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charts/chart3.xml" ContentType="application/vnd.openxmlformats-officedocument.drawingml.chart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8490" windowHeight="7560" tabRatio="856" firstSheet="2" activeTab="2"/>
  </bookViews>
  <sheets>
    <sheet name="Datos" sheetId="3" state="hidden" r:id="rId1"/>
    <sheet name="Antecedente" sheetId="4" state="hidden" r:id="rId2"/>
    <sheet name="Datos " sheetId="5" r:id="rId3"/>
    <sheet name="Histórico Deptos" sheetId="14" r:id="rId4"/>
    <sheet name="Histórico Mpios" sheetId="6" r:id="rId5"/>
    <sheet name="Balance Financiero Minhacienda" sheetId="2" r:id="rId6"/>
    <sheet name="Plan Financiero DNP" sheetId="8" r:id="rId7"/>
    <sheet name="Deuda" sheetId="9" r:id="rId8"/>
    <sheet name="Superávit" sheetId="10" r:id="rId9"/>
    <sheet name="Gráf-Mpios" sheetId="12" r:id="rId10"/>
    <sheet name="Gráf-Deptos" sheetId="1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a" localSheetId="10">'[1]CUADRO No 4'!#REF!</definedName>
    <definedName name="\a">'[1]CUADRO No 4'!#REF!</definedName>
    <definedName name="\c" localSheetId="10">#REF!</definedName>
    <definedName name="\c">#REF!</definedName>
    <definedName name="\i" localSheetId="10">#REF!</definedName>
    <definedName name="\i">#REF!</definedName>
    <definedName name="\P" localSheetId="10">#REF!</definedName>
    <definedName name="\P">#REF!</definedName>
    <definedName name="\r" localSheetId="10">#REF!</definedName>
    <definedName name="\r">#REF!</definedName>
    <definedName name="__123Graph_B" localSheetId="10" hidden="1">'[2]GIROS SITUAD.FISCAL- 2000'!#REF!</definedName>
    <definedName name="__123Graph_B" hidden="1">'[2]GIROS SITUAD.FISCAL- 2000'!#REF!</definedName>
    <definedName name="__123Graph_D" localSheetId="10" hidden="1">'[2]GIROS SITUAD.FISCAL- 2000'!#REF!</definedName>
    <definedName name="__123Graph_D" hidden="1">'[2]GIROS SITUAD.FISCAL- 2000'!#REF!</definedName>
    <definedName name="__123Graph_F" localSheetId="10" hidden="1">'[2]GIROS SITUAD.FISCAL- 2000'!#REF!</definedName>
    <definedName name="__123Graph_F" hidden="1">'[2]GIROS SITUAD.FISCAL- 2000'!#REF!</definedName>
    <definedName name="__123Graph_X" localSheetId="10" hidden="1">'[2]GIROS SITUAD.FISCAL- 2000'!#REF!</definedName>
    <definedName name="__123Graph_X" hidden="1">'[2]GIROS SITUAD.FISCAL- 2000'!#REF!</definedName>
    <definedName name="_1" localSheetId="10">#REF!</definedName>
    <definedName name="_1">#REF!</definedName>
    <definedName name="_1994">'[3]Educa 94-01 miles corrientes'!$M$2</definedName>
    <definedName name="_1995">'[3]Educa 94-01 miles corrientes'!$N$2</definedName>
    <definedName name="_1996">'[3]Educa 94-01 miles corrientes'!$O$2</definedName>
    <definedName name="_1997">'[3]Educa 94-01 miles corrientes'!$P$2</definedName>
    <definedName name="_1998" localSheetId="10">#REF!</definedName>
    <definedName name="_1998">#REF!</definedName>
    <definedName name="_1999" localSheetId="10">#REF!</definedName>
    <definedName name="_1999">#REF!</definedName>
    <definedName name="_2" localSheetId="10">#REF!</definedName>
    <definedName name="_2">#REF!</definedName>
    <definedName name="_2000" localSheetId="10">#REF!</definedName>
    <definedName name="_2000">#REF!</definedName>
    <definedName name="_2001" localSheetId="10">#REF!</definedName>
    <definedName name="_2001">#REF!</definedName>
    <definedName name="_2002" localSheetId="10">#REF!</definedName>
    <definedName name="_2002">#REF!</definedName>
    <definedName name="_3" localSheetId="10">#REF!</definedName>
    <definedName name="_3">#REF!</definedName>
    <definedName name="_4" localSheetId="10">#REF!</definedName>
    <definedName name="_4">#REF!</definedName>
    <definedName name="_5" localSheetId="10">#REF!</definedName>
    <definedName name="_5">#REF!</definedName>
    <definedName name="_6" localSheetId="10">#REF!</definedName>
    <definedName name="_6">#REF!</definedName>
    <definedName name="_7" localSheetId="10">#REF!</definedName>
    <definedName name="_7">#REF!</definedName>
    <definedName name="_8" localSheetId="10">#REF!</definedName>
    <definedName name="_8">#REF!</definedName>
    <definedName name="_a1" localSheetId="10">#REF!</definedName>
    <definedName name="_a1">#REF!</definedName>
    <definedName name="_fmi1">[4]PAGOFMI!$A$1:$L$51</definedName>
    <definedName name="_fmi2">[4]PAGOFMI!$P$1:$AA$51</definedName>
    <definedName name="_fmi3">[4]PAGORES!$AC$1:$AN$43</definedName>
    <definedName name="_fmi4">[4]PAGORES!$AP$1:$BA$44</definedName>
    <definedName name="_Order1" hidden="1">255</definedName>
    <definedName name="_Order2" hidden="1">255</definedName>
    <definedName name="_PIB01" localSheetId="10">[5]SUPUESTOS!#REF!</definedName>
    <definedName name="_PIB01">[5]SUPUESTOS!#REF!</definedName>
    <definedName name="_PIB02" localSheetId="10">[6]SUPUESTOS!#REF!</definedName>
    <definedName name="_PIB02">[6]SUPUESTOS!#REF!</definedName>
    <definedName name="_PIB95">[5]SUPUESTOS!$J$47</definedName>
    <definedName name="_PIB96">[5]SUPUESTOS!$K$47</definedName>
    <definedName name="_PIB97">[7]SUPUESTOS!$L$47</definedName>
    <definedName name="_PIB98">[7]SUPUESTOS!$M$47</definedName>
    <definedName name="_PIB99">[7]SUPUESTOS!$N$47</definedName>
    <definedName name="_RES9397" localSheetId="10">#REF!</definedName>
    <definedName name="_RES9397">#REF!</definedName>
    <definedName name="_rez2">'[4]PAGOS VIGENCIA t'!$A$57:$AH$108</definedName>
    <definedName name="_rez3">[4]PAGORES!$A$1:$M$37</definedName>
    <definedName name="_rez4">[4]PAGORES!$O$1:$AN$43</definedName>
    <definedName name="_sgp20091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sgp2009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Table1_Out" localSheetId="10" hidden="1">[8]CARBOCOL!#REF!</definedName>
    <definedName name="_Table1_Out" hidden="1">[8]CARBOCOL!#REF!</definedName>
    <definedName name="_Table2_In2" localSheetId="10" hidden="1">[9]ANUAL1!#REF!</definedName>
    <definedName name="_Table2_In2" hidden="1">[9]ANUAL1!#REF!</definedName>
    <definedName name="_Table2_Out" localSheetId="10" hidden="1">[8]CARBOCOL!#REF!</definedName>
    <definedName name="_Table2_Out" hidden="1">[8]CARBOCOL!#REF!</definedName>
    <definedName name="A" localSheetId="10">#REF!</definedName>
    <definedName name="A">#REF!</definedName>
    <definedName name="A_2002" localSheetId="10">#REF!</definedName>
    <definedName name="A_2002">#REF!</definedName>
    <definedName name="A_CAPITAL">[10]Hoja4!$B$3:$O$34</definedName>
    <definedName name="A_DEPTOS">[10]Hoja4!$B$76:$N$108</definedName>
    <definedName name="A_impresión_IM" localSheetId="10">#REF!</definedName>
    <definedName name="A_impresión_IM">#REF!</definedName>
    <definedName name="A_MUNPIOS">[10]Hoja4!$B$39:$N$71</definedName>
    <definedName name="AAA">[11]proyecINGRESOS99!$L$1:$T$97</definedName>
    <definedName name="Ajustado" localSheetId="10">#REF!</definedName>
    <definedName name="Ajustado">#REF!</definedName>
    <definedName name="ANEXO_No." localSheetId="10">#REF!</definedName>
    <definedName name="ANEXO_No.">#REF!</definedName>
    <definedName name="ANEXO_No._5" localSheetId="10">#REF!</definedName>
    <definedName name="ANEXO_No._5">#REF!</definedName>
    <definedName name="aprnac" localSheetId="10">[12]GASTOS!#REF!</definedName>
    <definedName name="aprnac">[12]GASTOS!#REF!</definedName>
    <definedName name="APROPIACIONES_PAC_Y_REZAGO_1999___2000" localSheetId="10">#REF!</definedName>
    <definedName name="APROPIACIONES_PAC_Y_REZAGO_1999___2000">#REF!</definedName>
    <definedName name="aprprp" localSheetId="10">[12]GASTOS!#REF!</definedName>
    <definedName name="aprprp">[12]GASTOS!#REF!</definedName>
    <definedName name="_xlnm.Print_Area" localSheetId="5">'Balance Financiero Minhacienda'!$A$3:$B$118</definedName>
    <definedName name="asigbas" localSheetId="10">#REF!</definedName>
    <definedName name="asigbas">#REF!</definedName>
    <definedName name="asigbasempu" localSheetId="10">#REF!</definedName>
    <definedName name="asigbasempu">#REF!</definedName>
    <definedName name="asigbasisten" localSheetId="10">#REF!</definedName>
    <definedName name="asigbasisten">#REF!</definedName>
    <definedName name="asigbastotal" localSheetId="10">#REF!</definedName>
    <definedName name="asigbastotal">#REF!</definedName>
    <definedName name="asigmen" localSheetId="10">#REF!</definedName>
    <definedName name="asigmen">#REF!</definedName>
    <definedName name="auxalm" localSheetId="10">#REF!</definedName>
    <definedName name="auxalm">#REF!</definedName>
    <definedName name="B">[13]LOTERIAS!$B$54:$P$54</definedName>
    <definedName name="_xlnm.Database" localSheetId="10">#REF!</definedName>
    <definedName name="_xlnm.Database">#REF!</definedName>
    <definedName name="basnac" localSheetId="10">[12]GASTOS!#REF!</definedName>
    <definedName name="basnac">[12]GASTOS!#REF!</definedName>
    <definedName name="basprp" localSheetId="10">[12]GASTOS!#REF!</definedName>
    <definedName name="basprp">[12]GASTOS!#REF!</definedName>
    <definedName name="bonser" localSheetId="10">#REF!</definedName>
    <definedName name="bonser">#REF!</definedName>
    <definedName name="CARBOCRECIM" localSheetId="10">#REF!</definedName>
    <definedName name="CARBOCRECIM">#REF!</definedName>
    <definedName name="CARBOPESOS" localSheetId="10">#REF!</definedName>
    <definedName name="CARBOPESOS">#REF!</definedName>
    <definedName name="CARBOPIB" localSheetId="10">#REF!</definedName>
    <definedName name="CARBOPIB">#REF!</definedName>
    <definedName name="castigocuadro2">'[14]CUA1-3'!$Y$1:$AD$93</definedName>
    <definedName name="CAT_00" localSheetId="10">'[15]94-03 Mil Corr '!#REF!</definedName>
    <definedName name="CAT_00">'[15]94-03 Mil Corr '!#REF!</definedName>
    <definedName name="CAT_01" localSheetId="10">'[15]94-03 Mil Corr '!#REF!</definedName>
    <definedName name="CAT_01">'[15]94-03 Mil Corr '!#REF!</definedName>
    <definedName name="CAT_02" localSheetId="10">'[15]94-03 Mil Corr '!#REF!</definedName>
    <definedName name="CAT_02">'[15]94-03 Mil Corr '!#REF!</definedName>
    <definedName name="CAT_94" localSheetId="10">'[15]94-03 Mil Corr '!#REF!</definedName>
    <definedName name="CAT_94">'[15]94-03 Mil Corr '!#REF!</definedName>
    <definedName name="CAT_95" localSheetId="10">'[15]94-03 Mil Corr '!#REF!</definedName>
    <definedName name="CAT_95">'[15]94-03 Mil Corr '!#REF!</definedName>
    <definedName name="CAT_96" localSheetId="10">'[15]94-03 Mil Corr '!#REF!</definedName>
    <definedName name="CAT_96">'[15]94-03 Mil Corr '!#REF!</definedName>
    <definedName name="CAT_97" localSheetId="10">'[15]94-03 Mil Corr '!#REF!</definedName>
    <definedName name="CAT_97">'[15]94-03 Mil Corr '!#REF!</definedName>
    <definedName name="CAT_98" localSheetId="10">'[15]94-03 Mil Corr '!#REF!</definedName>
    <definedName name="CAT_98">'[15]94-03 Mil Corr '!#REF!</definedName>
    <definedName name="CAT_99" localSheetId="10">'[15]94-03 Mil Corr '!#REF!</definedName>
    <definedName name="CAT_99">'[15]94-03 Mil Corr '!#REF!</definedName>
    <definedName name="CENSO1964" localSheetId="10">#REF!</definedName>
    <definedName name="CENSO1964">#REF!</definedName>
    <definedName name="CENSO1973" localSheetId="10">#REF!</definedName>
    <definedName name="CENSO1973">#REF!</definedName>
    <definedName name="CENSO1985" localSheetId="10">#REF!</definedName>
    <definedName name="CENSO1985">#REF!</definedName>
    <definedName name="COD_DEP" localSheetId="10">#REF!</definedName>
    <definedName name="COD_DEP">#REF!</definedName>
    <definedName name="COD_DEPARTAMENTO" localSheetId="10">#REF!</definedName>
    <definedName name="COD_DEPARTAMENTO">#REF!</definedName>
    <definedName name="COD_MUN" localSheetId="10">#REF!</definedName>
    <definedName name="COD_MUN">#REF!</definedName>
    <definedName name="codigo" localSheetId="10">#REF!</definedName>
    <definedName name="codigo">#REF!</definedName>
    <definedName name="CODIGO_DIVIPOLA" localSheetId="10">#REF!</definedName>
    <definedName name="CODIGO_DIVIPOLA">#REF!</definedName>
    <definedName name="COL_MENU" localSheetId="10">[16]RESUMEN!#REF!</definedName>
    <definedName name="COL_MENU">[16]RESUMEN!#REF!</definedName>
    <definedName name="COLUM00PESOS" localSheetId="10">#REF!</definedName>
    <definedName name="COLUM00PESOS">#REF!</definedName>
    <definedName name="COLUM00PIB" localSheetId="10">#REF!</definedName>
    <definedName name="COLUM00PIB">#REF!</definedName>
    <definedName name="COLUM01PESOS" localSheetId="10">#REF!</definedName>
    <definedName name="COLUM01PESOS">#REF!</definedName>
    <definedName name="COLUM01PIB" localSheetId="10">#REF!</definedName>
    <definedName name="COLUM01PIB">#REF!</definedName>
    <definedName name="COLUM02PESOS" localSheetId="10">#REF!</definedName>
    <definedName name="COLUM02PESOS">#REF!</definedName>
    <definedName name="COLUM02PIB" localSheetId="10">#REF!</definedName>
    <definedName name="COLUM02PIB">#REF!</definedName>
    <definedName name="COLUM03PESOS" localSheetId="10">#REF!</definedName>
    <definedName name="COLUM03PESOS">#REF!</definedName>
    <definedName name="COLUM03PIB" localSheetId="10">#REF!</definedName>
    <definedName name="COLUM03PIB">#REF!</definedName>
    <definedName name="COLUM04PESOS" localSheetId="10">#REF!</definedName>
    <definedName name="COLUM04PESOS">#REF!</definedName>
    <definedName name="COLUM04PIB" localSheetId="10">#REF!</definedName>
    <definedName name="COLUM04PIB">#REF!</definedName>
    <definedName name="COLUM05PESOS" localSheetId="10">#REF!</definedName>
    <definedName name="COLUM05PESOS">#REF!</definedName>
    <definedName name="COLUM05PIB" localSheetId="10">#REF!</definedName>
    <definedName name="COLUM05PIB">#REF!</definedName>
    <definedName name="COLUM06PESOS" localSheetId="10">#REF!</definedName>
    <definedName name="COLUM06PESOS">#REF!</definedName>
    <definedName name="COLUM06PIB" localSheetId="10">#REF!</definedName>
    <definedName name="COLUM06PIB">#REF!</definedName>
    <definedName name="COLUM07PESOS" localSheetId="10">#REF!</definedName>
    <definedName name="COLUM07PESOS">#REF!</definedName>
    <definedName name="COLUM07PIB" localSheetId="10">#REF!</definedName>
    <definedName name="COLUM07PIB">#REF!</definedName>
    <definedName name="COLUM98PESOS" localSheetId="10">#REF!</definedName>
    <definedName name="COLUM98PESOS">#REF!</definedName>
    <definedName name="COLUM98PIB" localSheetId="10">#REF!</definedName>
    <definedName name="COLUM98PIB">#REF!</definedName>
    <definedName name="COLUM99PESOS" localSheetId="10">#REF!</definedName>
    <definedName name="COLUM99PESOS">#REF!</definedName>
    <definedName name="COLUM99PIB" localSheetId="10">#REF!</definedName>
    <definedName name="COLUM99PIB">#REF!</definedName>
    <definedName name="COMPOSICION_DEL_PRESUPUESTO_DE_RENTAS_DE_LA_NACION">'[11]proyecINGRESOS99 (det)'!$V$98:$AH$145</definedName>
    <definedName name="Confis" localSheetId="10">#REF!</definedName>
    <definedName name="Confis">#REF!</definedName>
    <definedName name="conpln3" localSheetId="10">#REF!</definedName>
    <definedName name="conpln3">#REF!</definedName>
    <definedName name="conpln4" localSheetId="10">#REF!</definedName>
    <definedName name="conpln4">#REF!</definedName>
    <definedName name="conpln5" localSheetId="10">#REF!</definedName>
    <definedName name="conpln5">#REF!</definedName>
    <definedName name="CRBLO00_" localSheetId="10">#REF!</definedName>
    <definedName name="CRBLO00_">#REF!</definedName>
    <definedName name="CRBLO93_" localSheetId="10">#REF!</definedName>
    <definedName name="CRBLO93_">#REF!</definedName>
    <definedName name="CRBLO94_" localSheetId="10">#REF!</definedName>
    <definedName name="CRBLO94_">#REF!</definedName>
    <definedName name="CRBLO95_" localSheetId="10">#REF!</definedName>
    <definedName name="CRBLO95_">#REF!</definedName>
    <definedName name="CRBLO96_" localSheetId="10">#REF!</definedName>
    <definedName name="CRBLO96_">#REF!</definedName>
    <definedName name="CRBLO97_" localSheetId="10">#REF!</definedName>
    <definedName name="CRBLO97_">#REF!</definedName>
    <definedName name="CRBLO98_" localSheetId="10">#REF!</definedName>
    <definedName name="CRBLO98_">#REF!</definedName>
    <definedName name="CRBLO99_" localSheetId="10">#REF!</definedName>
    <definedName name="CRBLO99_">#REF!</definedName>
    <definedName name="CRCOMB00_" localSheetId="10">#REF!</definedName>
    <definedName name="CRCOMB00_">#REF!</definedName>
    <definedName name="CRCOMB93_" localSheetId="10">#REF!</definedName>
    <definedName name="CRCOMB93_">#REF!</definedName>
    <definedName name="CRCOMB94_" localSheetId="10">#REF!</definedName>
    <definedName name="CRCOMB94_">#REF!</definedName>
    <definedName name="CRCOMB95_" localSheetId="10">#REF!</definedName>
    <definedName name="CRCOMB95_">#REF!</definedName>
    <definedName name="CRCOMB96_" localSheetId="10">#REF!</definedName>
    <definedName name="CRCOMB96_">#REF!</definedName>
    <definedName name="CRCOMB97_" localSheetId="10">#REF!</definedName>
    <definedName name="CRCOMB97_">#REF!</definedName>
    <definedName name="CRCOMB98_" localSheetId="10">#REF!</definedName>
    <definedName name="CRCOMB98_">#REF!</definedName>
    <definedName name="CRCOMB99_" localSheetId="10">#REF!</definedName>
    <definedName name="CRCOMB99_">#REF!</definedName>
    <definedName name="CRDEM00_" localSheetId="10">#REF!</definedName>
    <definedName name="CRDEM00_">#REF!</definedName>
    <definedName name="CRDEM93_" localSheetId="10">#REF!</definedName>
    <definedName name="CRDEM93_">#REF!</definedName>
    <definedName name="CRDEM94_" localSheetId="10">#REF!</definedName>
    <definedName name="CRDEM94_">#REF!</definedName>
    <definedName name="CRDEM95_" localSheetId="10">#REF!</definedName>
    <definedName name="CRDEM95_">#REF!</definedName>
    <definedName name="CRDEM96_" localSheetId="10">#REF!</definedName>
    <definedName name="CRDEM96_">#REF!</definedName>
    <definedName name="CRDEM97_" localSheetId="10">#REF!</definedName>
    <definedName name="CRDEM97_">#REF!</definedName>
    <definedName name="CRDEM98_" localSheetId="10">#REF!</definedName>
    <definedName name="CRDEM98_">#REF!</definedName>
    <definedName name="CRDEM99_" localSheetId="10">#REF!</definedName>
    <definedName name="CRDEM99_">#REF!</definedName>
    <definedName name="CREUF00_" localSheetId="10">#REF!</definedName>
    <definedName name="CREUF00_">#REF!</definedName>
    <definedName name="CREUF93_" localSheetId="10">#REF!</definedName>
    <definedName name="CREUF93_">#REF!</definedName>
    <definedName name="CREUF94_" localSheetId="10">#REF!</definedName>
    <definedName name="CREUF94_">#REF!</definedName>
    <definedName name="CREUF95_" localSheetId="10">#REF!</definedName>
    <definedName name="CREUF95_">#REF!</definedName>
    <definedName name="CREUF96_" localSheetId="10">#REF!</definedName>
    <definedName name="CREUF96_">#REF!</definedName>
    <definedName name="CREUF97_" localSheetId="10">#REF!</definedName>
    <definedName name="CREUF97_">#REF!</definedName>
    <definedName name="CREUF98_" localSheetId="10">#REF!</definedName>
    <definedName name="CREUF98_">#REF!</definedName>
    <definedName name="CREUF99_" localSheetId="10">#REF!</definedName>
    <definedName name="CREUF99_">#REF!</definedName>
    <definedName name="cruce" localSheetId="10">#REF!</definedName>
    <definedName name="cruce">#REF!</definedName>
    <definedName name="CRUCE2" localSheetId="10">#REF!</definedName>
    <definedName name="CRUCE2">#REF!</definedName>
    <definedName name="CRUCE3" localSheetId="10">#REF!</definedName>
    <definedName name="CRUCE3">#REF!</definedName>
    <definedName name="Cuadro_2b1">[17]RESUOPE!$AE$150:$BB$224</definedName>
    <definedName name="CUADRO_No._1" localSheetId="10">#REF!</definedName>
    <definedName name="CUADRO_No._1">#REF!</definedName>
    <definedName name="CUADRO_No._10" localSheetId="10">#REF!</definedName>
    <definedName name="CUADRO_No._10">#REF!</definedName>
    <definedName name="CUADRO_No._12" localSheetId="10">#REF!</definedName>
    <definedName name="CUADRO_No._12">#REF!</definedName>
    <definedName name="CUADRO_No._13" localSheetId="10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 localSheetId="10">#REF!</definedName>
    <definedName name="CUADRO_No._2">#REF!</definedName>
    <definedName name="CUADRO_No._3" localSheetId="10">#REF!</definedName>
    <definedName name="CUADRO_No._3">#REF!</definedName>
    <definedName name="CUADRO_No._4" localSheetId="10">#REF!</definedName>
    <definedName name="CUADRO_No._4">#REF!</definedName>
    <definedName name="CUADRO_No._5" localSheetId="10">#REF!</definedName>
    <definedName name="CUADRO_No._5">#REF!</definedName>
    <definedName name="CUADRO_No._6" localSheetId="10">#REF!</definedName>
    <definedName name="CUADRO_No._6">#REF!</definedName>
    <definedName name="CUADRO_No._6A" localSheetId="10">#REF!</definedName>
    <definedName name="CUADRO_No._6A">#REF!</definedName>
    <definedName name="CUADRO_No._7" localSheetId="10">#REF!</definedName>
    <definedName name="CUADRO_No._7">#REF!</definedName>
    <definedName name="CUADRO_No._8" localSheetId="10">#REF!</definedName>
    <definedName name="CUADRO_No._8">#REF!</definedName>
    <definedName name="CUADRO_No._9" localSheetId="10">#REF!</definedName>
    <definedName name="CUADRO_No._9">#REF!</definedName>
    <definedName name="Cuadro2b">[17]RESUOPE!$B$9:$AB$83</definedName>
    <definedName name="CUAINGRE" localSheetId="10">#REF!</definedName>
    <definedName name="CUAINGRE">#REF!</definedName>
    <definedName name="Cwvu.ComparEneMar9697." localSheetId="10" hidden="1">'[19]Seguimiento CSF'!#REF!,'[19]Seguimiento CSF'!$A$30:$IV$34,'[19]Seguimiento CSF'!$A$104:$IV$104,'[19]Seguimiento CSF'!#REF!,'[19]Seguimiento CSF'!#REF!,'[19]Seguimiento CSF'!$A$124:$IV$125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localSheetId="10" hidden="1">'[19]Seguimiento CSF'!#REF!,'[19]Seguimiento CSF'!#REF!</definedName>
    <definedName name="Cwvu.EneFeb." hidden="1">'[19]Seguimiento CSF'!#REF!,'[19]Seguimiento CSF'!#REF!</definedName>
    <definedName name="Cwvu.EneMar." localSheetId="10" hidden="1">'[19]Seguimiento CSF'!#REF!,'[19]Seguimiento CSF'!$A$67:$IV$67,'[19]Seguimiento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localSheetId="10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localSheetId="10" hidden="1">'[19]Seguimiento CSF'!#REF!,'[19]Seguimiento CSF'!#REF!,'[19]Seguimiento CSF'!#REF!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 localSheetId="10">#REF!</definedName>
    <definedName name="DBALANCEFMI2">#REF!</definedName>
    <definedName name="DboREGISTRO_LEY_617" localSheetId="10">#REF!</definedName>
    <definedName name="DboREGISTRO_LEY_617">#REF!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ebajo98" localSheetId="10">#REF!</definedName>
    <definedName name="debajo98">#REF!</definedName>
    <definedName name="DEPAR_CA">[10]Hoja4!$B$3:$B$34</definedName>
    <definedName name="DEPAR_DEP">[10]Hoja4!$B$76:$B$108</definedName>
    <definedName name="DEPAR_MUN">[10]Hoja4!$B$39:$B$71</definedName>
    <definedName name="DEPTO" localSheetId="10">#REF!</definedName>
    <definedName name="DEPTO">#REF!</definedName>
    <definedName name="DEPTO_2002" localSheetId="10">#REF!</definedName>
    <definedName name="DEPTO_2002">#REF!</definedName>
    <definedName name="DETALLE_DE_LA_COMPOSICION_DEL_PRESUPUESTO_DE_RENTAS_DE_LA_NACION">[11]proyecINGRESOS99!$A$1:$I$97</definedName>
    <definedName name="DETALLE1996" localSheetId="10">#REF!</definedName>
    <definedName name="DETALLE1996">#REF!</definedName>
    <definedName name="DETALLE1997" localSheetId="10">#REF!</definedName>
    <definedName name="DETALLE1997">#REF!</definedName>
    <definedName name="deuda" localSheetId="10">#REF!</definedName>
    <definedName name="deuda">#REF!</definedName>
    <definedName name="DEUDA_FLOTANTE_1990_1998" localSheetId="10">#REF!</definedName>
    <definedName name="DEUDA_FLOTANTE_1990_1998">#REF!</definedName>
    <definedName name="DIFERCOLUM00" localSheetId="10">#REF!</definedName>
    <definedName name="DIFERCOLUM00">#REF!</definedName>
    <definedName name="DIFERCOLUM01" localSheetId="10">#REF!</definedName>
    <definedName name="DIFERCOLUM01">#REF!</definedName>
    <definedName name="DIFERCOLUM02" localSheetId="10">#REF!</definedName>
    <definedName name="DIFERCOLUM02">#REF!</definedName>
    <definedName name="DIFERCOLUM99" localSheetId="10">#REF!</definedName>
    <definedName name="DIFERCOLUM99">#REF!</definedName>
    <definedName name="dos" localSheetId="10">#REF!</definedName>
    <definedName name="dos">#REF!</definedName>
    <definedName name="DPTOS" localSheetId="10">#REF!</definedName>
    <definedName name="DPTOS">#REF!</definedName>
    <definedName name="ECOPETROLCRECIM" localSheetId="10">#REF!</definedName>
    <definedName name="ECOPETROLCRECIM">#REF!</definedName>
    <definedName name="ECOPETROLPESOS" localSheetId="10">#REF!</definedName>
    <definedName name="ECOPETROLPESOS">#REF!</definedName>
    <definedName name="ECOPETROLPIB" localSheetId="10">#REF!</definedName>
    <definedName name="ECOPETROLPIB">#REF!</definedName>
    <definedName name="EDUCA_00" localSheetId="10">#REF!</definedName>
    <definedName name="EDUCA_00">#REF!</definedName>
    <definedName name="EDUCA_01" localSheetId="10">#REF!</definedName>
    <definedName name="EDUCA_01">#REF!</definedName>
    <definedName name="EDUCA_94" localSheetId="10">#REF!</definedName>
    <definedName name="EDUCA_94">#REF!</definedName>
    <definedName name="EDUCA_95" localSheetId="10">#REF!</definedName>
    <definedName name="EDUCA_95">#REF!</definedName>
    <definedName name="EDUCA_96" localSheetId="10">#REF!</definedName>
    <definedName name="EDUCA_96">#REF!</definedName>
    <definedName name="EDUCA_97" localSheetId="10">#REF!</definedName>
    <definedName name="EDUCA_97">#REF!</definedName>
    <definedName name="EDUCA_98" localSheetId="10">#REF!</definedName>
    <definedName name="EDUCA_98">#REF!</definedName>
    <definedName name="EDUCA_99" localSheetId="10">#REF!</definedName>
    <definedName name="EDUCA_99">#REF!</definedName>
    <definedName name="EGRAFICOS1" localSheetId="10">#REF!</definedName>
    <definedName name="EGRAFICOS1">#REF!</definedName>
    <definedName name="EGRAFICOS2" localSheetId="10">#REF!</definedName>
    <definedName name="EGRAFICOS2">#REF!</definedName>
    <definedName name="EGRAFICOS3" localSheetId="10">#REF!</definedName>
    <definedName name="EGRAFICOS3">#REF!</definedName>
    <definedName name="ejcprp" localSheetId="10">[12]GASTOS!#REF!</definedName>
    <definedName name="ejcprp">[12]GASTOS!#REF!</definedName>
    <definedName name="eje" localSheetId="10">[12]GASTOS!#REF!</definedName>
    <definedName name="eje">[12]GASTOS!#REF!</definedName>
    <definedName name="ELASTICIDAD_RECAUDO_IVA" localSheetId="10">#REF!</definedName>
    <definedName name="ELASTICIDAD_RECAUDO_IVA">#REF!</definedName>
    <definedName name="ELECTRICOCRECIM" localSheetId="10">#REF!</definedName>
    <definedName name="ELECTRICOCRECIM">#REF!</definedName>
    <definedName name="ELECTRICOPESOS" localSheetId="10">#REF!</definedName>
    <definedName name="ELECTRICOPESOS">#REF!</definedName>
    <definedName name="ELECTRICOPIB" localSheetId="10">#REF!</definedName>
    <definedName name="ELECTRICOPIB">#REF!</definedName>
    <definedName name="emppln" localSheetId="10">#REF!</definedName>
    <definedName name="emppln">#REF!</definedName>
    <definedName name="encima98" localSheetId="10">#REF!</definedName>
    <definedName name="encima98">#REF!</definedName>
    <definedName name="ENEROP" localSheetId="10">#REF!</definedName>
    <definedName name="ENEROP">#REF!</definedName>
    <definedName name="ENERORN" localSheetId="10">#REF!</definedName>
    <definedName name="ENERORN">#REF!</definedName>
    <definedName name="ENERORP" localSheetId="10">#REF!</definedName>
    <definedName name="ENERORP">#REF!</definedName>
    <definedName name="ESCENARIO__0" localSheetId="10">#REF!</definedName>
    <definedName name="ESCENARIO__0">#REF!</definedName>
    <definedName name="ESCENARIO__1" localSheetId="10">#REF!</definedName>
    <definedName name="ESCENARIO__1">#REF!</definedName>
    <definedName name="ESCENARIO_1__Ajustado" localSheetId="10">#REF!</definedName>
    <definedName name="ESCENARIO_1__Ajustado">#REF!</definedName>
    <definedName name="ESCENARIO_2" localSheetId="10">#REF!</definedName>
    <definedName name="ESCENARIO_2">#REF!</definedName>
    <definedName name="ESCENARIO_3" localSheetId="10">#REF!</definedName>
    <definedName name="ESCENARIO_3">#REF!</definedName>
    <definedName name="ESCENARIO_NUEVO" localSheetId="10">#REF!</definedName>
    <definedName name="ESCENARIO_NUEVO">#REF!</definedName>
    <definedName name="estimaciones" localSheetId="10">#REF!</definedName>
    <definedName name="estimaciones">#REF!</definedName>
    <definedName name="Excel_BuiltIn__FilterDatabase_3" localSheetId="10">#REF!</definedName>
    <definedName name="Excel_BuiltIn__FilterDatabase_3">#REF!</definedName>
    <definedName name="FEBRERON" localSheetId="10">[21]VIGN!#REF!</definedName>
    <definedName name="FEBRERON">[21]VIGN!#REF!</definedName>
    <definedName name="FEBREROP" localSheetId="10">#REF!</definedName>
    <definedName name="FEBREROP">#REF!</definedName>
    <definedName name="FEBRERORN" localSheetId="10">#REF!</definedName>
    <definedName name="FEBRERORN">#REF!</definedName>
    <definedName name="FEBRERORP" localSheetId="10">#REF!</definedName>
    <definedName name="FEBRERORP">#REF!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0">#REF!</definedName>
    <definedName name="FFPPT">#REF!</definedName>
    <definedName name="FNCCRECIM" localSheetId="10">#REF!</definedName>
    <definedName name="FNCCRECIM">#REF!</definedName>
    <definedName name="FNCPESOS" localSheetId="10">#REF!</definedName>
    <definedName name="FNCPESOS">#REF!</definedName>
    <definedName name="FNCPIB" localSheetId="10">#REF!</definedName>
    <definedName name="FNCPIB">#REF!</definedName>
    <definedName name="FONPET2000" localSheetId="10">#REF!</definedName>
    <definedName name="FONPET2000">#REF!</definedName>
    <definedName name="FONPET2001" localSheetId="10">#REF!</definedName>
    <definedName name="FONPET2001">#REF!</definedName>
    <definedName name="FONPET2002" localSheetId="10">#REF!</definedName>
    <definedName name="FONPET2002">#REF!</definedName>
    <definedName name="FONPET2003" localSheetId="10">#REF!</definedName>
    <definedName name="FONPET2003">#REF!</definedName>
    <definedName name="FONPET2004" localSheetId="10">#REF!</definedName>
    <definedName name="FONPET2004">#REF!</definedName>
    <definedName name="FONPET2005" localSheetId="10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Z_00" localSheetId="10">'[15]94-03 Mil Corr '!#REF!</definedName>
    <definedName name="FORZ_00">'[15]94-03 Mil Corr '!#REF!</definedName>
    <definedName name="FORZ_01_RESERVA" localSheetId="10">'[15]94-03 Mil Corr '!#REF!</definedName>
    <definedName name="FORZ_01_RESERVA">'[15]94-03 Mil Corr '!#REF!</definedName>
    <definedName name="FORZ_94" localSheetId="10">'[15]94-03 Mil Corr '!#REF!</definedName>
    <definedName name="FORZ_94">'[15]94-03 Mil Corr '!#REF!</definedName>
    <definedName name="FORZ_95" localSheetId="10">'[15]94-03 Mil Corr '!#REF!</definedName>
    <definedName name="FORZ_95">'[15]94-03 Mil Corr '!#REF!</definedName>
    <definedName name="FORZ_96" localSheetId="10">'[15]94-03 Mil Corr '!#REF!</definedName>
    <definedName name="FORZ_96">'[15]94-03 Mil Corr '!#REF!</definedName>
    <definedName name="FORZ_97" localSheetId="10">'[15]94-03 Mil Corr '!#REF!</definedName>
    <definedName name="FORZ_97">'[15]94-03 Mil Corr '!#REF!</definedName>
    <definedName name="FORZ_98" localSheetId="10">'[15]94-03 Mil Corr '!#REF!</definedName>
    <definedName name="FORZ_98">'[15]94-03 Mil Corr '!#REF!</definedName>
    <definedName name="FORZ_99" localSheetId="10">'[15]94-03 Mil Corr '!#REF!</definedName>
    <definedName name="FORZ_99">'[15]94-03 Mil Corr '!#REF!</definedName>
    <definedName name="FORZ_PG_02" localSheetId="10">'[15]94-03 Mil Corr '!#REF!</definedName>
    <definedName name="FORZ_PG_02">'[15]94-03 Mil Corr '!#REF!</definedName>
    <definedName name="fun" localSheetId="10">[12]GASTOS!#REF!</definedName>
    <definedName name="fun">[12]GASTOS!#REF!</definedName>
    <definedName name="futnac" localSheetId="10">[12]GASTOS!#REF!</definedName>
    <definedName name="futnac">[12]GASTOS!#REF!</definedName>
    <definedName name="futprp" localSheetId="10">[12]GASTOS!#REF!</definedName>
    <definedName name="futprp">[12]GASTOS!#REF!</definedName>
    <definedName name="GASOLINA_REGULAR">'[22]MODELO DE GASOLINA'!$A$8:$P$25</definedName>
    <definedName name="gasrep" localSheetId="10">#REF!</definedName>
    <definedName name="gasrep">#REF!</definedName>
    <definedName name="Gastos_generales" localSheetId="10">#REF!</definedName>
    <definedName name="Gastos_generales">#REF!</definedName>
    <definedName name="GOBIERNOCRECIM" localSheetId="10">#REF!</definedName>
    <definedName name="GOBIERNOCRECIM">#REF!</definedName>
    <definedName name="GOBIERNOPESOS" localSheetId="10">#REF!</definedName>
    <definedName name="GOBIERNOPESOS">#REF!</definedName>
    <definedName name="GOBIERNOPIB" localSheetId="10">#REF!</definedName>
    <definedName name="GOBIERNOPIB">#REF!</definedName>
    <definedName name="GREFORMASRESUM1" localSheetId="10">#REF!</definedName>
    <definedName name="GREFORMASRESUM1">#REF!</definedName>
    <definedName name="GREFORMASRESUM2" localSheetId="10">#REF!</definedName>
    <definedName name="GREFORMASRESUM2">#REF!</definedName>
    <definedName name="GREFORMASRESUM3" localSheetId="10">#REF!</definedName>
    <definedName name="GREFORMASRESUM3">#REF!</definedName>
    <definedName name="horext" localSheetId="10">#REF!</definedName>
    <definedName name="horext">#REF!</definedName>
    <definedName name="I" localSheetId="10">#REF!</definedName>
    <definedName name="I">#REF!</definedName>
    <definedName name="IN00_" localSheetId="10">#REF!</definedName>
    <definedName name="IN00_">#REF!</definedName>
    <definedName name="IN93_" localSheetId="10">#REF!</definedName>
    <definedName name="IN93_">#REF!</definedName>
    <definedName name="IN94_" localSheetId="10">#REF!</definedName>
    <definedName name="IN94_">#REF!</definedName>
    <definedName name="IN95_" localSheetId="10">#REF!</definedName>
    <definedName name="IN95_">#REF!</definedName>
    <definedName name="IN96_" localSheetId="10">#REF!</definedName>
    <definedName name="IN96_">#REF!</definedName>
    <definedName name="IN97_" localSheetId="10">#REF!</definedName>
    <definedName name="IN97_">#REF!</definedName>
    <definedName name="IN98_" localSheetId="10">#REF!</definedName>
    <definedName name="IN98_">#REF!</definedName>
    <definedName name="IN99_" localSheetId="10">#REF!</definedName>
    <definedName name="IN99_">#REF!</definedName>
    <definedName name="INCGG00_" localSheetId="10">#REF!</definedName>
    <definedName name="INCGG00_">#REF!</definedName>
    <definedName name="INCGG93_" localSheetId="10">#REF!</definedName>
    <definedName name="INCGG93_">#REF!</definedName>
    <definedName name="INCGG94_" localSheetId="10">#REF!</definedName>
    <definedName name="INCGG94_">#REF!</definedName>
    <definedName name="INCGG95_" localSheetId="10">#REF!</definedName>
    <definedName name="INCGG95_">#REF!</definedName>
    <definedName name="INCGG96_" localSheetId="10">#REF!</definedName>
    <definedName name="INCGG96_">#REF!</definedName>
    <definedName name="INCGG97_" localSheetId="10">#REF!</definedName>
    <definedName name="INCGG97_">#REF!</definedName>
    <definedName name="INCGG98_" localSheetId="10">#REF!</definedName>
    <definedName name="INCGG98_">#REF!</definedName>
    <definedName name="INCGG99_" localSheetId="10">#REF!</definedName>
    <definedName name="INCGG99_">#REF!</definedName>
    <definedName name="INCSP00_" localSheetId="10">#REF!</definedName>
    <definedName name="INCSP00_">#REF!</definedName>
    <definedName name="INCSP93_" localSheetId="10">#REF!</definedName>
    <definedName name="INCSP93_">#REF!</definedName>
    <definedName name="INCSP94_" localSheetId="10">#REF!</definedName>
    <definedName name="INCSP94_">#REF!</definedName>
    <definedName name="INCSP95_" localSheetId="10">#REF!</definedName>
    <definedName name="INCSP95_">#REF!</definedName>
    <definedName name="INCSP96_" localSheetId="10">#REF!</definedName>
    <definedName name="INCSP96_">#REF!</definedName>
    <definedName name="INCSP97_" localSheetId="10">#REF!</definedName>
    <definedName name="INCSP97_">#REF!</definedName>
    <definedName name="INCSP98_" localSheetId="10">#REF!</definedName>
    <definedName name="INCSP98_">#REF!</definedName>
    <definedName name="INCSP99_" localSheetId="10">#REF!</definedName>
    <definedName name="INCSP99_">#REF!</definedName>
    <definedName name="INCTRAN00_" localSheetId="10">#REF!</definedName>
    <definedName name="INCTRAN00_">#REF!</definedName>
    <definedName name="INCTRAN93_" localSheetId="10">#REF!</definedName>
    <definedName name="INCTRAN93_">#REF!</definedName>
    <definedName name="INCTRAN94_" localSheetId="10">#REF!</definedName>
    <definedName name="INCTRAN94_">#REF!</definedName>
    <definedName name="INCTRAN95_" localSheetId="10">#REF!</definedName>
    <definedName name="INCTRAN95_">#REF!</definedName>
    <definedName name="INCTRAN96_" localSheetId="10">#REF!</definedName>
    <definedName name="INCTRAN96_">#REF!</definedName>
    <definedName name="INCTRAN97_" localSheetId="10">#REF!</definedName>
    <definedName name="INCTRAN97_">#REF!</definedName>
    <definedName name="INCTRAN98_" localSheetId="10">#REF!</definedName>
    <definedName name="INCTRAN98_">#REF!</definedName>
    <definedName name="INCTRAN99_" localSheetId="10">#REF!</definedName>
    <definedName name="INCTRAN99_">#REF!</definedName>
    <definedName name="ingapr" localSheetId="10">#REF!</definedName>
    <definedName name="ingapr">#REF!</definedName>
    <definedName name="ingbas" localSheetId="10">#REF!</definedName>
    <definedName name="ingbas">#REF!</definedName>
    <definedName name="ingest" localSheetId="10">#REF!</definedName>
    <definedName name="ingest">#REF!</definedName>
    <definedName name="ingprg" localSheetId="10">#REF!</definedName>
    <definedName name="ingprg">#REF!</definedName>
    <definedName name="ingresos" localSheetId="10">#REF!</definedName>
    <definedName name="ingresos">#REF!</definedName>
    <definedName name="INGRESOS_DE_LA_NACION__1996_REAL__1997_ESTIMACION_Y_1998_PROYECCION" localSheetId="10">#REF!</definedName>
    <definedName name="INGRESOS_DE_LA_NACION__1996_REAL__1997_ESTIMACION_Y_1998_PROYECCION">#REF!</definedName>
    <definedName name="ingresos97" localSheetId="10">#REF!</definedName>
    <definedName name="ingresos97">#REF!</definedName>
    <definedName name="ingsol" localSheetId="10">#REF!</definedName>
    <definedName name="ingsol">#REF!</definedName>
    <definedName name="INTYCOM00_">[13]SUPUESTOS!$O$70</definedName>
    <definedName name="INTYCOM94_">[13]SUPUESTOS!$I$70</definedName>
    <definedName name="INTYCOM95_">[13]SUPUESTOS!$J$70</definedName>
    <definedName name="INTYCOM96_">[13]SUPUESTOS!$K$70</definedName>
    <definedName name="INTYCOM97_">[13]SUPUESTOS!$L$70</definedName>
    <definedName name="INTYCOM98_">[13]SUPUESTOS!$M$70</definedName>
    <definedName name="INTYCOM99_">[13]SUPUESTOS!$N$70</definedName>
    <definedName name="KBALANCEVSFMI" localSheetId="10">#REF!</definedName>
    <definedName name="KBALANCEVSFMI">#REF!</definedName>
    <definedName name="kkkk" localSheetId="10">'[23]CUADRO No 4'!#REF!</definedName>
    <definedName name="kkkk">'[23]CUADRO No 4'!#REF!</definedName>
    <definedName name="LIBRE_00" localSheetId="10">#REF!</definedName>
    <definedName name="LIBRE_00">#REF!</definedName>
    <definedName name="LIBRE_01_RESERVA" localSheetId="10">#REF!</definedName>
    <definedName name="LIBRE_01_RESERVA">#REF!</definedName>
    <definedName name="LIBRE_02" localSheetId="10">#REF!</definedName>
    <definedName name="LIBRE_02">#REF!</definedName>
    <definedName name="LIBRE_94" localSheetId="10">#REF!</definedName>
    <definedName name="LIBRE_94">#REF!</definedName>
    <definedName name="LIBRE_95" localSheetId="10">#REF!</definedName>
    <definedName name="LIBRE_95">#REF!</definedName>
    <definedName name="LIBRE_96" localSheetId="10">#REF!</definedName>
    <definedName name="LIBRE_96">#REF!</definedName>
    <definedName name="LIBRE_97" localSheetId="10">#REF!</definedName>
    <definedName name="LIBRE_97">#REF!</definedName>
    <definedName name="LIBRE_98" localSheetId="10">#REF!</definedName>
    <definedName name="LIBRE_98">#REF!</definedName>
    <definedName name="LIBRE_99" localSheetId="10">#REF!</definedName>
    <definedName name="LIBRE_99">#REF!</definedName>
    <definedName name="liqui" localSheetId="10">#REF!</definedName>
    <definedName name="liqui">#REF!</definedName>
    <definedName name="liquidacion97" localSheetId="10">'[24]LIQUI-TRANSF'!#REF!</definedName>
    <definedName name="liquidacion97">'[24]LIQUI-TRANSF'!#REF!</definedName>
    <definedName name="LPORTADASECTOR" localSheetId="10">#REF!</definedName>
    <definedName name="LPORTADASECTOR">#REF!</definedName>
    <definedName name="M">[25]Datos!$F$34</definedName>
    <definedName name="MACRO" localSheetId="10">#REF!</definedName>
    <definedName name="MACRO">#REF!</definedName>
    <definedName name="MARZON" localSheetId="10">[21]VIGN!#REF!</definedName>
    <definedName name="MARZON">[21]VIGN!#REF!</definedName>
    <definedName name="MARZOP" localSheetId="10">#REF!</definedName>
    <definedName name="MARZOP">#REF!</definedName>
    <definedName name="MARZORN" localSheetId="10">#REF!</definedName>
    <definedName name="MARZORN">#REF!</definedName>
    <definedName name="MARZORP" localSheetId="10">#REF!</definedName>
    <definedName name="MARZORP">#REF!</definedName>
    <definedName name="METROCRECIM" localSheetId="10">#REF!</definedName>
    <definedName name="METROCRECIM">#REF!</definedName>
    <definedName name="METROPESOS" localSheetId="10">#REF!</definedName>
    <definedName name="METROPESOS">#REF!</definedName>
    <definedName name="METROPIB" localSheetId="10">#REF!</definedName>
    <definedName name="METROPIB">#REF!</definedName>
    <definedName name="MINISTRO" localSheetId="10">'[26]CUA1-3'!#REF!</definedName>
    <definedName name="MINISTRO">'[26]CUA1-3'!#REF!</definedName>
    <definedName name="MUNICIPIO" localSheetId="10">#REF!</definedName>
    <definedName name="MUNICIPIO">#REF!</definedName>
    <definedName name="NACION" localSheetId="10">#REF!</definedName>
    <definedName name="NACION">#REF!</definedName>
    <definedName name="NBI_MPIO" localSheetId="10">#REF!</definedName>
    <definedName name="NBI_MPIO">#REF!</definedName>
    <definedName name="nivel" localSheetId="10">#REF!</definedName>
    <definedName name="nivel">#REF!</definedName>
    <definedName name="NOINCLUIDCRECIM" localSheetId="10">#REF!</definedName>
    <definedName name="NOINCLUIDCRECIM">#REF!</definedName>
    <definedName name="NOINCLUIPESOS" localSheetId="10">#REF!</definedName>
    <definedName name="NOINCLUIPESOS">#REF!</definedName>
    <definedName name="nomniv" localSheetId="10">#REF!</definedName>
    <definedName name="nomniv">#REF!</definedName>
    <definedName name="NOVDEUDAFLOTANTE" localSheetId="10">#REF!</definedName>
    <definedName name="NOVDEUDAFLOTANTE">#REF!</definedName>
    <definedName name="NOVEVOLREZAGO" localSheetId="10">#REF!</definedName>
    <definedName name="NOVEVOLREZAGO">#REF!</definedName>
    <definedName name="NUEVA">'[27]planta base'!$C$504:$AA$803</definedName>
    <definedName name="OE97B" localSheetId="10">#REF!</definedName>
    <definedName name="OE97B">#REF!</definedName>
    <definedName name="OEPROY97" localSheetId="10">#REF!</definedName>
    <definedName name="OEPROY97">#REF!</definedName>
    <definedName name="opetesore00" localSheetId="10">#REF!</definedName>
    <definedName name="opetesore00">#REF!</definedName>
    <definedName name="opetesore98" localSheetId="10">#REF!</definedName>
    <definedName name="opetesore98">#REF!</definedName>
    <definedName name="opetesore99" localSheetId="10">#REF!</definedName>
    <definedName name="opetesore99">#REF!</definedName>
    <definedName name="P">'[20]Pesos ingresos'!$C$2:$U$111</definedName>
    <definedName name="PAGOPROM00_" localSheetId="10">#REF!</definedName>
    <definedName name="PAGOPROM00_">#REF!</definedName>
    <definedName name="PAGOPROM93_" localSheetId="10">#REF!</definedName>
    <definedName name="PAGOPROM93_">#REF!</definedName>
    <definedName name="PAGOPROM94_" localSheetId="10">#REF!</definedName>
    <definedName name="PAGOPROM94_">#REF!</definedName>
    <definedName name="PAGOPROM95_" localSheetId="10">#REF!</definedName>
    <definedName name="PAGOPROM95_">#REF!</definedName>
    <definedName name="PAGOPROM96_" localSheetId="10">#REF!</definedName>
    <definedName name="PAGOPROM96_">#REF!</definedName>
    <definedName name="PAGOPROM97_" localSheetId="10">#REF!</definedName>
    <definedName name="PAGOPROM97_">#REF!</definedName>
    <definedName name="PAGOPROM98_" localSheetId="10">#REF!</definedName>
    <definedName name="PAGOPROM98_">#REF!</definedName>
    <definedName name="PAGOPROM99_" localSheetId="10">#REF!</definedName>
    <definedName name="PAGOPROM99_">#REF!</definedName>
    <definedName name="PARTICIPACIONES_1997___2000" localSheetId="10">'[26]CUA1-3'!#REF!</definedName>
    <definedName name="PARTICIPACIONES_1997___2000">'[26]CUA1-3'!#REF!</definedName>
    <definedName name="PARTMUN00_">[13]SUPUESTOS!$O$6</definedName>
    <definedName name="PARTMUN93_">[13]SUPUESTOS!$H$6</definedName>
    <definedName name="PARTMUN94_">[13]SUPUESTOS!$I$6</definedName>
    <definedName name="PARTMUN95_">[13]SUPUESTOS!$J$6</definedName>
    <definedName name="PARTMUN96_">[13]SUPUESTOS!$K$6</definedName>
    <definedName name="PARTMUN97_">[13]SUPUESTOS!$L$6</definedName>
    <definedName name="PARTMUN98_">[13]SUPUESTOS!$M$6</definedName>
    <definedName name="PARTMUN99_">[13]SUPUESTOS!$N$6</definedName>
    <definedName name="Pcpta_00" localSheetId="10">[28]Pob!#REF!</definedName>
    <definedName name="Pcpta_00">[28]Pob!#REF!</definedName>
    <definedName name="Pcpta_01" localSheetId="10">[28]Pob!#REF!</definedName>
    <definedName name="Pcpta_01">[28]Pob!#REF!</definedName>
    <definedName name="Pcpta_02" localSheetId="10">[28]Pob!#REF!</definedName>
    <definedName name="Pcpta_02">[28]Pob!#REF!</definedName>
    <definedName name="Pcpta_99" localSheetId="10">[28]Pob!#REF!</definedName>
    <definedName name="Pcpta_99">[28]Pob!#REF!</definedName>
    <definedName name="PERNOTEC00_" localSheetId="10">#REF!</definedName>
    <definedName name="PERNOTEC00_">#REF!</definedName>
    <definedName name="PERNOTEC93_" localSheetId="10">#REF!</definedName>
    <definedName name="PERNOTEC93_">#REF!</definedName>
    <definedName name="PERNOTEC94_" localSheetId="10">#REF!</definedName>
    <definedName name="PERNOTEC94_">#REF!</definedName>
    <definedName name="PERNOTEC95_" localSheetId="10">#REF!</definedName>
    <definedName name="PERNOTEC95_">#REF!</definedName>
    <definedName name="PERNOTEC96_" localSheetId="10">#REF!</definedName>
    <definedName name="PERNOTEC96_">#REF!</definedName>
    <definedName name="PERNOTEC97_" localSheetId="10">#REF!</definedName>
    <definedName name="PERNOTEC97_">#REF!</definedName>
    <definedName name="PERNOTEC98_" localSheetId="10">#REF!</definedName>
    <definedName name="PERNOTEC98_">#REF!</definedName>
    <definedName name="PERNOTEC99_" localSheetId="10">#REF!</definedName>
    <definedName name="PERNOTEC99_">#REF!</definedName>
    <definedName name="PEROTRA00_" localSheetId="10">#REF!</definedName>
    <definedName name="PEROTRA00_">#REF!</definedName>
    <definedName name="PEROTRA93_" localSheetId="10">#REF!</definedName>
    <definedName name="PEROTRA93_">#REF!</definedName>
    <definedName name="PEROTRA94_" localSheetId="10">#REF!</definedName>
    <definedName name="PEROTRA94_">#REF!</definedName>
    <definedName name="PEROTRA95_" localSheetId="10">#REF!</definedName>
    <definedName name="PEROTRA95_">#REF!</definedName>
    <definedName name="PEROTRA96_" localSheetId="10">#REF!</definedName>
    <definedName name="PEROTRA96_">#REF!</definedName>
    <definedName name="PEROTRA97_" localSheetId="10">#REF!</definedName>
    <definedName name="PEROTRA97_">#REF!</definedName>
    <definedName name="PEROTRA98_" localSheetId="10">#REF!</definedName>
    <definedName name="PEROTRA98_">#REF!</definedName>
    <definedName name="PEROTRA99_" localSheetId="10">#REF!</definedName>
    <definedName name="PEROTRA99_">#REF!</definedName>
    <definedName name="PERTRANS00_" localSheetId="10">#REF!</definedName>
    <definedName name="PERTRANS00_">#REF!</definedName>
    <definedName name="PERTRANS93_" localSheetId="10">#REF!</definedName>
    <definedName name="PERTRANS93_">#REF!</definedName>
    <definedName name="PERTRANS94_" localSheetId="10">#REF!</definedName>
    <definedName name="PERTRANS94_">#REF!</definedName>
    <definedName name="PERTRANS95_" localSheetId="10">#REF!</definedName>
    <definedName name="PERTRANS95_">#REF!</definedName>
    <definedName name="PERTRANS96_" localSheetId="10">#REF!</definedName>
    <definedName name="PERTRANS96_">#REF!</definedName>
    <definedName name="PERTRANS97_" localSheetId="10">#REF!</definedName>
    <definedName name="PERTRANS97_">#REF!</definedName>
    <definedName name="PERTRANS98_" localSheetId="10">#REF!</definedName>
    <definedName name="PERTRANS98_">#REF!</definedName>
    <definedName name="PERTRANS99_" localSheetId="10">#REF!</definedName>
    <definedName name="PERTRANS99_">#REF!</definedName>
    <definedName name="PIB" localSheetId="10">#REF!</definedName>
    <definedName name="PIB">#REF!</definedName>
    <definedName name="PIB00">[6]SUPUESTOS!$O$47</definedName>
    <definedName name="PIB00_">[13]SUPUESTOS!$O$19</definedName>
    <definedName name="PIB93_">[13]SUPUESTOS!$H$19</definedName>
    <definedName name="PIB94_">[13]SUPUESTOS!$I$19</definedName>
    <definedName name="PIB95_">[13]SUPUESTOS!$J$19</definedName>
    <definedName name="PIB96_">[13]SUPUESTOS!$K$19</definedName>
    <definedName name="PIB97_">[13]SUPUESTOS!$L$19</definedName>
    <definedName name="PIB98_">[13]SUPUESTOS!$M$19</definedName>
    <definedName name="PIB99_">[13]SUPUESTOS!$N$19</definedName>
    <definedName name="PICN_00_REAF_98" localSheetId="10">#REF!</definedName>
    <definedName name="PICN_00_REAF_98">#REF!</definedName>
    <definedName name="PICN_01_RESERVA" localSheetId="10">#REF!</definedName>
    <definedName name="PICN_01_RESERVA">#REF!</definedName>
    <definedName name="PICN_94" localSheetId="10">#REF!</definedName>
    <definedName name="PICN_94">#REF!</definedName>
    <definedName name="PICN_95" localSheetId="10">#REF!</definedName>
    <definedName name="PICN_95">#REF!</definedName>
    <definedName name="PICN_96" localSheetId="10">#REF!</definedName>
    <definedName name="PICN_96">#REF!</definedName>
    <definedName name="PICN_97" localSheetId="10">#REF!</definedName>
    <definedName name="PICN_97">#REF!</definedName>
    <definedName name="PICN_98" localSheetId="10">#REF!</definedName>
    <definedName name="PICN_98">#REF!</definedName>
    <definedName name="PICN_99_REF_97" localSheetId="10">#REF!</definedName>
    <definedName name="PICN_99_REF_97">#REF!</definedName>
    <definedName name="Plano">#REF!</definedName>
    <definedName name="PORC_LIBRE_00" localSheetId="10">'[15]94-03 Mil Corr '!#REF!</definedName>
    <definedName name="PORC_LIBRE_00">'[15]94-03 Mil Corr '!#REF!</definedName>
    <definedName name="PORC_LIBRE_01" localSheetId="10">'[15]94-03 Mil Corr '!#REF!</definedName>
    <definedName name="PORC_LIBRE_01">'[15]94-03 Mil Corr '!#REF!</definedName>
    <definedName name="PORC_LIBRE_02" localSheetId="10">'[15]94-03 Mil Corr '!#REF!</definedName>
    <definedName name="PORC_LIBRE_02">'[15]94-03 Mil Corr '!#REF!</definedName>
    <definedName name="PORC_LIBRE_94" localSheetId="10">'[15]94-03 Mil Corr '!#REF!</definedName>
    <definedName name="PORC_LIBRE_94">'[15]94-03 Mil Corr '!#REF!</definedName>
    <definedName name="PORC_LIBRE_95" localSheetId="10">'[15]94-03 Mil Corr '!#REF!</definedName>
    <definedName name="PORC_LIBRE_95">'[15]94-03 Mil Corr '!#REF!</definedName>
    <definedName name="PORC_LIBRE_96" localSheetId="10">'[15]94-03 Mil Corr '!#REF!</definedName>
    <definedName name="PORC_LIBRE_96">'[15]94-03 Mil Corr '!#REF!</definedName>
    <definedName name="PORC_LIBRE_97" localSheetId="10">'[15]94-03 Mil Corr '!#REF!</definedName>
    <definedName name="PORC_LIBRE_97">'[15]94-03 Mil Corr '!#REF!</definedName>
    <definedName name="PORC_LIBRE_98" localSheetId="10">'[15]94-03 Mil Corr '!#REF!</definedName>
    <definedName name="PORC_LIBRE_98">'[15]94-03 Mil Corr '!#REF!</definedName>
    <definedName name="PORC_LIBRE_99" localSheetId="10">'[15]94-03 Mil Corr '!#REF!</definedName>
    <definedName name="PORC_LIBRE_99">'[15]94-03 Mil Corr '!#REF!</definedName>
    <definedName name="PPTO97" localSheetId="10">#REF!</definedName>
    <definedName name="PPTO97">#REF!</definedName>
    <definedName name="PRESUPUESTO__1998" localSheetId="10">#REF!</definedName>
    <definedName name="PRESUPUESTO__1998">#REF!</definedName>
    <definedName name="prgnac" localSheetId="10">[12]GASTOS!#REF!</definedName>
    <definedName name="prgnac">[12]GASTOS!#REF!</definedName>
    <definedName name="prgprp" localSheetId="10">[12]GASTOS!#REF!</definedName>
    <definedName name="prgprp">[12]GASTOS!#REF!</definedName>
    <definedName name="primant" localSheetId="10">#REF!</definedName>
    <definedName name="primant">#REF!</definedName>
    <definedName name="primnav" localSheetId="10">#REF!</definedName>
    <definedName name="primnav">#REF!</definedName>
    <definedName name="primser" localSheetId="10">#REF!</definedName>
    <definedName name="primser">#REF!</definedName>
    <definedName name="primtec" localSheetId="10">#REF!</definedName>
    <definedName name="primtec">#REF!</definedName>
    <definedName name="primvac" localSheetId="10">#REF!</definedName>
    <definedName name="primvac">#REF!</definedName>
    <definedName name="PROPIOS" localSheetId="10">#REF!</definedName>
    <definedName name="PROPIOS">#REF!</definedName>
    <definedName name="prynac" localSheetId="10">[12]GASTOS!#REF!</definedName>
    <definedName name="prynac">[12]GASTOS!#REF!</definedName>
    <definedName name="pryprp" localSheetId="10">[12]GASTOS!#REF!</definedName>
    <definedName name="pryprp">[12]GASTOS!#REF!</definedName>
    <definedName name="pyd">'[20]P+D ingresos'!$C$1:$U$111</definedName>
    <definedName name="rango1" localSheetId="10">#REF!</definedName>
    <definedName name="rango1">#REF!</definedName>
    <definedName name="RDPTO" localSheetId="10">#REF!</definedName>
    <definedName name="RDPTO">#REF!</definedName>
    <definedName name="re" localSheetId="10">#REF!</definedName>
    <definedName name="re">#REF!</definedName>
    <definedName name="RECALCULO" localSheetId="10">[16]RESUMEN!#REF!</definedName>
    <definedName name="RECALCULO">[16]RESUMEN!#REF!</definedName>
    <definedName name="RECAPRO00_" localSheetId="10">#REF!</definedName>
    <definedName name="RECAPRO00_">#REF!</definedName>
    <definedName name="RECAPRO93_" localSheetId="10">#REF!</definedName>
    <definedName name="RECAPRO93_">#REF!</definedName>
    <definedName name="RECAPRO94_" localSheetId="10">#REF!</definedName>
    <definedName name="RECAPRO94_">#REF!</definedName>
    <definedName name="RECAPRO95_" localSheetId="10">#REF!</definedName>
    <definedName name="RECAPRO95_">#REF!</definedName>
    <definedName name="RECAPRO96_" localSheetId="10">#REF!</definedName>
    <definedName name="RECAPRO96_">#REF!</definedName>
    <definedName name="RECAPRO97_" localSheetId="10">#REF!</definedName>
    <definedName name="RECAPRO97_">#REF!</definedName>
    <definedName name="RECAPRO98_" localSheetId="10">#REF!</definedName>
    <definedName name="RECAPRO98_">#REF!</definedName>
    <definedName name="RECAPRO99_" localSheetId="10">#REF!</definedName>
    <definedName name="RECAPRO99_">#REF!</definedName>
    <definedName name="recing" localSheetId="10">#REF!</definedName>
    <definedName name="recing">#REF!</definedName>
    <definedName name="recnac" localSheetId="10">[12]GASTOS!#REF!</definedName>
    <definedName name="recnac">[12]GASTOS!#REF!</definedName>
    <definedName name="recprp" localSheetId="10">[12]GASTOS!#REF!</definedName>
    <definedName name="recprp">[12]GASTOS!#REF!</definedName>
    <definedName name="reg" localSheetId="10">[12]GASTOS!#REF!</definedName>
    <definedName name="reg">[12]GASTOS!#REF!</definedName>
    <definedName name="REGALIAS00_">[13]SUPUESTOS!$O$74</definedName>
    <definedName name="REGALIAS93_">[13]SUPUESTOS!$H$74</definedName>
    <definedName name="REGALIAS94_">[13]SUPUESTOS!$I$74</definedName>
    <definedName name="REGALIAS95_">[13]SUPUESTOS!$J$74</definedName>
    <definedName name="REGALIAS96_">[13]SUPUESTOS!$K$74</definedName>
    <definedName name="REGALIAS97_">[13]SUPUESTOS!$L$74</definedName>
    <definedName name="REGALIAS98_">[13]SUPUESTOS!$M$74</definedName>
    <definedName name="REGALIAS99_">[13]SUPUESTOS!$N$74</definedName>
    <definedName name="REGIONALCRECIM" localSheetId="10">#REF!</definedName>
    <definedName name="REGIONALCRECIM">#REF!</definedName>
    <definedName name="REGIONALPESOS" localSheetId="10">#REF!</definedName>
    <definedName name="REGIONALPESOS">#REF!</definedName>
    <definedName name="REGIONALPIB" localSheetId="10">#REF!</definedName>
    <definedName name="REGIONALPIB">#REF!</definedName>
    <definedName name="Rep_ing_02" localSheetId="10">[28]Pob!#REF!</definedName>
    <definedName name="Rep_ing_02">[28]Pob!#REF!</definedName>
    <definedName name="REQUERIDOS" localSheetId="10">'[24]LIQUI-TRANSF'!#REF!</definedName>
    <definedName name="REQUERIDOS">'[24]LIQUI-TRANSF'!#REF!</definedName>
    <definedName name="RESTO" localSheetId="10">#REF!</definedName>
    <definedName name="RESTO">#REF!</definedName>
    <definedName name="RESTOCRECIM" localSheetId="10">#REF!</definedName>
    <definedName name="RESTOCRECIM">#REF!</definedName>
    <definedName name="RESTOPESOS" localSheetId="10">#REF!</definedName>
    <definedName name="RESTOPESOS">#REF!</definedName>
    <definedName name="RESTOPIB" localSheetId="10">#REF!</definedName>
    <definedName name="RESTOPIB">#REF!</definedName>
    <definedName name="RESUMIDO" localSheetId="10">#REF!</definedName>
    <definedName name="RESUMIDO">#REF!</definedName>
    <definedName name="rezago" localSheetId="10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localSheetId="10" hidden="1">'[19]Resumen OPEF'!$C$1:$C$65536,'[19]Resumen OPEF'!#REF!,'[19]Resumen OPEF'!$K$1:$Q$65536</definedName>
    <definedName name="Rwvu.OPEF._.97." hidden="1">'[19]Resumen OPEF'!$C$1:$C$65536,'[19]Resumen OPEF'!#REF!,'[19]Resumen OPEF'!$K$1:$Q$65536</definedName>
    <definedName name="sal">[27]tablas!$D$1:$H$814</definedName>
    <definedName name="SALIR" localSheetId="10">[16]RESUMEN!#REF!</definedName>
    <definedName name="SALIR">[16]RESUMEN!#REF!</definedName>
    <definedName name="secing" localSheetId="10">#REF!</definedName>
    <definedName name="secing">#REF!</definedName>
    <definedName name="SEGSOCIALCRECIM" localSheetId="10">#REF!</definedName>
    <definedName name="SEGSOCIALCRECIM">#REF!</definedName>
    <definedName name="SEGSOCIALPESOS" localSheetId="10">#REF!</definedName>
    <definedName name="SEGSOCIALPESOS">#REF!</definedName>
    <definedName name="SEGSOCIALPIB" localSheetId="10">#REF!</definedName>
    <definedName name="SEGSOCIALPIB">#REF!</definedName>
    <definedName name="SENDEMANDA00_" localSheetId="10">#REF!</definedName>
    <definedName name="SENDEMANDA00_">#REF!</definedName>
    <definedName name="SENDEMANDA93_" localSheetId="10">#REF!</definedName>
    <definedName name="SENDEMANDA93_">#REF!</definedName>
    <definedName name="SENDEMANDA94_" localSheetId="10">#REF!</definedName>
    <definedName name="SENDEMANDA94_">#REF!</definedName>
    <definedName name="SENDEMANDA95_" localSheetId="10">#REF!</definedName>
    <definedName name="SENDEMANDA95_">#REF!</definedName>
    <definedName name="SENDEMANDA96_" localSheetId="10">#REF!</definedName>
    <definedName name="SENDEMANDA96_">#REF!</definedName>
    <definedName name="SENDEMANDA97_" localSheetId="10">#REF!</definedName>
    <definedName name="SENDEMANDA97_">#REF!</definedName>
    <definedName name="SENDEMANDA98_" localSheetId="10">#REF!</definedName>
    <definedName name="SENDEMANDA98_">#REF!</definedName>
    <definedName name="SENDEMANDA99_" localSheetId="10">#REF!</definedName>
    <definedName name="SENDEMANDA99_">#REF!</definedName>
    <definedName name="SENPERDIDAS00_" localSheetId="10">#REF!</definedName>
    <definedName name="SENPERDIDAS00_">#REF!</definedName>
    <definedName name="SENPERDIDAS93_" localSheetId="10">#REF!</definedName>
    <definedName name="SENPERDIDAS93_">#REF!</definedName>
    <definedName name="SENPERDIDAS94_" localSheetId="10">#REF!</definedName>
    <definedName name="SENPERDIDAS94_">#REF!</definedName>
    <definedName name="SENPERDIDAS95_" localSheetId="10">#REF!</definedName>
    <definedName name="SENPERDIDAS95_">#REF!</definedName>
    <definedName name="SENPERDIDAS96_" localSheetId="10">#REF!</definedName>
    <definedName name="SENPERDIDAS96_">#REF!</definedName>
    <definedName name="SENPERDIDAS97_" localSheetId="10">#REF!</definedName>
    <definedName name="SENPERDIDAS97_">#REF!</definedName>
    <definedName name="SENPERDIDAS98_" localSheetId="10">#REF!</definedName>
    <definedName name="SENPERDIDAS98_">#REF!</definedName>
    <definedName name="SENPERDIDAS99_" localSheetId="10">#REF!</definedName>
    <definedName name="SENPERDIDAS99_">#REF!</definedName>
    <definedName name="SENRECAUDO00_" localSheetId="10">#REF!</definedName>
    <definedName name="SENRECAUDO00_">#REF!</definedName>
    <definedName name="SENRECAUDO93_" localSheetId="10">#REF!</definedName>
    <definedName name="SENRECAUDO93_">#REF!</definedName>
    <definedName name="SENRECAUDO94_" localSheetId="10">#REF!</definedName>
    <definedName name="SENRECAUDO94_">#REF!</definedName>
    <definedName name="SENRECAUDO95_" localSheetId="10">#REF!</definedName>
    <definedName name="SENRECAUDO95_">#REF!</definedName>
    <definedName name="SENRECAUDO96_" localSheetId="10">#REF!</definedName>
    <definedName name="SENRECAUDO96_">#REF!</definedName>
    <definedName name="SENRECAUDO97_" localSheetId="10">#REF!</definedName>
    <definedName name="SENRECAUDO97_">#REF!</definedName>
    <definedName name="SENRECAUDO98_" localSheetId="10">#REF!</definedName>
    <definedName name="SENRECAUDO98_">#REF!</definedName>
    <definedName name="SENRECAUDO99_" localSheetId="10">#REF!</definedName>
    <definedName name="SENRECAUDO99_">#REF!</definedName>
    <definedName name="SENSUPERAVIT00_" localSheetId="10">#REF!</definedName>
    <definedName name="SENSUPERAVIT00_">#REF!</definedName>
    <definedName name="SENSUPERAVIT93_" localSheetId="10">#REF!</definedName>
    <definedName name="SENSUPERAVIT93_">#REF!</definedName>
    <definedName name="SENSUPERAVIT94_" localSheetId="10">#REF!</definedName>
    <definedName name="SENSUPERAVIT94_">#REF!</definedName>
    <definedName name="SENSUPERAVIT95_" localSheetId="10">#REF!</definedName>
    <definedName name="SENSUPERAVIT95_">#REF!</definedName>
    <definedName name="SENSUPERAVIT96_" localSheetId="10">#REF!</definedName>
    <definedName name="SENSUPERAVIT96_">#REF!</definedName>
    <definedName name="SENSUPERAVIT97_" localSheetId="10">#REF!</definedName>
    <definedName name="SENSUPERAVIT97_">#REF!</definedName>
    <definedName name="SENSUPERAVIT98_" localSheetId="10">#REF!</definedName>
    <definedName name="SENSUPERAVIT98_">#REF!</definedName>
    <definedName name="SENSUPERAVIT99_" localSheetId="10">#REF!</definedName>
    <definedName name="SENSUPERAVIT99_">#REF!</definedName>
    <definedName name="SENTARIFA00_" localSheetId="10">#REF!</definedName>
    <definedName name="SENTARIFA00_">#REF!</definedName>
    <definedName name="SENTARIFA93_" localSheetId="10">#REF!</definedName>
    <definedName name="SENTARIFA93_">#REF!</definedName>
    <definedName name="SENTARIFA94_" localSheetId="10">#REF!</definedName>
    <definedName name="SENTARIFA94_">#REF!</definedName>
    <definedName name="SENTARIFA95_" localSheetId="10">#REF!</definedName>
    <definedName name="SENTARIFA95_">#REF!</definedName>
    <definedName name="SENTARIFA96_" localSheetId="10">#REF!</definedName>
    <definedName name="SENTARIFA96_">#REF!</definedName>
    <definedName name="SENTARIFA97_" localSheetId="10">#REF!</definedName>
    <definedName name="SENTARIFA97_">#REF!</definedName>
    <definedName name="SENTARIFA98_" localSheetId="10">#REF!</definedName>
    <definedName name="SENTARIFA98_">#REF!</definedName>
    <definedName name="SENTARIFA99_" localSheetId="10">#REF!</definedName>
    <definedName name="SENTARIFA99_">#REF!</definedName>
    <definedName name="SENVARDEM00_" localSheetId="10">#REF!</definedName>
    <definedName name="SENVARDEM00_">#REF!</definedName>
    <definedName name="SENVARDEM93_" localSheetId="10">#REF!</definedName>
    <definedName name="SENVARDEM93_">#REF!</definedName>
    <definedName name="SENVARDEM94_" localSheetId="10">#REF!</definedName>
    <definedName name="SENVARDEM94_">#REF!</definedName>
    <definedName name="SENVARDEM95_" localSheetId="10">#REF!</definedName>
    <definedName name="SENVARDEM95_">#REF!</definedName>
    <definedName name="SENVARDEM96_" localSheetId="10">#REF!</definedName>
    <definedName name="SENVARDEM96_">#REF!</definedName>
    <definedName name="SENVARDEM97_" localSheetId="10">#REF!</definedName>
    <definedName name="SENVARDEM97_">#REF!</definedName>
    <definedName name="SENVARDEM98_" localSheetId="10">#REF!</definedName>
    <definedName name="SENVARDEM98_">#REF!</definedName>
    <definedName name="SENVARDEM99_" localSheetId="10">#REF!</definedName>
    <definedName name="SENVARDEM99_">#REF!</definedName>
    <definedName name="SENVENTAS00_" localSheetId="10">#REF!</definedName>
    <definedName name="SENVENTAS00_">#REF!</definedName>
    <definedName name="SENVENTAS93_" localSheetId="10">#REF!</definedName>
    <definedName name="SENVENTAS93_">#REF!</definedName>
    <definedName name="SENVENTAS94_" localSheetId="10">#REF!</definedName>
    <definedName name="SENVENTAS94_">#REF!</definedName>
    <definedName name="SENVENTAS95_" localSheetId="10">#REF!</definedName>
    <definedName name="SENVENTAS95_">#REF!</definedName>
    <definedName name="SENVENTAS96_" localSheetId="10">#REF!</definedName>
    <definedName name="SENVENTAS96_">#REF!</definedName>
    <definedName name="SENVENTAS97_" localSheetId="10">#REF!</definedName>
    <definedName name="SENVENTAS97_">#REF!</definedName>
    <definedName name="SENVENTAS98_" localSheetId="10">#REF!</definedName>
    <definedName name="SENVENTAS98_">#REF!</definedName>
    <definedName name="SENVENTAS99_" localSheetId="10">#REF!</definedName>
    <definedName name="SENVENTAS99_">#REF!</definedName>
    <definedName name="SERVICIODEUDANACION" localSheetId="10">'[29]DETALLE-DEUDA'!#REF!</definedName>
    <definedName name="SERVICIODEUDANACION">'[29]DETALLE-DEUDA'!#REF!</definedName>
    <definedName name="Servicios_personales" localSheetId="10">#REF!</definedName>
    <definedName name="Servicios_personales">#REF!</definedName>
    <definedName name="SGP_PG_02" localSheetId="10">#REF!</definedName>
    <definedName name="SGP_PG_02">#REF!</definedName>
    <definedName name="SITFID95_">[13]SUPUESTOS!$J$7</definedName>
    <definedName name="SITFIS00_">[13]SUPUESTOS!$O$7</definedName>
    <definedName name="SITFIS93_">[13]SUPUESTOS!$H$7</definedName>
    <definedName name="SITFIS94_">[13]SUPUESTOS!$I$7</definedName>
    <definedName name="SITFIS95_">[13]SUPUESTOS!$J$7</definedName>
    <definedName name="SITFIS96_">[13]SUPUESTOS!$K$7</definedName>
    <definedName name="SITFIS97_">[13]SUPUESTOS!$L$7</definedName>
    <definedName name="SITFIS98_">[13]SUPUESTOS!$M$7</definedName>
    <definedName name="SITFIS99_">[13]SUPUESTOS!$N$7</definedName>
    <definedName name="solnac" localSheetId="10">[12]GASTOS!#REF!</definedName>
    <definedName name="solnac">[12]GASTOS!#REF!</definedName>
    <definedName name="solprp" localSheetId="10">[12]GASTOS!#REF!</definedName>
    <definedName name="solprp">[12]GASTOS!#REF!</definedName>
    <definedName name="SORTEADO" localSheetId="10">#REF!</definedName>
    <definedName name="SORTEADO">#REF!</definedName>
    <definedName name="subtrn" localSheetId="10">#REF!</definedName>
    <definedName name="subtrn">#REF!</definedName>
    <definedName name="TCP00_" localSheetId="10">#REF!</definedName>
    <definedName name="TCP00_">#REF!</definedName>
    <definedName name="TCP93_" localSheetId="10">#REF!</definedName>
    <definedName name="TCP93_">#REF!</definedName>
    <definedName name="TCP94_" localSheetId="10">#REF!</definedName>
    <definedName name="TCP94_">#REF!</definedName>
    <definedName name="TCP95_" localSheetId="10">#REF!</definedName>
    <definedName name="TCP95_">#REF!</definedName>
    <definedName name="TCP96_" localSheetId="10">#REF!</definedName>
    <definedName name="TCP96_">#REF!</definedName>
    <definedName name="TCP97_" localSheetId="10">#REF!</definedName>
    <definedName name="TCP97_">#REF!</definedName>
    <definedName name="TCP98_" localSheetId="10">#REF!</definedName>
    <definedName name="TCP98_">#REF!</definedName>
    <definedName name="TCP99_" localSheetId="10">#REF!</definedName>
    <definedName name="TCP99_">#REF!</definedName>
    <definedName name="TELECOMCRECIM" localSheetId="10">#REF!</definedName>
    <definedName name="TELECOMCRECIM">#REF!</definedName>
    <definedName name="TELECOMPESOS" localSheetId="10">#REF!</definedName>
    <definedName name="TELECOMPESOS">#REF!</definedName>
    <definedName name="TELECOMPIB" localSheetId="10">#REF!</definedName>
    <definedName name="TELECOMPIB">#REF!</definedName>
    <definedName name="Títulos_a_imprimir_IM" localSheetId="10">#REF!</definedName>
    <definedName name="Títulos_a_imprimir_IM">#REF!</definedName>
    <definedName name="TODO" localSheetId="10">#REF!</definedName>
    <definedName name="TODO">#REF!</definedName>
    <definedName name="TOTAL" localSheetId="10">#REF!</definedName>
    <definedName name="TOTAL">#REF!</definedName>
    <definedName name="tothorext" localSheetId="10">#REF!</definedName>
    <definedName name="tothorext">#REF!</definedName>
    <definedName name="totindemvac" localSheetId="10">#REF!</definedName>
    <definedName name="totindemvac">#REF!</definedName>
    <definedName name="tranferencias" localSheetId="10">#REF!</definedName>
    <definedName name="tranferencias">#REF!</definedName>
    <definedName name="TRANSTOT00_">[13]SUPUESTOS!$O$5</definedName>
    <definedName name="TRANSTOT93_">[13]SUPUESTOS!$H$5</definedName>
    <definedName name="TRANSTOT94_">[13]SUPUESTOS!$I$5</definedName>
    <definedName name="TRANSTOT95_">[13]SUPUESTOS!$J$5</definedName>
    <definedName name="TRANSTOT96_">[13]SUPUESTOS!$K$5</definedName>
    <definedName name="TRANSTOT97_">[13]SUPUESTOS!$L$5</definedName>
    <definedName name="TRANSTOT98_">[13]SUPUESTOS!$M$5</definedName>
    <definedName name="TRANSTOT99_">[13]SUPUESTOS!$N$5</definedName>
    <definedName name="uno" localSheetId="10">#REF!</definedName>
    <definedName name="uno">#REF!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0">#REF!</definedName>
    <definedName name="valor">#REF!</definedName>
    <definedName name="valorpuntoIng" localSheetId="10">#REF!</definedName>
    <definedName name="valorpuntoIng">#REF!</definedName>
    <definedName name="VARIACIONES" localSheetId="10">#REF!</definedName>
    <definedName name="VARIACIONES">#REF!</definedName>
    <definedName name="VARPIB00_">[13]SUPUESTOS!$O$20</definedName>
    <definedName name="VARPIB93_">[13]SUPUESTOS!$H$20</definedName>
    <definedName name="VARPIB94_">[13]SUPUESTOS!$I$20</definedName>
    <definedName name="VARPIB95_">[13]SUPUESTOS!$J$20</definedName>
    <definedName name="VARPIB96_">[13]SUPUESTOS!$K$20</definedName>
    <definedName name="VARPIB97_">[13]SUPUESTOS!$L$20</definedName>
    <definedName name="VARPIB98_">[13]SUPUESTOS!$M$20</definedName>
    <definedName name="VARPIB99_">[13]SUPUESTOS!$N$20</definedName>
    <definedName name="vieja">'[27]planta base'!$C$2:$AC$503</definedName>
    <definedName name="VIGENCIA">'[4]PAGOS VIGENCIA t'!$A$2:$AS$55</definedName>
    <definedName name="Vigencia_1999" localSheetId="10">#REF!</definedName>
    <definedName name="Vigencia_1999">#REF!</definedName>
    <definedName name="Vigencia_2000" localSheetId="10">#REF!</definedName>
    <definedName name="Vigencia_2000">#REF!</definedName>
    <definedName name="Vigencia_2001" localSheetId="10">#REF!</definedName>
    <definedName name="Vigencia_2001">#REF!</definedName>
    <definedName name="Vigencia_2002" localSheetId="10">#REF!</definedName>
    <definedName name="Vigencia_2002">#REF!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 localSheetId="10">'[30]CUA1-3'!#REF!</definedName>
    <definedName name="Z">'[30]CUA1-3'!#REF!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localSheetId="10" hidden="1">'[19]Seguimiento CSF'!#REF!,'[19]Seguimiento CSF'!#REF!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25725" fullCalcOnLoad="1"/>
</workbook>
</file>

<file path=xl/calcChain.xml><?xml version="1.0" encoding="utf-8"?>
<calcChain xmlns="http://schemas.openxmlformats.org/spreadsheetml/2006/main">
  <c r="C91" i="2"/>
  <c r="D91" s="1"/>
  <c r="E91" s="1"/>
  <c r="F91" s="1"/>
  <c r="G91" s="1"/>
  <c r="H91" s="1"/>
  <c r="I91" s="1"/>
  <c r="J91" s="1"/>
  <c r="K91" s="1"/>
  <c r="L91" s="1"/>
  <c r="M91" s="1"/>
  <c r="C90"/>
  <c r="C20"/>
  <c r="D20" s="1"/>
  <c r="E20" s="1"/>
  <c r="F20" s="1"/>
  <c r="G20" s="1"/>
  <c r="H20" s="1"/>
  <c r="I20" s="1"/>
  <c r="J20" s="1"/>
  <c r="K20" s="1"/>
  <c r="L20" s="1"/>
  <c r="M20" s="1"/>
  <c r="D21"/>
  <c r="E21"/>
  <c r="F21" s="1"/>
  <c r="G21" s="1"/>
  <c r="H21" s="1"/>
  <c r="I21" s="1"/>
  <c r="J21" s="1"/>
  <c r="K21" s="1"/>
  <c r="L21" s="1"/>
  <c r="M21" s="1"/>
  <c r="D18"/>
  <c r="E18"/>
  <c r="F18" s="1"/>
  <c r="G18" s="1"/>
  <c r="H18" s="1"/>
  <c r="I18" s="1"/>
  <c r="J18" s="1"/>
  <c r="K18" s="1"/>
  <c r="L18" s="1"/>
  <c r="M18" s="1"/>
  <c r="D17"/>
  <c r="E17"/>
  <c r="F17" s="1"/>
  <c r="G17" s="1"/>
  <c r="H17" s="1"/>
  <c r="I17" s="1"/>
  <c r="J17" s="1"/>
  <c r="K17" s="1"/>
  <c r="L17" s="1"/>
  <c r="M17" s="1"/>
  <c r="D16"/>
  <c r="E16"/>
  <c r="F16" s="1"/>
  <c r="G16" s="1"/>
  <c r="H16" s="1"/>
  <c r="I16" s="1"/>
  <c r="J16" s="1"/>
  <c r="K16" s="1"/>
  <c r="L16" s="1"/>
  <c r="M16" s="1"/>
  <c r="D15"/>
  <c r="E15"/>
  <c r="F15" s="1"/>
  <c r="G15" s="1"/>
  <c r="H15" s="1"/>
  <c r="I15" s="1"/>
  <c r="J15" s="1"/>
  <c r="K15" s="1"/>
  <c r="L15" s="1"/>
  <c r="M15" s="1"/>
  <c r="D14"/>
  <c r="E14"/>
  <c r="F14" s="1"/>
  <c r="G14" s="1"/>
  <c r="H14" s="1"/>
  <c r="I14" s="1"/>
  <c r="J14" s="1"/>
  <c r="K14" s="1"/>
  <c r="L14" s="1"/>
  <c r="M14" s="1"/>
  <c r="D13"/>
  <c r="E13"/>
  <c r="F13" s="1"/>
  <c r="G13" s="1"/>
  <c r="H13" s="1"/>
  <c r="I13" s="1"/>
  <c r="J13" s="1"/>
  <c r="K13" s="1"/>
  <c r="L13" s="1"/>
  <c r="M13" s="1"/>
  <c r="D12"/>
  <c r="E12"/>
  <c r="F12" s="1"/>
  <c r="G12" s="1"/>
  <c r="H12" s="1"/>
  <c r="I12" s="1"/>
  <c r="J12" s="1"/>
  <c r="K12" s="1"/>
  <c r="L12" s="1"/>
  <c r="M12" s="1"/>
  <c r="D11"/>
  <c r="E11"/>
  <c r="F11" s="1"/>
  <c r="G11" s="1"/>
  <c r="H11" s="1"/>
  <c r="I11" s="1"/>
  <c r="J11" s="1"/>
  <c r="K11" s="1"/>
  <c r="L11" s="1"/>
  <c r="M11" s="1"/>
  <c r="D10"/>
  <c r="E10"/>
  <c r="F10" s="1"/>
  <c r="G10" s="1"/>
  <c r="H10" s="1"/>
  <c r="I10" s="1"/>
  <c r="J10" s="1"/>
  <c r="K10" s="1"/>
  <c r="L10" s="1"/>
  <c r="M10" s="1"/>
  <c r="D9"/>
  <c r="E9"/>
  <c r="F9" s="1"/>
  <c r="G9" s="1"/>
  <c r="H9" s="1"/>
  <c r="I9" s="1"/>
  <c r="J9" s="1"/>
  <c r="K9" s="1"/>
  <c r="L9" s="1"/>
  <c r="M9" s="1"/>
  <c r="D8"/>
  <c r="E8"/>
  <c r="F8" s="1"/>
  <c r="G8" s="1"/>
  <c r="H8" s="1"/>
  <c r="I8" s="1"/>
  <c r="J8" s="1"/>
  <c r="K8" s="1"/>
  <c r="L8" s="1"/>
  <c r="M8" s="1"/>
  <c r="D7"/>
  <c r="E7"/>
  <c r="F7" s="1"/>
  <c r="G7" s="1"/>
  <c r="H7" s="1"/>
  <c r="I7" s="1"/>
  <c r="J7" s="1"/>
  <c r="K7" s="1"/>
  <c r="L7" s="1"/>
  <c r="M7" s="1"/>
  <c r="D26"/>
  <c r="E26"/>
  <c r="F26" s="1"/>
  <c r="G26" s="1"/>
  <c r="H26" s="1"/>
  <c r="I26" s="1"/>
  <c r="J26" s="1"/>
  <c r="K26" s="1"/>
  <c r="L26" s="1"/>
  <c r="M26" s="1"/>
  <c r="D25"/>
  <c r="E25"/>
  <c r="F25" s="1"/>
  <c r="G25" s="1"/>
  <c r="H25" s="1"/>
  <c r="I25" s="1"/>
  <c r="J25" s="1"/>
  <c r="K25" s="1"/>
  <c r="L25" s="1"/>
  <c r="M25" s="1"/>
  <c r="D30"/>
  <c r="E30"/>
  <c r="F30" s="1"/>
  <c r="G30" s="1"/>
  <c r="H30" s="1"/>
  <c r="I30" s="1"/>
  <c r="J30" s="1"/>
  <c r="K30" s="1"/>
  <c r="L30" s="1"/>
  <c r="M30" s="1"/>
  <c r="D29"/>
  <c r="E29"/>
  <c r="F29" s="1"/>
  <c r="G29" s="1"/>
  <c r="H29" s="1"/>
  <c r="I29" s="1"/>
  <c r="J29" s="1"/>
  <c r="K29" s="1"/>
  <c r="L29" s="1"/>
  <c r="M29" s="1"/>
  <c r="D28"/>
  <c r="E28"/>
  <c r="F28" s="1"/>
  <c r="G28" s="1"/>
  <c r="H28" s="1"/>
  <c r="I28" s="1"/>
  <c r="J28" s="1"/>
  <c r="K28" s="1"/>
  <c r="L28" s="1"/>
  <c r="M28" s="1"/>
  <c r="D42"/>
  <c r="E42"/>
  <c r="F42" s="1"/>
  <c r="G42" s="1"/>
  <c r="H42" s="1"/>
  <c r="I42" s="1"/>
  <c r="J42" s="1"/>
  <c r="K42" s="1"/>
  <c r="L42" s="1"/>
  <c r="M42" s="1"/>
  <c r="D41"/>
  <c r="D40" s="1"/>
  <c r="E41"/>
  <c r="F41" s="1"/>
  <c r="D39"/>
  <c r="E39"/>
  <c r="F39" s="1"/>
  <c r="G39" s="1"/>
  <c r="H39" s="1"/>
  <c r="I39" s="1"/>
  <c r="J39" s="1"/>
  <c r="K39" s="1"/>
  <c r="L39" s="1"/>
  <c r="M39" s="1"/>
  <c r="D38"/>
  <c r="E38"/>
  <c r="D37"/>
  <c r="E37"/>
  <c r="F37" s="1"/>
  <c r="G37" s="1"/>
  <c r="H37" s="1"/>
  <c r="I37" s="1"/>
  <c r="J37" s="1"/>
  <c r="K37" s="1"/>
  <c r="L37" s="1"/>
  <c r="M37" s="1"/>
  <c r="D36"/>
  <c r="E36"/>
  <c r="F36" s="1"/>
  <c r="G36" s="1"/>
  <c r="H36" s="1"/>
  <c r="I36" s="1"/>
  <c r="J36" s="1"/>
  <c r="K36" s="1"/>
  <c r="L36" s="1"/>
  <c r="M36" s="1"/>
  <c r="D35"/>
  <c r="E35"/>
  <c r="F35" s="1"/>
  <c r="G35" s="1"/>
  <c r="H35" s="1"/>
  <c r="I35" s="1"/>
  <c r="J35" s="1"/>
  <c r="K35" s="1"/>
  <c r="L35" s="1"/>
  <c r="M35" s="1"/>
  <c r="D34"/>
  <c r="E34"/>
  <c r="F34" s="1"/>
  <c r="G34" s="1"/>
  <c r="H34" s="1"/>
  <c r="I34" s="1"/>
  <c r="J34" s="1"/>
  <c r="K34" s="1"/>
  <c r="L34" s="1"/>
  <c r="M34" s="1"/>
  <c r="D72"/>
  <c r="E72"/>
  <c r="F72" s="1"/>
  <c r="G72" s="1"/>
  <c r="H72" s="1"/>
  <c r="I72" s="1"/>
  <c r="J72" s="1"/>
  <c r="K72" s="1"/>
  <c r="L72" s="1"/>
  <c r="M72" s="1"/>
  <c r="D104"/>
  <c r="E104"/>
  <c r="F104" s="1"/>
  <c r="G104" s="1"/>
  <c r="H104" s="1"/>
  <c r="I104" s="1"/>
  <c r="J104" s="1"/>
  <c r="K104" s="1"/>
  <c r="L104" s="1"/>
  <c r="M104" s="1"/>
  <c r="D101"/>
  <c r="E101"/>
  <c r="F101" s="1"/>
  <c r="G101" s="1"/>
  <c r="H101" s="1"/>
  <c r="I101" s="1"/>
  <c r="J101" s="1"/>
  <c r="K101" s="1"/>
  <c r="L101" s="1"/>
  <c r="M101" s="1"/>
  <c r="D94"/>
  <c r="E94"/>
  <c r="F94" s="1"/>
  <c r="G94" s="1"/>
  <c r="H94" s="1"/>
  <c r="I94" s="1"/>
  <c r="J94" s="1"/>
  <c r="K94" s="1"/>
  <c r="L94" s="1"/>
  <c r="M94" s="1"/>
  <c r="D93"/>
  <c r="E93"/>
  <c r="F93" s="1"/>
  <c r="G93" s="1"/>
  <c r="H93" s="1"/>
  <c r="I93" s="1"/>
  <c r="J93" s="1"/>
  <c r="K93" s="1"/>
  <c r="L93" s="1"/>
  <c r="M93" s="1"/>
  <c r="D92"/>
  <c r="E92"/>
  <c r="F92" s="1"/>
  <c r="G92" s="1"/>
  <c r="H92" s="1"/>
  <c r="I92" s="1"/>
  <c r="J92" s="1"/>
  <c r="K92" s="1"/>
  <c r="L92" s="1"/>
  <c r="M92" s="1"/>
  <c r="D90"/>
  <c r="E90"/>
  <c r="F90" s="1"/>
  <c r="G90" s="1"/>
  <c r="H90" s="1"/>
  <c r="I90" s="1"/>
  <c r="J90" s="1"/>
  <c r="K90" s="1"/>
  <c r="L90" s="1"/>
  <c r="M90" s="1"/>
  <c r="D89"/>
  <c r="E89"/>
  <c r="F89" s="1"/>
  <c r="G89" s="1"/>
  <c r="H89" s="1"/>
  <c r="I89" s="1"/>
  <c r="J89" s="1"/>
  <c r="K89" s="1"/>
  <c r="L89" s="1"/>
  <c r="M89" s="1"/>
  <c r="D88"/>
  <c r="E88"/>
  <c r="D85"/>
  <c r="E85"/>
  <c r="F85" s="1"/>
  <c r="G85" s="1"/>
  <c r="H85" s="1"/>
  <c r="I85" s="1"/>
  <c r="J85" s="1"/>
  <c r="K85" s="1"/>
  <c r="L85" s="1"/>
  <c r="M85" s="1"/>
  <c r="D84"/>
  <c r="E84"/>
  <c r="F84" s="1"/>
  <c r="G84" s="1"/>
  <c r="H84" s="1"/>
  <c r="I84" s="1"/>
  <c r="J84" s="1"/>
  <c r="K84" s="1"/>
  <c r="L84" s="1"/>
  <c r="M84" s="1"/>
  <c r="D83"/>
  <c r="E83"/>
  <c r="F83" s="1"/>
  <c r="G83" s="1"/>
  <c r="H83" s="1"/>
  <c r="I83" s="1"/>
  <c r="J83" s="1"/>
  <c r="K83" s="1"/>
  <c r="L83" s="1"/>
  <c r="M83" s="1"/>
  <c r="D82"/>
  <c r="E82"/>
  <c r="F82" s="1"/>
  <c r="G82" s="1"/>
  <c r="H82" s="1"/>
  <c r="I82" s="1"/>
  <c r="J82" s="1"/>
  <c r="K82" s="1"/>
  <c r="L82" s="1"/>
  <c r="M82" s="1"/>
  <c r="D81"/>
  <c r="E81"/>
  <c r="F81" s="1"/>
  <c r="G81" s="1"/>
  <c r="H81" s="1"/>
  <c r="I81" s="1"/>
  <c r="J81" s="1"/>
  <c r="K81" s="1"/>
  <c r="L81" s="1"/>
  <c r="M81" s="1"/>
  <c r="D80"/>
  <c r="E80"/>
  <c r="F80" s="1"/>
  <c r="G80" s="1"/>
  <c r="H80" s="1"/>
  <c r="I80" s="1"/>
  <c r="J80" s="1"/>
  <c r="K80" s="1"/>
  <c r="L80" s="1"/>
  <c r="M80" s="1"/>
  <c r="D79"/>
  <c r="E79"/>
  <c r="F79" s="1"/>
  <c r="G79" s="1"/>
  <c r="H79" s="1"/>
  <c r="I79" s="1"/>
  <c r="J79" s="1"/>
  <c r="K79" s="1"/>
  <c r="L79" s="1"/>
  <c r="M79" s="1"/>
  <c r="D78"/>
  <c r="E78"/>
  <c r="F78" s="1"/>
  <c r="G78" s="1"/>
  <c r="H78" s="1"/>
  <c r="I78" s="1"/>
  <c r="J78" s="1"/>
  <c r="K78" s="1"/>
  <c r="L78" s="1"/>
  <c r="M78" s="1"/>
  <c r="D77"/>
  <c r="E77"/>
  <c r="F77" s="1"/>
  <c r="G77" s="1"/>
  <c r="H77" s="1"/>
  <c r="I77" s="1"/>
  <c r="J77" s="1"/>
  <c r="K77" s="1"/>
  <c r="L77" s="1"/>
  <c r="M77" s="1"/>
  <c r="D76"/>
  <c r="E76"/>
  <c r="F76" s="1"/>
  <c r="D75"/>
  <c r="E75" s="1"/>
  <c r="D69"/>
  <c r="E69" s="1"/>
  <c r="F69" s="1"/>
  <c r="G69" s="1"/>
  <c r="H69" s="1"/>
  <c r="I69" s="1"/>
  <c r="J69" s="1"/>
  <c r="K69" s="1"/>
  <c r="L69" s="1"/>
  <c r="M69" s="1"/>
  <c r="D66"/>
  <c r="E66" s="1"/>
  <c r="F66" s="1"/>
  <c r="G66" s="1"/>
  <c r="H66" s="1"/>
  <c r="I66" s="1"/>
  <c r="J66" s="1"/>
  <c r="K66" s="1"/>
  <c r="L66" s="1"/>
  <c r="M66" s="1"/>
  <c r="D65"/>
  <c r="E65" s="1"/>
  <c r="D63"/>
  <c r="E63" s="1"/>
  <c r="F63" s="1"/>
  <c r="G63" s="1"/>
  <c r="H63" s="1"/>
  <c r="I63" s="1"/>
  <c r="J63" s="1"/>
  <c r="K63" s="1"/>
  <c r="L63" s="1"/>
  <c r="M63" s="1"/>
  <c r="D62"/>
  <c r="E62" s="1"/>
  <c r="F62" s="1"/>
  <c r="G62" s="1"/>
  <c r="H62" s="1"/>
  <c r="I62" s="1"/>
  <c r="J62" s="1"/>
  <c r="K62" s="1"/>
  <c r="L62" s="1"/>
  <c r="M62" s="1"/>
  <c r="D61"/>
  <c r="E61" s="1"/>
  <c r="D59"/>
  <c r="E59" s="1"/>
  <c r="D58"/>
  <c r="E58" s="1"/>
  <c r="F58" s="1"/>
  <c r="G58" s="1"/>
  <c r="H58" s="1"/>
  <c r="I58" s="1"/>
  <c r="J58" s="1"/>
  <c r="K58" s="1"/>
  <c r="L58" s="1"/>
  <c r="M58" s="1"/>
  <c r="D57"/>
  <c r="E57" s="1"/>
  <c r="F57" s="1"/>
  <c r="G57" s="1"/>
  <c r="H57" s="1"/>
  <c r="I57" s="1"/>
  <c r="J57" s="1"/>
  <c r="K57" s="1"/>
  <c r="L57" s="1"/>
  <c r="M57" s="1"/>
  <c r="D56"/>
  <c r="E56" s="1"/>
  <c r="D54"/>
  <c r="E54" s="1"/>
  <c r="F54" s="1"/>
  <c r="G54" s="1"/>
  <c r="H54" s="1"/>
  <c r="I54" s="1"/>
  <c r="J54" s="1"/>
  <c r="K54" s="1"/>
  <c r="L54" s="1"/>
  <c r="M54" s="1"/>
  <c r="D53"/>
  <c r="E53" s="1"/>
  <c r="F53" s="1"/>
  <c r="G53" s="1"/>
  <c r="H53" s="1"/>
  <c r="I53" s="1"/>
  <c r="J53" s="1"/>
  <c r="K53" s="1"/>
  <c r="L53" s="1"/>
  <c r="M53" s="1"/>
  <c r="D52"/>
  <c r="E52" s="1"/>
  <c r="F52" s="1"/>
  <c r="G52" s="1"/>
  <c r="H52" s="1"/>
  <c r="I52" s="1"/>
  <c r="J52" s="1"/>
  <c r="K52" s="1"/>
  <c r="L52" s="1"/>
  <c r="M52" s="1"/>
  <c r="D51"/>
  <c r="E51" s="1"/>
  <c r="F51" s="1"/>
  <c r="G51" s="1"/>
  <c r="H51" s="1"/>
  <c r="I51" s="1"/>
  <c r="J51" s="1"/>
  <c r="K51" s="1"/>
  <c r="L51" s="1"/>
  <c r="M51" s="1"/>
  <c r="D50"/>
  <c r="E50" s="1"/>
  <c r="D49"/>
  <c r="E49" s="1"/>
  <c r="D46"/>
  <c r="E46" s="1"/>
  <c r="F46" s="1"/>
  <c r="D68"/>
  <c r="E68"/>
  <c r="F68" s="1"/>
  <c r="G68" s="1"/>
  <c r="H68" s="1"/>
  <c r="I68" s="1"/>
  <c r="J68" s="1"/>
  <c r="K68" s="1"/>
  <c r="L68" s="1"/>
  <c r="M68" s="1"/>
  <c r="D67"/>
  <c r="C71"/>
  <c r="D71" s="1"/>
  <c r="E71" s="1"/>
  <c r="F71" s="1"/>
  <c r="G71" s="1"/>
  <c r="H71" s="1"/>
  <c r="I71" s="1"/>
  <c r="C55"/>
  <c r="D55"/>
  <c r="C47"/>
  <c r="D47"/>
  <c r="F9" i="6"/>
  <c r="C40" i="2"/>
  <c r="C24"/>
  <c r="C27"/>
  <c r="C19" i="8" s="1"/>
  <c r="G9" i="14"/>
  <c r="F6"/>
  <c r="F12"/>
  <c r="C9" i="8"/>
  <c r="G6" i="14"/>
  <c r="H6"/>
  <c r="I6"/>
  <c r="F7"/>
  <c r="G7"/>
  <c r="H7"/>
  <c r="I7"/>
  <c r="F8"/>
  <c r="G8"/>
  <c r="H8"/>
  <c r="I8"/>
  <c r="F9"/>
  <c r="H9"/>
  <c r="I9"/>
  <c r="F10"/>
  <c r="G10"/>
  <c r="H10"/>
  <c r="I10"/>
  <c r="F11"/>
  <c r="G11"/>
  <c r="H11"/>
  <c r="I11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P126" i="15"/>
  <c r="P127"/>
  <c r="P128"/>
  <c r="P129"/>
  <c r="P130"/>
  <c r="P131"/>
  <c r="P132"/>
  <c r="P125"/>
  <c r="O133"/>
  <c r="N133"/>
  <c r="N136" s="1"/>
  <c r="G104"/>
  <c r="I23" i="9"/>
  <c r="C23"/>
  <c r="D120" i="2"/>
  <c r="D23" i="9"/>
  <c r="D35" s="1"/>
  <c r="Q39" i="14"/>
  <c r="P39"/>
  <c r="O39"/>
  <c r="N39"/>
  <c r="Q38"/>
  <c r="P38"/>
  <c r="O38"/>
  <c r="N38"/>
  <c r="Q37"/>
  <c r="P37"/>
  <c r="O37"/>
  <c r="N37"/>
  <c r="M88" i="15"/>
  <c r="N83" s="1"/>
  <c r="B2" i="8"/>
  <c r="A2" i="2"/>
  <c r="M15" i="8"/>
  <c r="L15"/>
  <c r="K15"/>
  <c r="J15"/>
  <c r="I15"/>
  <c r="H15"/>
  <c r="G15"/>
  <c r="F15"/>
  <c r="E15"/>
  <c r="D15"/>
  <c r="M14"/>
  <c r="L14"/>
  <c r="K14"/>
  <c r="J14"/>
  <c r="I14"/>
  <c r="H14"/>
  <c r="G14"/>
  <c r="F14"/>
  <c r="E14"/>
  <c r="D14"/>
  <c r="M13"/>
  <c r="L13"/>
  <c r="K13"/>
  <c r="J13"/>
  <c r="I13"/>
  <c r="H13"/>
  <c r="G13"/>
  <c r="F13"/>
  <c r="E13"/>
  <c r="D13"/>
  <c r="M12"/>
  <c r="L12"/>
  <c r="K12"/>
  <c r="J12"/>
  <c r="I12"/>
  <c r="H12"/>
  <c r="G12"/>
  <c r="F12"/>
  <c r="E12"/>
  <c r="D12"/>
  <c r="M11"/>
  <c r="L11"/>
  <c r="K11"/>
  <c r="J11"/>
  <c r="I11"/>
  <c r="H11"/>
  <c r="G11"/>
  <c r="F11"/>
  <c r="E11"/>
  <c r="D11"/>
  <c r="M10"/>
  <c r="L10"/>
  <c r="K10"/>
  <c r="J10"/>
  <c r="I10"/>
  <c r="H10"/>
  <c r="G10"/>
  <c r="F10"/>
  <c r="E10"/>
  <c r="D10"/>
  <c r="C15"/>
  <c r="C14"/>
  <c r="C13"/>
  <c r="C12"/>
  <c r="C11"/>
  <c r="C10"/>
  <c r="B1" i="12"/>
  <c r="A3" i="14"/>
  <c r="A3" i="6"/>
  <c r="B1" i="15"/>
  <c r="Q28" i="14"/>
  <c r="P28"/>
  <c r="O28"/>
  <c r="Q27"/>
  <c r="P27"/>
  <c r="O27"/>
  <c r="Q26"/>
  <c r="P26"/>
  <c r="O26"/>
  <c r="N28"/>
  <c r="N27"/>
  <c r="N26"/>
  <c r="Q25"/>
  <c r="P25"/>
  <c r="O25"/>
  <c r="N25"/>
  <c r="Q24"/>
  <c r="P24"/>
  <c r="O24"/>
  <c r="N24"/>
  <c r="Q23"/>
  <c r="P23"/>
  <c r="O23"/>
  <c r="N23"/>
  <c r="Q22"/>
  <c r="P22"/>
  <c r="O22"/>
  <c r="N22"/>
  <c r="Q21"/>
  <c r="P21"/>
  <c r="O21"/>
  <c r="N21"/>
  <c r="Q20"/>
  <c r="P20"/>
  <c r="O20"/>
  <c r="N20"/>
  <c r="N6"/>
  <c r="Q49"/>
  <c r="P49"/>
  <c r="O49"/>
  <c r="N49"/>
  <c r="Q48"/>
  <c r="P48"/>
  <c r="O48"/>
  <c r="N48"/>
  <c r="Q47"/>
  <c r="P47"/>
  <c r="O47"/>
  <c r="N47"/>
  <c r="Q46"/>
  <c r="P46"/>
  <c r="O46"/>
  <c r="N46"/>
  <c r="Q45"/>
  <c r="P45"/>
  <c r="O45"/>
  <c r="N45"/>
  <c r="Q44"/>
  <c r="P44"/>
  <c r="O44"/>
  <c r="N44"/>
  <c r="Q43"/>
  <c r="P43"/>
  <c r="O43"/>
  <c r="N43"/>
  <c r="Q42"/>
  <c r="P42"/>
  <c r="O42"/>
  <c r="N42"/>
  <c r="Q41"/>
  <c r="P41"/>
  <c r="O41"/>
  <c r="N41"/>
  <c r="Q40"/>
  <c r="P40"/>
  <c r="O40"/>
  <c r="N40"/>
  <c r="Q36"/>
  <c r="P36"/>
  <c r="O36"/>
  <c r="N36"/>
  <c r="Q35"/>
  <c r="P35"/>
  <c r="O35"/>
  <c r="N35"/>
  <c r="Q34"/>
  <c r="P34"/>
  <c r="O34"/>
  <c r="N34"/>
  <c r="Q33"/>
  <c r="P33"/>
  <c r="O33"/>
  <c r="N33"/>
  <c r="Q32"/>
  <c r="P32"/>
  <c r="O32"/>
  <c r="N32"/>
  <c r="Q31"/>
  <c r="P31"/>
  <c r="O31"/>
  <c r="N31"/>
  <c r="Q30"/>
  <c r="P30"/>
  <c r="O30"/>
  <c r="N30"/>
  <c r="Q29"/>
  <c r="P29"/>
  <c r="O29"/>
  <c r="N29"/>
  <c r="Q19"/>
  <c r="P19"/>
  <c r="O19"/>
  <c r="N19"/>
  <c r="Q18"/>
  <c r="P18"/>
  <c r="O18"/>
  <c r="N18"/>
  <c r="Q17"/>
  <c r="P17"/>
  <c r="O17"/>
  <c r="N17"/>
  <c r="Q16"/>
  <c r="P16"/>
  <c r="O16"/>
  <c r="N16"/>
  <c r="Q15"/>
  <c r="P15"/>
  <c r="O15"/>
  <c r="N15"/>
  <c r="Q14"/>
  <c r="P14"/>
  <c r="O14"/>
  <c r="N14"/>
  <c r="Q13"/>
  <c r="P13"/>
  <c r="O13"/>
  <c r="N13"/>
  <c r="Q12"/>
  <c r="P12"/>
  <c r="O12"/>
  <c r="N12"/>
  <c r="Q11"/>
  <c r="P11"/>
  <c r="O11"/>
  <c r="N11"/>
  <c r="Q10"/>
  <c r="P10"/>
  <c r="O10"/>
  <c r="N10"/>
  <c r="Q9"/>
  <c r="P9"/>
  <c r="O9"/>
  <c r="N9"/>
  <c r="Q8"/>
  <c r="P8"/>
  <c r="O8"/>
  <c r="N8"/>
  <c r="Q7"/>
  <c r="P7"/>
  <c r="O7"/>
  <c r="N7"/>
  <c r="Q6"/>
  <c r="P6"/>
  <c r="O6"/>
  <c r="N88" i="15"/>
  <c r="N86"/>
  <c r="N84"/>
  <c r="N82"/>
  <c r="N81"/>
  <c r="N87"/>
  <c r="N85"/>
  <c r="K6" i="14"/>
  <c r="R6"/>
  <c r="J6"/>
  <c r="L6"/>
  <c r="J7"/>
  <c r="L7"/>
  <c r="J8"/>
  <c r="L8"/>
  <c r="J9"/>
  <c r="L9"/>
  <c r="J10"/>
  <c r="L10"/>
  <c r="J11"/>
  <c r="L11"/>
  <c r="J12"/>
  <c r="L12"/>
  <c r="J13"/>
  <c r="L13"/>
  <c r="J14"/>
  <c r="L14"/>
  <c r="J15"/>
  <c r="L15"/>
  <c r="J16"/>
  <c r="L16"/>
  <c r="J17"/>
  <c r="L17"/>
  <c r="J18"/>
  <c r="L18"/>
  <c r="J19"/>
  <c r="L19"/>
  <c r="J20"/>
  <c r="L20"/>
  <c r="J21"/>
  <c r="L21"/>
  <c r="J22"/>
  <c r="L22"/>
  <c r="J23"/>
  <c r="L23"/>
  <c r="J24"/>
  <c r="L24"/>
  <c r="J25"/>
  <c r="L25"/>
  <c r="J26"/>
  <c r="L26"/>
  <c r="J27"/>
  <c r="L27"/>
  <c r="J28"/>
  <c r="L28"/>
  <c r="J29"/>
  <c r="L29"/>
  <c r="J30"/>
  <c r="L30"/>
  <c r="J31"/>
  <c r="L31"/>
  <c r="J32"/>
  <c r="L32"/>
  <c r="J33"/>
  <c r="L33"/>
  <c r="J34"/>
  <c r="L34"/>
  <c r="J35"/>
  <c r="L35"/>
  <c r="J36"/>
  <c r="L36"/>
  <c r="J37"/>
  <c r="L37"/>
  <c r="J38"/>
  <c r="L38"/>
  <c r="J39"/>
  <c r="L39"/>
  <c r="J40"/>
  <c r="L40"/>
  <c r="J41"/>
  <c r="L41"/>
  <c r="J42"/>
  <c r="L42"/>
  <c r="J43"/>
  <c r="L43"/>
  <c r="J44"/>
  <c r="L44"/>
  <c r="J45"/>
  <c r="L45"/>
  <c r="J46"/>
  <c r="L46"/>
  <c r="J47"/>
  <c r="L47"/>
  <c r="J48"/>
  <c r="L48"/>
  <c r="J49"/>
  <c r="L49"/>
  <c r="K7"/>
  <c r="M7"/>
  <c r="K10"/>
  <c r="K11"/>
  <c r="M11" s="1"/>
  <c r="R11" s="1"/>
  <c r="K12"/>
  <c r="K13"/>
  <c r="M13" s="1"/>
  <c r="R13" s="1"/>
  <c r="K14"/>
  <c r="K15"/>
  <c r="M15" s="1"/>
  <c r="R15" s="1"/>
  <c r="K16"/>
  <c r="K17"/>
  <c r="M17" s="1"/>
  <c r="R17" s="1"/>
  <c r="K18"/>
  <c r="K19"/>
  <c r="M19" s="1"/>
  <c r="R19" s="1"/>
  <c r="K20"/>
  <c r="K21"/>
  <c r="M21" s="1"/>
  <c r="R21" s="1"/>
  <c r="K22"/>
  <c r="K23"/>
  <c r="M23" s="1"/>
  <c r="R23" s="1"/>
  <c r="K24"/>
  <c r="K25"/>
  <c r="M25" s="1"/>
  <c r="R25" s="1"/>
  <c r="K26"/>
  <c r="K27"/>
  <c r="M27" s="1"/>
  <c r="R27" s="1"/>
  <c r="K28"/>
  <c r="K29"/>
  <c r="M29" s="1"/>
  <c r="R29" s="1"/>
  <c r="K30"/>
  <c r="K31"/>
  <c r="M31" s="1"/>
  <c r="R31" s="1"/>
  <c r="K32"/>
  <c r="K33"/>
  <c r="M33" s="1"/>
  <c r="R33" s="1"/>
  <c r="K34"/>
  <c r="K35"/>
  <c r="M35" s="1"/>
  <c r="R35" s="1"/>
  <c r="K36"/>
  <c r="K37"/>
  <c r="M37" s="1"/>
  <c r="R37" s="1"/>
  <c r="K38"/>
  <c r="K39"/>
  <c r="M39" s="1"/>
  <c r="R39" s="1"/>
  <c r="K40"/>
  <c r="K41"/>
  <c r="M41"/>
  <c r="R41" s="1"/>
  <c r="K42"/>
  <c r="K43"/>
  <c r="M43"/>
  <c r="R43" s="1"/>
  <c r="K44"/>
  <c r="K45"/>
  <c r="M45"/>
  <c r="R45" s="1"/>
  <c r="K46"/>
  <c r="M46" s="1"/>
  <c r="R46" s="1"/>
  <c r="K47"/>
  <c r="M47"/>
  <c r="R47" s="1"/>
  <c r="K48"/>
  <c r="M48" s="1"/>
  <c r="R48" s="1"/>
  <c r="K49"/>
  <c r="M49"/>
  <c r="R49" s="1"/>
  <c r="K8"/>
  <c r="M8" s="1"/>
  <c r="R8" s="1"/>
  <c r="K9"/>
  <c r="M9"/>
  <c r="R9" s="1"/>
  <c r="R7"/>
  <c r="M44"/>
  <c r="R44"/>
  <c r="M42"/>
  <c r="R42"/>
  <c r="M40"/>
  <c r="R40"/>
  <c r="M38"/>
  <c r="R38"/>
  <c r="M36"/>
  <c r="R36"/>
  <c r="M34"/>
  <c r="R34"/>
  <c r="M32"/>
  <c r="R32"/>
  <c r="M30"/>
  <c r="R30"/>
  <c r="M28"/>
  <c r="R28"/>
  <c r="M26"/>
  <c r="R26"/>
  <c r="M24"/>
  <c r="R24"/>
  <c r="M22"/>
  <c r="R22"/>
  <c r="M20"/>
  <c r="R20"/>
  <c r="M18"/>
  <c r="R18"/>
  <c r="M16"/>
  <c r="R16"/>
  <c r="M14"/>
  <c r="R14"/>
  <c r="M12"/>
  <c r="R12"/>
  <c r="M10"/>
  <c r="R10"/>
  <c r="M6"/>
  <c r="I35" i="9"/>
  <c r="C35"/>
  <c r="D27"/>
  <c r="D17"/>
  <c r="E14"/>
  <c r="D14"/>
  <c r="M9"/>
  <c r="L9"/>
  <c r="K9"/>
  <c r="J9"/>
  <c r="I9"/>
  <c r="H9"/>
  <c r="G9"/>
  <c r="F9"/>
  <c r="E9"/>
  <c r="D9"/>
  <c r="M8"/>
  <c r="L8"/>
  <c r="K8"/>
  <c r="J8"/>
  <c r="I8"/>
  <c r="H8"/>
  <c r="G8"/>
  <c r="F8"/>
  <c r="E8"/>
  <c r="D8"/>
  <c r="C27"/>
  <c r="C3" i="8"/>
  <c r="B3" i="10" s="1"/>
  <c r="B12" s="1"/>
  <c r="M47" i="8"/>
  <c r="L47"/>
  <c r="K47"/>
  <c r="J47"/>
  <c r="I47"/>
  <c r="H47"/>
  <c r="G47"/>
  <c r="F47"/>
  <c r="E47"/>
  <c r="D47"/>
  <c r="D41"/>
  <c r="M40"/>
  <c r="M46"/>
  <c r="L40"/>
  <c r="L46"/>
  <c r="K40"/>
  <c r="K46"/>
  <c r="J40"/>
  <c r="J46"/>
  <c r="I40"/>
  <c r="I46"/>
  <c r="H40"/>
  <c r="H46"/>
  <c r="G40"/>
  <c r="G46"/>
  <c r="F40"/>
  <c r="F46"/>
  <c r="E40"/>
  <c r="E46"/>
  <c r="D40"/>
  <c r="D46"/>
  <c r="F33"/>
  <c r="E33"/>
  <c r="D33"/>
  <c r="D32"/>
  <c r="E30"/>
  <c r="D30"/>
  <c r="E23"/>
  <c r="D23"/>
  <c r="M9"/>
  <c r="L9"/>
  <c r="K9"/>
  <c r="J9"/>
  <c r="I9"/>
  <c r="H9"/>
  <c r="G9"/>
  <c r="F9"/>
  <c r="E9"/>
  <c r="D9"/>
  <c r="M8"/>
  <c r="L8"/>
  <c r="K8"/>
  <c r="J8"/>
  <c r="I8"/>
  <c r="H8"/>
  <c r="H6" s="1"/>
  <c r="G8"/>
  <c r="F8"/>
  <c r="E8"/>
  <c r="D8"/>
  <c r="M7"/>
  <c r="L7"/>
  <c r="K7"/>
  <c r="K6"/>
  <c r="J7"/>
  <c r="J6"/>
  <c r="I7"/>
  <c r="I6"/>
  <c r="H7"/>
  <c r="G7"/>
  <c r="G6" s="1"/>
  <c r="F7"/>
  <c r="E7"/>
  <c r="D7"/>
  <c r="L6"/>
  <c r="C7"/>
  <c r="C8"/>
  <c r="C23"/>
  <c r="C22" s="1"/>
  <c r="C21" s="1"/>
  <c r="C24"/>
  <c r="C30"/>
  <c r="C32"/>
  <c r="C33"/>
  <c r="C40"/>
  <c r="C46"/>
  <c r="C41"/>
  <c r="C47"/>
  <c r="C114" i="2"/>
  <c r="C103"/>
  <c r="C100"/>
  <c r="C87"/>
  <c r="C86"/>
  <c r="C74"/>
  <c r="B5" i="10"/>
  <c r="C64" i="2"/>
  <c r="C36" i="8"/>
  <c r="C60" i="2"/>
  <c r="C27" i="8"/>
  <c r="C48" i="2"/>
  <c r="C25" i="8"/>
  <c r="C33" i="2"/>
  <c r="C32"/>
  <c r="C18" i="8"/>
  <c r="C17"/>
  <c r="C19" i="2"/>
  <c r="C16" i="8"/>
  <c r="C6" i="2"/>
  <c r="E6" i="8"/>
  <c r="C39"/>
  <c r="C45"/>
  <c r="C35"/>
  <c r="C6"/>
  <c r="C5" s="1"/>
  <c r="C17" i="9"/>
  <c r="C16"/>
  <c r="C15"/>
  <c r="C14"/>
  <c r="C13" s="1"/>
  <c r="C10"/>
  <c r="C9"/>
  <c r="C8"/>
  <c r="C5"/>
  <c r="C4"/>
  <c r="D3" i="8"/>
  <c r="E3"/>
  <c r="D3" i="10" s="1"/>
  <c r="D12" s="1"/>
  <c r="F3" i="8"/>
  <c r="G3"/>
  <c r="G49" s="1"/>
  <c r="H3"/>
  <c r="I3"/>
  <c r="H3" i="10" s="1"/>
  <c r="H12" s="1"/>
  <c r="J3" i="8"/>
  <c r="K3"/>
  <c r="K49" s="1"/>
  <c r="L3"/>
  <c r="M3"/>
  <c r="L3" i="10" s="1"/>
  <c r="L12" s="1"/>
  <c r="Q39" i="6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Q21"/>
  <c r="P21"/>
  <c r="O21"/>
  <c r="Q20"/>
  <c r="P20"/>
  <c r="O20"/>
  <c r="Q19"/>
  <c r="P19"/>
  <c r="O19"/>
  <c r="Q18"/>
  <c r="P18"/>
  <c r="O18"/>
  <c r="Q17"/>
  <c r="P17"/>
  <c r="O17"/>
  <c r="Q16"/>
  <c r="P16"/>
  <c r="O16"/>
  <c r="Q15"/>
  <c r="P15"/>
  <c r="O15"/>
  <c r="Q14"/>
  <c r="P14"/>
  <c r="O14"/>
  <c r="Q13"/>
  <c r="P13"/>
  <c r="O13"/>
  <c r="Q12"/>
  <c r="P12"/>
  <c r="O12"/>
  <c r="Q11"/>
  <c r="P11"/>
  <c r="O11"/>
  <c r="Q10"/>
  <c r="P10"/>
  <c r="O10"/>
  <c r="Q9"/>
  <c r="P9"/>
  <c r="O9"/>
  <c r="Q8"/>
  <c r="P8"/>
  <c r="O8"/>
  <c r="Q7"/>
  <c r="P7"/>
  <c r="O7"/>
  <c r="Q6"/>
  <c r="P6"/>
  <c r="O6"/>
  <c r="N32"/>
  <c r="R32" s="1"/>
  <c r="N31"/>
  <c r="N30"/>
  <c r="R30"/>
  <c r="N24"/>
  <c r="N23"/>
  <c r="N22"/>
  <c r="N21"/>
  <c r="N20"/>
  <c r="N19"/>
  <c r="N18"/>
  <c r="N17"/>
  <c r="N39"/>
  <c r="N38"/>
  <c r="N37"/>
  <c r="N36"/>
  <c r="N35"/>
  <c r="N34"/>
  <c r="N33"/>
  <c r="N29"/>
  <c r="N28"/>
  <c r="N27"/>
  <c r="N26"/>
  <c r="N25"/>
  <c r="N16"/>
  <c r="N15"/>
  <c r="N14"/>
  <c r="N13"/>
  <c r="N12"/>
  <c r="N11"/>
  <c r="N10"/>
  <c r="N9"/>
  <c r="N8"/>
  <c r="N7"/>
  <c r="N6"/>
  <c r="R6"/>
  <c r="R8"/>
  <c r="R10"/>
  <c r="R12"/>
  <c r="R14"/>
  <c r="R16"/>
  <c r="R26"/>
  <c r="R28"/>
  <c r="R33"/>
  <c r="R35"/>
  <c r="R37"/>
  <c r="R39"/>
  <c r="R18"/>
  <c r="R20"/>
  <c r="R22"/>
  <c r="L2" i="9"/>
  <c r="L49" i="8"/>
  <c r="L45"/>
  <c r="K3" i="10"/>
  <c r="K12" s="1"/>
  <c r="J2" i="9"/>
  <c r="J49" i="8"/>
  <c r="J45"/>
  <c r="I3" i="10"/>
  <c r="I12" s="1"/>
  <c r="H2" i="9"/>
  <c r="H49" i="8"/>
  <c r="H45"/>
  <c r="G3" i="10"/>
  <c r="G12" s="1"/>
  <c r="F2" i="9"/>
  <c r="F49" i="8"/>
  <c r="F45"/>
  <c r="E3" i="10"/>
  <c r="E12"/>
  <c r="D2" i="9"/>
  <c r="D49" i="8"/>
  <c r="D45"/>
  <c r="C3" i="10"/>
  <c r="C12" s="1"/>
  <c r="M49" i="8"/>
  <c r="J3" i="10"/>
  <c r="J12" s="1"/>
  <c r="K45" i="8"/>
  <c r="I49"/>
  <c r="F3" i="10"/>
  <c r="F12" s="1"/>
  <c r="G45" i="8"/>
  <c r="E49"/>
  <c r="R7" i="6"/>
  <c r="R9"/>
  <c r="R11"/>
  <c r="R13"/>
  <c r="R15"/>
  <c r="R25"/>
  <c r="R27"/>
  <c r="R29"/>
  <c r="R34"/>
  <c r="R36"/>
  <c r="R38"/>
  <c r="R17"/>
  <c r="R19"/>
  <c r="R21"/>
  <c r="R23"/>
  <c r="R24"/>
  <c r="R31"/>
  <c r="K2" i="9"/>
  <c r="G2"/>
  <c r="C2"/>
  <c r="I39" i="6"/>
  <c r="H39"/>
  <c r="G39"/>
  <c r="F39"/>
  <c r="I38"/>
  <c r="H38"/>
  <c r="G38"/>
  <c r="F38"/>
  <c r="I37"/>
  <c r="H37"/>
  <c r="G37"/>
  <c r="F37"/>
  <c r="I36"/>
  <c r="H36"/>
  <c r="G36"/>
  <c r="F36"/>
  <c r="I35"/>
  <c r="H35"/>
  <c r="G35"/>
  <c r="F35"/>
  <c r="I34"/>
  <c r="H34"/>
  <c r="G34"/>
  <c r="F34"/>
  <c r="I33"/>
  <c r="H33"/>
  <c r="G33"/>
  <c r="F33"/>
  <c r="I32"/>
  <c r="H32"/>
  <c r="G32"/>
  <c r="F32"/>
  <c r="I31"/>
  <c r="H31"/>
  <c r="G31"/>
  <c r="F31"/>
  <c r="I30"/>
  <c r="H30"/>
  <c r="G30"/>
  <c r="F30"/>
  <c r="I29"/>
  <c r="H29"/>
  <c r="G29"/>
  <c r="F29"/>
  <c r="I28"/>
  <c r="H28"/>
  <c r="G28"/>
  <c r="F28"/>
  <c r="I27"/>
  <c r="H27"/>
  <c r="G27"/>
  <c r="F27"/>
  <c r="I26"/>
  <c r="H26"/>
  <c r="G26"/>
  <c r="F26"/>
  <c r="I25"/>
  <c r="H25"/>
  <c r="G25"/>
  <c r="F25"/>
  <c r="I24"/>
  <c r="H24"/>
  <c r="G24"/>
  <c r="F24"/>
  <c r="I23"/>
  <c r="H23"/>
  <c r="G23"/>
  <c r="F23"/>
  <c r="I22"/>
  <c r="H22"/>
  <c r="G22"/>
  <c r="F22"/>
  <c r="I21"/>
  <c r="H21"/>
  <c r="G21"/>
  <c r="F21"/>
  <c r="I20"/>
  <c r="H20"/>
  <c r="G20"/>
  <c r="F20"/>
  <c r="I19"/>
  <c r="H19"/>
  <c r="G19"/>
  <c r="F19"/>
  <c r="I18"/>
  <c r="H18"/>
  <c r="G18"/>
  <c r="F18"/>
  <c r="I17"/>
  <c r="H17"/>
  <c r="G17"/>
  <c r="F17"/>
  <c r="I16"/>
  <c r="H16"/>
  <c r="G16"/>
  <c r="F16"/>
  <c r="I15"/>
  <c r="H15"/>
  <c r="G15"/>
  <c r="F15"/>
  <c r="I14"/>
  <c r="H14"/>
  <c r="G14"/>
  <c r="F14"/>
  <c r="I13"/>
  <c r="H13"/>
  <c r="G13"/>
  <c r="F13"/>
  <c r="I12"/>
  <c r="H12"/>
  <c r="G12"/>
  <c r="F12"/>
  <c r="I11"/>
  <c r="H11"/>
  <c r="G11"/>
  <c r="F11"/>
  <c r="I10"/>
  <c r="H10"/>
  <c r="G10"/>
  <c r="F10"/>
  <c r="I9"/>
  <c r="H9"/>
  <c r="G9"/>
  <c r="I8"/>
  <c r="H8"/>
  <c r="G8"/>
  <c r="F8"/>
  <c r="I7"/>
  <c r="H7"/>
  <c r="G7"/>
  <c r="F7"/>
  <c r="I6"/>
  <c r="H6"/>
  <c r="G6"/>
  <c r="F6"/>
  <c r="K39"/>
  <c r="J9"/>
  <c r="L9"/>
  <c r="J13"/>
  <c r="L13"/>
  <c r="J17"/>
  <c r="L17"/>
  <c r="J21"/>
  <c r="L21"/>
  <c r="J24"/>
  <c r="L24"/>
  <c r="J28"/>
  <c r="L28"/>
  <c r="J32"/>
  <c r="L32"/>
  <c r="J36"/>
  <c r="L36"/>
  <c r="J7"/>
  <c r="K7"/>
  <c r="J11"/>
  <c r="L11"/>
  <c r="J15"/>
  <c r="L15"/>
  <c r="J19"/>
  <c r="L19"/>
  <c r="J23"/>
  <c r="L23"/>
  <c r="J26"/>
  <c r="L26"/>
  <c r="J30"/>
  <c r="L30"/>
  <c r="J34"/>
  <c r="L34"/>
  <c r="J38"/>
  <c r="L38"/>
  <c r="J6"/>
  <c r="L6"/>
  <c r="J8"/>
  <c r="L8"/>
  <c r="J10"/>
  <c r="K12"/>
  <c r="K14"/>
  <c r="K16"/>
  <c r="K18"/>
  <c r="K20"/>
  <c r="K22"/>
  <c r="K25"/>
  <c r="K27"/>
  <c r="K29"/>
  <c r="K31"/>
  <c r="K33"/>
  <c r="K35"/>
  <c r="K37"/>
  <c r="J39"/>
  <c r="L39"/>
  <c r="K6"/>
  <c r="L7"/>
  <c r="K8"/>
  <c r="K10"/>
  <c r="K9"/>
  <c r="L10"/>
  <c r="K11"/>
  <c r="J12"/>
  <c r="L12"/>
  <c r="K13"/>
  <c r="J14"/>
  <c r="L14"/>
  <c r="K15"/>
  <c r="J16"/>
  <c r="L16"/>
  <c r="K17"/>
  <c r="J18"/>
  <c r="L18"/>
  <c r="K19"/>
  <c r="J20"/>
  <c r="L20"/>
  <c r="K21"/>
  <c r="J22"/>
  <c r="L22"/>
  <c r="K23"/>
  <c r="K24"/>
  <c r="J25"/>
  <c r="L25"/>
  <c r="K26"/>
  <c r="J27"/>
  <c r="L27"/>
  <c r="K28"/>
  <c r="J29"/>
  <c r="L29"/>
  <c r="K30"/>
  <c r="J31"/>
  <c r="L31"/>
  <c r="K32"/>
  <c r="J33"/>
  <c r="L33"/>
  <c r="K34"/>
  <c r="J35"/>
  <c r="L35"/>
  <c r="K36"/>
  <c r="J37"/>
  <c r="M37"/>
  <c r="L37"/>
  <c r="K38"/>
  <c r="M33"/>
  <c r="M29"/>
  <c r="M25"/>
  <c r="M22"/>
  <c r="M18"/>
  <c r="M14"/>
  <c r="M39"/>
  <c r="M35"/>
  <c r="M31"/>
  <c r="M27"/>
  <c r="M20"/>
  <c r="M16"/>
  <c r="M12"/>
  <c r="M10"/>
  <c r="M8"/>
  <c r="M38"/>
  <c r="M34"/>
  <c r="M30"/>
  <c r="M26"/>
  <c r="M23"/>
  <c r="M19"/>
  <c r="M15"/>
  <c r="M11"/>
  <c r="M36"/>
  <c r="M32"/>
  <c r="M28"/>
  <c r="M24"/>
  <c r="M21"/>
  <c r="M17"/>
  <c r="M13"/>
  <c r="M9"/>
  <c r="M7"/>
  <c r="M6"/>
  <c r="D114" i="2"/>
  <c r="E103"/>
  <c r="D103"/>
  <c r="D100"/>
  <c r="D99"/>
  <c r="D98" s="1"/>
  <c r="D87"/>
  <c r="D35" i="8" s="1"/>
  <c r="D74" i="2"/>
  <c r="H70"/>
  <c r="G70"/>
  <c r="F70"/>
  <c r="E70"/>
  <c r="D70"/>
  <c r="D60"/>
  <c r="D27" i="8"/>
  <c r="D33" i="2"/>
  <c r="D32"/>
  <c r="M27"/>
  <c r="M19" i="8"/>
  <c r="L27" i="2"/>
  <c r="L19" i="8"/>
  <c r="K27" i="2"/>
  <c r="K19" i="8"/>
  <c r="J27" i="2"/>
  <c r="J19" i="8"/>
  <c r="I27" i="2"/>
  <c r="I19" i="8"/>
  <c r="H27" i="2"/>
  <c r="H19" i="8"/>
  <c r="G27" i="2"/>
  <c r="G19" i="8"/>
  <c r="F27" i="2"/>
  <c r="F19" i="8"/>
  <c r="E27" i="2"/>
  <c r="E19" i="8"/>
  <c r="D27" i="2"/>
  <c r="D19" i="8"/>
  <c r="M18"/>
  <c r="M17" s="1"/>
  <c r="L18"/>
  <c r="L17" s="1"/>
  <c r="K18"/>
  <c r="K17" s="1"/>
  <c r="J18"/>
  <c r="J17" s="1"/>
  <c r="I18"/>
  <c r="I17" s="1"/>
  <c r="H18"/>
  <c r="H17" s="1"/>
  <c r="G18"/>
  <c r="G17" s="1"/>
  <c r="G5" s="1"/>
  <c r="F18"/>
  <c r="F17" s="1"/>
  <c r="E18"/>
  <c r="E17" s="1"/>
  <c r="D18"/>
  <c r="D17" s="1"/>
  <c r="M7" i="9"/>
  <c r="L7"/>
  <c r="K7"/>
  <c r="J7"/>
  <c r="I7"/>
  <c r="H7"/>
  <c r="G7"/>
  <c r="F7"/>
  <c r="F3" s="1"/>
  <c r="E7"/>
  <c r="D7"/>
  <c r="M19" i="2"/>
  <c r="L19"/>
  <c r="K19"/>
  <c r="J19"/>
  <c r="I19"/>
  <c r="H19"/>
  <c r="G19"/>
  <c r="F19"/>
  <c r="E19"/>
  <c r="D19"/>
  <c r="M6"/>
  <c r="M4" i="9"/>
  <c r="L6" i="2"/>
  <c r="L4" i="9" s="1"/>
  <c r="K6" i="2"/>
  <c r="K4" i="9" s="1"/>
  <c r="K3" s="1"/>
  <c r="J6" i="2"/>
  <c r="J4" i="9"/>
  <c r="J3" s="1"/>
  <c r="I6" i="2"/>
  <c r="I4" i="9"/>
  <c r="I3" s="1"/>
  <c r="I37" s="1"/>
  <c r="I39" s="1"/>
  <c r="H6" i="2"/>
  <c r="H4" i="9" s="1"/>
  <c r="G6" i="2"/>
  <c r="G4" i="9"/>
  <c r="F6" i="2"/>
  <c r="F4" i="9"/>
  <c r="E6" i="2"/>
  <c r="E4" i="9"/>
  <c r="D6" i="2"/>
  <c r="D4" i="9" s="1"/>
  <c r="D3" s="1"/>
  <c r="D21" s="1"/>
  <c r="F5"/>
  <c r="F16" i="8"/>
  <c r="G5" i="9"/>
  <c r="G16" i="8"/>
  <c r="H5" i="9"/>
  <c r="H16" i="8"/>
  <c r="I5" i="9"/>
  <c r="I16" i="8"/>
  <c r="I5" s="1"/>
  <c r="J5" i="9"/>
  <c r="J16" i="8"/>
  <c r="J5" s="1"/>
  <c r="K5" i="9"/>
  <c r="K16" i="8"/>
  <c r="K5" s="1"/>
  <c r="L5" i="9"/>
  <c r="L16" i="8"/>
  <c r="M5" i="9"/>
  <c r="M16" i="8"/>
  <c r="E5" i="9"/>
  <c r="E16" i="8"/>
  <c r="D5" i="9"/>
  <c r="D16" i="8"/>
  <c r="E25" i="9"/>
  <c r="E24" s="1"/>
  <c r="E34" s="1"/>
  <c r="E26" i="8"/>
  <c r="G25" i="9"/>
  <c r="G24" s="1"/>
  <c r="G34" s="1"/>
  <c r="G26" i="8"/>
  <c r="D26"/>
  <c r="D25" i="9"/>
  <c r="D24" s="1"/>
  <c r="D34" s="1"/>
  <c r="F26" i="8"/>
  <c r="F25" i="9"/>
  <c r="F24"/>
  <c r="F34" s="1"/>
  <c r="E13" i="10" s="1"/>
  <c r="H26" i="8"/>
  <c r="H25" i="9"/>
  <c r="H24" s="1"/>
  <c r="H34" s="1"/>
  <c r="G13" i="10" s="1"/>
  <c r="C5"/>
  <c r="G3" i="9"/>
  <c r="E47" i="2"/>
  <c r="D15" i="9"/>
  <c r="D24" i="8"/>
  <c r="F14" i="9"/>
  <c r="F23" i="8"/>
  <c r="G46" i="2"/>
  <c r="F59"/>
  <c r="E114"/>
  <c r="E55"/>
  <c r="F55"/>
  <c r="G55" s="1"/>
  <c r="H55" s="1"/>
  <c r="I55" s="1"/>
  <c r="J55" s="1"/>
  <c r="K55" s="1"/>
  <c r="L55" s="1"/>
  <c r="M55" s="1"/>
  <c r="D48"/>
  <c r="D25" i="8" s="1"/>
  <c r="D22" s="1"/>
  <c r="D21" s="1"/>
  <c r="E67" i="2"/>
  <c r="F67" s="1"/>
  <c r="D64"/>
  <c r="F49"/>
  <c r="G49" s="1"/>
  <c r="G76"/>
  <c r="F30" i="8"/>
  <c r="P133" i="15"/>
  <c r="Q131"/>
  <c r="D39" i="8"/>
  <c r="C70" i="2"/>
  <c r="H76"/>
  <c r="G30" i="8"/>
  <c r="D36"/>
  <c r="D45" i="2"/>
  <c r="D44"/>
  <c r="D16" i="9"/>
  <c r="D13"/>
  <c r="H46" i="2"/>
  <c r="G14" i="9"/>
  <c r="G23" i="8"/>
  <c r="F47" i="2"/>
  <c r="E15" i="9"/>
  <c r="E24" i="8"/>
  <c r="Q127" i="15"/>
  <c r="C26" i="8"/>
  <c r="C25" i="9"/>
  <c r="C24"/>
  <c r="C34" s="1"/>
  <c r="B13" i="10" s="1"/>
  <c r="Q126" i="15"/>
  <c r="Q133"/>
  <c r="Q125"/>
  <c r="Q132"/>
  <c r="Q130"/>
  <c r="Q128"/>
  <c r="G59" i="2"/>
  <c r="H59" s="1"/>
  <c r="F114"/>
  <c r="Q129" i="15"/>
  <c r="G47" i="2"/>
  <c r="F15" i="9"/>
  <c r="F24" i="8"/>
  <c r="G114" i="2"/>
  <c r="H14" i="9"/>
  <c r="H23" i="8"/>
  <c r="I46" i="2"/>
  <c r="I76"/>
  <c r="I30" i="8" s="1"/>
  <c r="H30"/>
  <c r="J76" i="2"/>
  <c r="K76" s="1"/>
  <c r="J46"/>
  <c r="J14" i="9" s="1"/>
  <c r="I14"/>
  <c r="I23" i="8"/>
  <c r="H47" i="2"/>
  <c r="I47" s="1"/>
  <c r="G15" i="9"/>
  <c r="G24" i="8"/>
  <c r="J30"/>
  <c r="H15" i="9"/>
  <c r="J23" i="8"/>
  <c r="K46" i="2"/>
  <c r="L46"/>
  <c r="K14" i="9"/>
  <c r="K23" i="8"/>
  <c r="L14" i="9"/>
  <c r="L23" i="8"/>
  <c r="M46" i="2"/>
  <c r="M14" i="9" s="1"/>
  <c r="C45" i="2"/>
  <c r="D31" i="8"/>
  <c r="D29"/>
  <c r="D31" i="2"/>
  <c r="D22"/>
  <c r="D5" s="1"/>
  <c r="E60"/>
  <c r="E27" i="8" s="1"/>
  <c r="F61" i="2"/>
  <c r="F75"/>
  <c r="E32" i="8"/>
  <c r="E74" i="2"/>
  <c r="D5" i="10"/>
  <c r="C31" i="2"/>
  <c r="C31" i="8"/>
  <c r="C29" s="1"/>
  <c r="F38" i="2"/>
  <c r="E33"/>
  <c r="E17" i="9"/>
  <c r="F56" i="2"/>
  <c r="C6" i="10"/>
  <c r="E48" i="2"/>
  <c r="F50"/>
  <c r="F65"/>
  <c r="E64"/>
  <c r="C34" i="8"/>
  <c r="D86" i="2"/>
  <c r="C96"/>
  <c r="B7" i="10"/>
  <c r="F88" i="2"/>
  <c r="E87"/>
  <c r="F41" i="8"/>
  <c r="F39" s="1"/>
  <c r="E27" i="9"/>
  <c r="E100" i="2"/>
  <c r="E41" i="8"/>
  <c r="C99" i="2"/>
  <c r="C98" s="1"/>
  <c r="E120"/>
  <c r="E23" i="9" s="1"/>
  <c r="E35" s="1"/>
  <c r="F27"/>
  <c r="F103" i="2"/>
  <c r="C44"/>
  <c r="B6" i="10"/>
  <c r="F60" i="2"/>
  <c r="F27" i="8"/>
  <c r="G61" i="2"/>
  <c r="F32" i="8"/>
  <c r="G75" i="2"/>
  <c r="F74"/>
  <c r="E5" i="10" s="1"/>
  <c r="G38" i="2"/>
  <c r="F33"/>
  <c r="G56"/>
  <c r="F17" i="9"/>
  <c r="E45" i="2"/>
  <c r="D6" i="10"/>
  <c r="E16" i="9"/>
  <c r="E13" s="1"/>
  <c r="E25" i="8"/>
  <c r="G50" i="2"/>
  <c r="F48"/>
  <c r="G65"/>
  <c r="E36" i="8"/>
  <c r="E44" i="2"/>
  <c r="D96"/>
  <c r="C7" i="10"/>
  <c r="D43" i="2"/>
  <c r="G88"/>
  <c r="F87"/>
  <c r="E35" i="8"/>
  <c r="E34"/>
  <c r="E86" i="2"/>
  <c r="E99"/>
  <c r="E98" s="1"/>
  <c r="F100"/>
  <c r="E39" i="8"/>
  <c r="F120" i="2"/>
  <c r="G120" s="1"/>
  <c r="G27" i="9"/>
  <c r="G103" i="2"/>
  <c r="G41" i="8"/>
  <c r="G39" s="1"/>
  <c r="C43" i="2"/>
  <c r="G60"/>
  <c r="G27" i="8" s="1"/>
  <c r="H61" i="2"/>
  <c r="H75"/>
  <c r="G74"/>
  <c r="F5" i="10" s="1"/>
  <c r="G32" i="8"/>
  <c r="H38" i="2"/>
  <c r="G33"/>
  <c r="H56"/>
  <c r="G17" i="9"/>
  <c r="H50" i="2"/>
  <c r="F16" i="9"/>
  <c r="F45" i="2"/>
  <c r="E6" i="10" s="1"/>
  <c r="F25" i="8"/>
  <c r="H65" i="2"/>
  <c r="D117"/>
  <c r="D111"/>
  <c r="H88"/>
  <c r="G87"/>
  <c r="D7" i="10"/>
  <c r="E96" i="2"/>
  <c r="E43"/>
  <c r="F35" i="8"/>
  <c r="F86" i="2"/>
  <c r="F23" i="9"/>
  <c r="F35" s="1"/>
  <c r="H41" i="8"/>
  <c r="G100" i="2"/>
  <c r="F99"/>
  <c r="F98" s="1"/>
  <c r="I105"/>
  <c r="H27" i="9"/>
  <c r="H103" i="2"/>
  <c r="C111"/>
  <c r="C117"/>
  <c r="I61"/>
  <c r="H60"/>
  <c r="H27" i="8"/>
  <c r="H32"/>
  <c r="H74" i="2"/>
  <c r="G5" i="10" s="1"/>
  <c r="I75" i="2"/>
  <c r="I38"/>
  <c r="H33"/>
  <c r="I56"/>
  <c r="H17" i="9"/>
  <c r="I50" i="2"/>
  <c r="I65"/>
  <c r="F96"/>
  <c r="E117"/>
  <c r="E111"/>
  <c r="I88"/>
  <c r="H87"/>
  <c r="G35" i="8"/>
  <c r="G86" i="2"/>
  <c r="G99"/>
  <c r="G98" s="1"/>
  <c r="I102"/>
  <c r="H100"/>
  <c r="I103"/>
  <c r="J105"/>
  <c r="I41" i="8"/>
  <c r="I39" s="1"/>
  <c r="H39"/>
  <c r="I60" i="2"/>
  <c r="I27" i="8" s="1"/>
  <c r="J61" i="2"/>
  <c r="I32" i="8"/>
  <c r="I74" i="2"/>
  <c r="H5" i="10" s="1"/>
  <c r="J75" i="2"/>
  <c r="J38"/>
  <c r="I33"/>
  <c r="J56"/>
  <c r="I17" i="9"/>
  <c r="J50" i="2"/>
  <c r="J65"/>
  <c r="H35" i="8"/>
  <c r="H86" i="2"/>
  <c r="G96"/>
  <c r="J88"/>
  <c r="I87"/>
  <c r="H99"/>
  <c r="H98" s="1"/>
  <c r="J102"/>
  <c r="J27" i="9" s="1"/>
  <c r="I100" i="2"/>
  <c r="I27" i="9"/>
  <c r="K105" i="2"/>
  <c r="J120"/>
  <c r="J103"/>
  <c r="J60"/>
  <c r="J27" i="8" s="1"/>
  <c r="K61" i="2"/>
  <c r="J32" i="8"/>
  <c r="J74" i="2"/>
  <c r="I5" i="10" s="1"/>
  <c r="K75" i="2"/>
  <c r="K38"/>
  <c r="J33"/>
  <c r="K56"/>
  <c r="J17" i="9"/>
  <c r="K50" i="2"/>
  <c r="K65"/>
  <c r="I35" i="8"/>
  <c r="I86" i="2"/>
  <c r="K88"/>
  <c r="J87"/>
  <c r="H96"/>
  <c r="I99"/>
  <c r="I98"/>
  <c r="K102"/>
  <c r="J100"/>
  <c r="J41" i="8"/>
  <c r="J23" i="9"/>
  <c r="J35" s="1"/>
  <c r="J37" s="1"/>
  <c r="J39" s="1"/>
  <c r="J39" i="8"/>
  <c r="K27" i="9"/>
  <c r="K103" i="2"/>
  <c r="L105"/>
  <c r="K41" i="8"/>
  <c r="K39" s="1"/>
  <c r="L61" i="2"/>
  <c r="K60"/>
  <c r="K27" i="8"/>
  <c r="K32"/>
  <c r="L75" i="2"/>
  <c r="L38"/>
  <c r="K33"/>
  <c r="L56"/>
  <c r="K17" i="9"/>
  <c r="L50" i="2"/>
  <c r="L65"/>
  <c r="J35" i="8"/>
  <c r="J86" i="2"/>
  <c r="L88"/>
  <c r="K87"/>
  <c r="I96"/>
  <c r="J99"/>
  <c r="J98"/>
  <c r="L102"/>
  <c r="K100"/>
  <c r="K120"/>
  <c r="K23" i="9"/>
  <c r="K35" s="1"/>
  <c r="K37"/>
  <c r="K39" s="1"/>
  <c r="M105" i="2"/>
  <c r="L41" i="8"/>
  <c r="L39" s="1"/>
  <c r="L103" i="2"/>
  <c r="M61"/>
  <c r="M60"/>
  <c r="M27" i="8" s="1"/>
  <c r="L60" i="2"/>
  <c r="L27" i="8" s="1"/>
  <c r="L32"/>
  <c r="M75" i="2"/>
  <c r="M38"/>
  <c r="M33" s="1"/>
  <c r="L33"/>
  <c r="M56"/>
  <c r="M17" i="9"/>
  <c r="L17"/>
  <c r="M50" i="2"/>
  <c r="M65"/>
  <c r="M88"/>
  <c r="M87" s="1"/>
  <c r="L87"/>
  <c r="J96"/>
  <c r="K35" i="8"/>
  <c r="K86" i="2"/>
  <c r="L27" i="9"/>
  <c r="L120" i="2"/>
  <c r="L23" i="9"/>
  <c r="L35" s="1"/>
  <c r="M102" i="2"/>
  <c r="M100" s="1"/>
  <c r="M99" s="1"/>
  <c r="M98" s="1"/>
  <c r="L100"/>
  <c r="K99"/>
  <c r="K98"/>
  <c r="M103"/>
  <c r="M32" i="8"/>
  <c r="L35"/>
  <c r="L86" i="2"/>
  <c r="L99"/>
  <c r="L98" s="1"/>
  <c r="M120"/>
  <c r="M23" i="9" s="1"/>
  <c r="M35" s="1"/>
  <c r="D37"/>
  <c r="D39" s="1"/>
  <c r="F13" i="10"/>
  <c r="D13"/>
  <c r="C4" i="8"/>
  <c r="C50" s="1"/>
  <c r="C20" l="1"/>
  <c r="C51" s="1"/>
  <c r="C28"/>
  <c r="C37" s="1"/>
  <c r="C42" s="1"/>
  <c r="C38" s="1"/>
  <c r="C13" i="10"/>
  <c r="D36" i="9"/>
  <c r="D38" s="1"/>
  <c r="D40" s="1"/>
  <c r="C52" i="8"/>
  <c r="F37" i="9"/>
  <c r="F39" s="1"/>
  <c r="E22" i="8"/>
  <c r="E21" s="1"/>
  <c r="E20" s="1"/>
  <c r="E51" s="1"/>
  <c r="D20"/>
  <c r="D51" s="1"/>
  <c r="E5"/>
  <c r="E28" s="1"/>
  <c r="L5"/>
  <c r="H5"/>
  <c r="F22"/>
  <c r="F21" s="1"/>
  <c r="F13" i="9"/>
  <c r="F21" s="1"/>
  <c r="F36" s="1"/>
  <c r="F38" s="1"/>
  <c r="F40" s="1"/>
  <c r="E3"/>
  <c r="E21" s="1"/>
  <c r="E36" s="1"/>
  <c r="E38" s="1"/>
  <c r="H3"/>
  <c r="D34" i="8"/>
  <c r="E2" i="9"/>
  <c r="I2"/>
  <c r="M2"/>
  <c r="E45" i="8"/>
  <c r="I45"/>
  <c r="M45"/>
  <c r="C49"/>
  <c r="D6"/>
  <c r="D5" s="1"/>
  <c r="F6"/>
  <c r="F5" s="1"/>
  <c r="F28" s="1"/>
  <c r="M6"/>
  <c r="M5" s="1"/>
  <c r="M35"/>
  <c r="M86" i="2"/>
  <c r="C4" i="10"/>
  <c r="C8" s="1"/>
  <c r="C9" s="1"/>
  <c r="C10" s="1"/>
  <c r="D107" i="2"/>
  <c r="D108" s="1"/>
  <c r="D4"/>
  <c r="D73"/>
  <c r="J71"/>
  <c r="I70"/>
  <c r="H120"/>
  <c r="H23" i="9" s="1"/>
  <c r="H35" s="1"/>
  <c r="H37" s="1"/>
  <c r="H39" s="1"/>
  <c r="G23"/>
  <c r="G35" s="1"/>
  <c r="G37" s="1"/>
  <c r="G39" s="1"/>
  <c r="J47" i="2"/>
  <c r="I24" i="8"/>
  <c r="I15" i="9"/>
  <c r="L76" i="2"/>
  <c r="K30" i="8"/>
  <c r="K74" i="2"/>
  <c r="I59"/>
  <c r="H114"/>
  <c r="H49"/>
  <c r="G48"/>
  <c r="G67"/>
  <c r="F64"/>
  <c r="M41" i="8"/>
  <c r="M39" s="1"/>
  <c r="M27" i="9"/>
  <c r="F40" i="2"/>
  <c r="F32" s="1"/>
  <c r="G41"/>
  <c r="M23" i="8"/>
  <c r="H24"/>
  <c r="C23" i="2"/>
  <c r="E40"/>
  <c r="E32" s="1"/>
  <c r="D28" i="8" l="1"/>
  <c r="D37" s="1"/>
  <c r="D42" s="1"/>
  <c r="D38" s="1"/>
  <c r="D4"/>
  <c r="D50" s="1"/>
  <c r="D52" s="1"/>
  <c r="E40" i="9"/>
  <c r="E37"/>
  <c r="E39" s="1"/>
  <c r="E31" i="2"/>
  <c r="E22" s="1"/>
  <c r="E5" s="1"/>
  <c r="E31" i="8"/>
  <c r="E29" s="1"/>
  <c r="H41" i="2"/>
  <c r="G40"/>
  <c r="G32" s="1"/>
  <c r="G33" i="8"/>
  <c r="G64" i="2"/>
  <c r="H67"/>
  <c r="H48"/>
  <c r="I49"/>
  <c r="J59"/>
  <c r="I114"/>
  <c r="I25" i="9"/>
  <c r="I24" s="1"/>
  <c r="I34" s="1"/>
  <c r="I26" i="8"/>
  <c r="C7" i="9"/>
  <c r="C3" s="1"/>
  <c r="C22" i="2"/>
  <c r="C5" s="1"/>
  <c r="F31" i="8"/>
  <c r="F29" s="1"/>
  <c r="F31" i="2"/>
  <c r="F22" s="1"/>
  <c r="F5" s="1"/>
  <c r="F44"/>
  <c r="F43" s="1"/>
  <c r="F36" i="8"/>
  <c r="F34" s="1"/>
  <c r="F20" s="1"/>
  <c r="F51" s="1"/>
  <c r="E7" i="10"/>
  <c r="G16" i="9"/>
  <c r="G13" s="1"/>
  <c r="G21" s="1"/>
  <c r="G36" s="1"/>
  <c r="G38" s="1"/>
  <c r="G40" s="1"/>
  <c r="G45" i="2"/>
  <c r="G25" i="8"/>
  <c r="G22" s="1"/>
  <c r="G21" s="1"/>
  <c r="J5" i="10"/>
  <c r="K96" i="2"/>
  <c r="L6" i="9"/>
  <c r="L3" s="1"/>
  <c r="M76" i="2"/>
  <c r="L30" i="8"/>
  <c r="L74" i="2"/>
  <c r="K47"/>
  <c r="J24" i="8"/>
  <c r="J15" i="9"/>
  <c r="J70" i="2"/>
  <c r="K71"/>
  <c r="D116"/>
  <c r="D118" s="1"/>
  <c r="D97"/>
  <c r="D110"/>
  <c r="D112" s="1"/>
  <c r="L96" l="1"/>
  <c r="K5" i="10"/>
  <c r="M30" i="8"/>
  <c r="M6" i="9"/>
  <c r="M3" s="1"/>
  <c r="M74" i="2"/>
  <c r="G28" i="8"/>
  <c r="F4" i="2"/>
  <c r="F107"/>
  <c r="F108" s="1"/>
  <c r="F73"/>
  <c r="E4" i="10"/>
  <c r="E8" s="1"/>
  <c r="E9" s="1"/>
  <c r="E10" s="1"/>
  <c r="B4"/>
  <c r="B8" s="1"/>
  <c r="B9" s="1"/>
  <c r="B10" s="1"/>
  <c r="C107" i="2"/>
  <c r="C108" s="1"/>
  <c r="C4"/>
  <c r="C73"/>
  <c r="J49"/>
  <c r="I48"/>
  <c r="I67"/>
  <c r="H64"/>
  <c r="H40"/>
  <c r="H32" s="1"/>
  <c r="I41"/>
  <c r="H33" i="8"/>
  <c r="E73" i="2"/>
  <c r="D4" i="10"/>
  <c r="D8" s="1"/>
  <c r="D9" s="1"/>
  <c r="D10" s="1"/>
  <c r="E107" i="2"/>
  <c r="E108" s="1"/>
  <c r="E4"/>
  <c r="L71"/>
  <c r="K70"/>
  <c r="J26" i="8"/>
  <c r="J25" i="9"/>
  <c r="J24" s="1"/>
  <c r="J34" s="1"/>
  <c r="L47" i="2"/>
  <c r="K24" i="8"/>
  <c r="K15" i="9"/>
  <c r="L37"/>
  <c r="L39" s="1"/>
  <c r="F6" i="10"/>
  <c r="G44" i="2"/>
  <c r="G43" s="1"/>
  <c r="F117"/>
  <c r="F111"/>
  <c r="F4" i="8"/>
  <c r="F50" s="1"/>
  <c r="F52" s="1"/>
  <c r="F37"/>
  <c r="F42" s="1"/>
  <c r="F38" s="1"/>
  <c r="C21" i="9"/>
  <c r="C36" s="1"/>
  <c r="C38" s="1"/>
  <c r="C37"/>
  <c r="C39" s="1"/>
  <c r="H13" i="10"/>
  <c r="J114" i="2"/>
  <c r="K59"/>
  <c r="H25" i="8"/>
  <c r="H22" s="1"/>
  <c r="H21" s="1"/>
  <c r="H16" i="9"/>
  <c r="H13" s="1"/>
  <c r="H21" s="1"/>
  <c r="H36" s="1"/>
  <c r="H38" s="1"/>
  <c r="H40" s="1"/>
  <c r="H45" i="2"/>
  <c r="G36" i="8"/>
  <c r="G34" s="1"/>
  <c r="G20" s="1"/>
  <c r="G51" s="1"/>
  <c r="F7" i="10"/>
  <c r="G31" i="8"/>
  <c r="G29" s="1"/>
  <c r="G4" s="1"/>
  <c r="G50" s="1"/>
  <c r="G31" i="2"/>
  <c r="G22" s="1"/>
  <c r="G5" s="1"/>
  <c r="E4" i="8"/>
  <c r="E50" s="1"/>
  <c r="E52" s="1"/>
  <c r="E37"/>
  <c r="E42" s="1"/>
  <c r="E38" s="1"/>
  <c r="J41" i="2" l="1"/>
  <c r="I40"/>
  <c r="I32" s="1"/>
  <c r="I33" i="8"/>
  <c r="H36"/>
  <c r="H34" s="1"/>
  <c r="G7" i="10"/>
  <c r="I16" i="9"/>
  <c r="I13" s="1"/>
  <c r="I21" s="1"/>
  <c r="I36" s="1"/>
  <c r="I38" s="1"/>
  <c r="I40" s="1"/>
  <c r="I25" i="8"/>
  <c r="I22" s="1"/>
  <c r="I21" s="1"/>
  <c r="I45" i="2"/>
  <c r="L5" i="10"/>
  <c r="M96" i="2"/>
  <c r="G37" i="8"/>
  <c r="G42" s="1"/>
  <c r="G38" s="1"/>
  <c r="K114" i="2"/>
  <c r="L59"/>
  <c r="G117"/>
  <c r="G111"/>
  <c r="I13" i="10"/>
  <c r="K25" i="9"/>
  <c r="K24" s="1"/>
  <c r="K34" s="1"/>
  <c r="K26" i="8"/>
  <c r="G107" i="2"/>
  <c r="G108" s="1"/>
  <c r="G73"/>
  <c r="F4" i="10"/>
  <c r="F8" s="1"/>
  <c r="F9" s="1"/>
  <c r="F10" s="1"/>
  <c r="G4" i="2"/>
  <c r="G6" i="10"/>
  <c r="H44" i="2"/>
  <c r="H43" s="1"/>
  <c r="H20" i="8"/>
  <c r="H51" s="1"/>
  <c r="H28"/>
  <c r="L15" i="9"/>
  <c r="M47" i="2"/>
  <c r="L24" i="8"/>
  <c r="M71" i="2"/>
  <c r="M70" s="1"/>
  <c r="L70"/>
  <c r="E116"/>
  <c r="E118" s="1"/>
  <c r="E97"/>
  <c r="E110"/>
  <c r="E112" s="1"/>
  <c r="H31" i="8"/>
  <c r="H29" s="1"/>
  <c r="H4" s="1"/>
  <c r="H50" s="1"/>
  <c r="H31" i="2"/>
  <c r="H22" s="1"/>
  <c r="H5" s="1"/>
  <c r="J67"/>
  <c r="I64"/>
  <c r="K49"/>
  <c r="J48"/>
  <c r="C110"/>
  <c r="C112" s="1"/>
  <c r="C116"/>
  <c r="C118" s="1"/>
  <c r="C97"/>
  <c r="F116"/>
  <c r="F118" s="1"/>
  <c r="F97"/>
  <c r="F110"/>
  <c r="F112" s="1"/>
  <c r="M37" i="9"/>
  <c r="M39" s="1"/>
  <c r="G52" i="8"/>
  <c r="C40" i="9"/>
  <c r="J16" l="1"/>
  <c r="J13" s="1"/>
  <c r="J21" s="1"/>
  <c r="J36" s="1"/>
  <c r="J38" s="1"/>
  <c r="J40" s="1"/>
  <c r="J25" i="8"/>
  <c r="J22" s="1"/>
  <c r="J21" s="1"/>
  <c r="J45" i="2"/>
  <c r="I36" i="8"/>
  <c r="I34" s="1"/>
  <c r="H7" i="10"/>
  <c r="M25" i="9"/>
  <c r="M24" s="1"/>
  <c r="M34" s="1"/>
  <c r="M26" i="8"/>
  <c r="K48" i="2"/>
  <c r="L49"/>
  <c r="K67"/>
  <c r="J64"/>
  <c r="L26" i="8"/>
  <c r="L25" i="9"/>
  <c r="L24" s="1"/>
  <c r="L34" s="1"/>
  <c r="M15"/>
  <c r="M24" i="8"/>
  <c r="H117" i="2"/>
  <c r="H111"/>
  <c r="G110"/>
  <c r="G112" s="1"/>
  <c r="G97"/>
  <c r="G116"/>
  <c r="G118" s="1"/>
  <c r="M59"/>
  <c r="M114" s="1"/>
  <c r="L114"/>
  <c r="I20" i="8"/>
  <c r="I51" s="1"/>
  <c r="I28"/>
  <c r="J40" i="2"/>
  <c r="J32" s="1"/>
  <c r="K41"/>
  <c r="J33" i="8"/>
  <c r="H52"/>
  <c r="H37"/>
  <c r="H42" s="1"/>
  <c r="H38" s="1"/>
  <c r="G4" i="10"/>
  <c r="G8" s="1"/>
  <c r="G9" s="1"/>
  <c r="G10" s="1"/>
  <c r="H73" i="2"/>
  <c r="H4"/>
  <c r="H107"/>
  <c r="H108" s="1"/>
  <c r="J13" i="10"/>
  <c r="H6"/>
  <c r="I44" i="2"/>
  <c r="I43" s="1"/>
  <c r="I31"/>
  <c r="I22" s="1"/>
  <c r="I5" s="1"/>
  <c r="I31" i="8"/>
  <c r="I29" s="1"/>
  <c r="I4" s="1"/>
  <c r="I50" s="1"/>
  <c r="I52" l="1"/>
  <c r="I117" i="2"/>
  <c r="I111"/>
  <c r="L41"/>
  <c r="K40"/>
  <c r="K32" s="1"/>
  <c r="K33" i="8"/>
  <c r="K13" i="10"/>
  <c r="J36" i="8"/>
  <c r="J34" s="1"/>
  <c r="I7" i="10"/>
  <c r="M49" i="2"/>
  <c r="M48" s="1"/>
  <c r="L48"/>
  <c r="J44"/>
  <c r="J43" s="1"/>
  <c r="I6" i="10"/>
  <c r="I37" i="8"/>
  <c r="I42" s="1"/>
  <c r="I38" s="1"/>
  <c r="I73" i="2"/>
  <c r="I4"/>
  <c r="I107"/>
  <c r="I108" s="1"/>
  <c r="H4" i="10"/>
  <c r="H8" s="1"/>
  <c r="H9" s="1"/>
  <c r="H10" s="1"/>
  <c r="H116" i="2"/>
  <c r="H118" s="1"/>
  <c r="H110"/>
  <c r="H112" s="1"/>
  <c r="H97"/>
  <c r="J31" i="8"/>
  <c r="J29" s="1"/>
  <c r="J4" s="1"/>
  <c r="J50" s="1"/>
  <c r="J31" i="2"/>
  <c r="J22" s="1"/>
  <c r="J5" s="1"/>
  <c r="L67"/>
  <c r="K64"/>
  <c r="K16" i="9"/>
  <c r="K13" s="1"/>
  <c r="K21" s="1"/>
  <c r="K36" s="1"/>
  <c r="K38" s="1"/>
  <c r="K40" s="1"/>
  <c r="K25" i="8"/>
  <c r="K22" s="1"/>
  <c r="K21" s="1"/>
  <c r="K45" i="2"/>
  <c r="L13" i="10"/>
  <c r="J20" i="8"/>
  <c r="J51" s="1"/>
  <c r="J28"/>
  <c r="J37" s="1"/>
  <c r="J42" s="1"/>
  <c r="J38" s="1"/>
  <c r="J52" l="1"/>
  <c r="K28"/>
  <c r="K36"/>
  <c r="K34" s="1"/>
  <c r="K20" s="1"/>
  <c r="K51" s="1"/>
  <c r="J7" i="10"/>
  <c r="J73" i="2"/>
  <c r="J107"/>
  <c r="J108" s="1"/>
  <c r="I4" i="10"/>
  <c r="I8" s="1"/>
  <c r="I9" s="1"/>
  <c r="I10" s="1"/>
  <c r="J4" i="2"/>
  <c r="L16" i="9"/>
  <c r="L13" s="1"/>
  <c r="L21" s="1"/>
  <c r="L36" s="1"/>
  <c r="L38" s="1"/>
  <c r="L40" s="1"/>
  <c r="L25" i="8"/>
  <c r="L22" s="1"/>
  <c r="L21" s="1"/>
  <c r="L45" i="2"/>
  <c r="L40"/>
  <c r="L32" s="1"/>
  <c r="M41"/>
  <c r="L33" i="8"/>
  <c r="J6" i="10"/>
  <c r="K44" i="2"/>
  <c r="K43" s="1"/>
  <c r="M67"/>
  <c r="M64" s="1"/>
  <c r="L64"/>
  <c r="I110"/>
  <c r="I112" s="1"/>
  <c r="I116"/>
  <c r="I118" s="1"/>
  <c r="I97"/>
  <c r="J117"/>
  <c r="J111"/>
  <c r="M25" i="8"/>
  <c r="M22" s="1"/>
  <c r="M21" s="1"/>
  <c r="M16" i="9"/>
  <c r="M13" s="1"/>
  <c r="M21" s="1"/>
  <c r="M36" s="1"/>
  <c r="M38" s="1"/>
  <c r="M40" s="1"/>
  <c r="M45" i="2"/>
  <c r="K31"/>
  <c r="K22" s="1"/>
  <c r="K5" s="1"/>
  <c r="K31" i="8"/>
  <c r="K29" s="1"/>
  <c r="K4" s="1"/>
  <c r="K50" s="1"/>
  <c r="J4" i="10" l="1"/>
  <c r="J8" s="1"/>
  <c r="J9" s="1"/>
  <c r="J10" s="1"/>
  <c r="K73" i="2"/>
  <c r="K4"/>
  <c r="K107"/>
  <c r="K108" s="1"/>
  <c r="M36" i="8"/>
  <c r="M34" s="1"/>
  <c r="L7" i="10"/>
  <c r="M40" i="2"/>
  <c r="M32" s="1"/>
  <c r="M33" i="8"/>
  <c r="K6" i="10"/>
  <c r="L44" i="2"/>
  <c r="L43" s="1"/>
  <c r="L6" i="10"/>
  <c r="M44" i="2"/>
  <c r="M43" s="1"/>
  <c r="M20" i="8"/>
  <c r="M51" s="1"/>
  <c r="M28"/>
  <c r="L36"/>
  <c r="L34" s="1"/>
  <c r="L20" s="1"/>
  <c r="L51" s="1"/>
  <c r="K7" i="10"/>
  <c r="K117" i="2"/>
  <c r="K111"/>
  <c r="L31" i="8"/>
  <c r="L29" s="1"/>
  <c r="L4" s="1"/>
  <c r="L50" s="1"/>
  <c r="L31" i="2"/>
  <c r="L22" s="1"/>
  <c r="L5" s="1"/>
  <c r="L28" i="8"/>
  <c r="L37" s="1"/>
  <c r="L42" s="1"/>
  <c r="L38" s="1"/>
  <c r="J116" i="2"/>
  <c r="J118" s="1"/>
  <c r="J110"/>
  <c r="J112" s="1"/>
  <c r="J97"/>
  <c r="K52" i="8"/>
  <c r="K37"/>
  <c r="K42" s="1"/>
  <c r="K38" s="1"/>
  <c r="L52" l="1"/>
  <c r="M31" i="2"/>
  <c r="M22" s="1"/>
  <c r="M5" s="1"/>
  <c r="M31" i="8"/>
  <c r="M29" s="1"/>
  <c r="M4" s="1"/>
  <c r="M50" s="1"/>
  <c r="M52" s="1"/>
  <c r="K116" i="2"/>
  <c r="K118" s="1"/>
  <c r="K110"/>
  <c r="K112" s="1"/>
  <c r="K97"/>
  <c r="K4" i="10"/>
  <c r="K8" s="1"/>
  <c r="K9" s="1"/>
  <c r="K10" s="1"/>
  <c r="L73" i="2"/>
  <c r="L4"/>
  <c r="L107"/>
  <c r="L108" s="1"/>
  <c r="M111"/>
  <c r="M117"/>
  <c r="L117"/>
  <c r="L111"/>
  <c r="M37" i="8"/>
  <c r="M42" s="1"/>
  <c r="M38" s="1"/>
  <c r="M73" i="2" l="1"/>
  <c r="M4"/>
  <c r="M107"/>
  <c r="M108" s="1"/>
  <c r="L4" i="10"/>
  <c r="L8" s="1"/>
  <c r="L9" s="1"/>
  <c r="L10" s="1"/>
  <c r="L116" i="2"/>
  <c r="L118" s="1"/>
  <c r="L110"/>
  <c r="L112" s="1"/>
  <c r="L97"/>
  <c r="M116" l="1"/>
  <c r="M118" s="1"/>
  <c r="M110"/>
  <c r="M112" s="1"/>
  <c r="M97"/>
</calcChain>
</file>

<file path=xl/comments1.xml><?xml version="1.0" encoding="utf-8"?>
<comments xmlns="http://schemas.openxmlformats.org/spreadsheetml/2006/main">
  <authors>
    <author>jgalindo</author>
  </authors>
  <commentList>
    <comment ref="B32" authorId="0">
      <text>
        <r>
          <rPr>
            <sz val="8"/>
            <color indexed="81"/>
            <rFont val="Tahoma"/>
            <family val="2"/>
          </rPr>
          <t>Restar del valor del crédito los amortizaciones para determinar el saldo de la vigencia.</t>
        </r>
      </text>
    </comment>
  </commentList>
</comments>
</file>

<file path=xl/sharedStrings.xml><?xml version="1.0" encoding="utf-8"?>
<sst xmlns="http://schemas.openxmlformats.org/spreadsheetml/2006/main" count="737" uniqueCount="557">
  <si>
    <t>Cuenta</t>
  </si>
  <si>
    <t>Inicial</t>
  </si>
  <si>
    <t>Definitivo</t>
  </si>
  <si>
    <t>Obligaciones</t>
  </si>
  <si>
    <t>Pagos</t>
  </si>
  <si>
    <t>C30</t>
  </si>
  <si>
    <t>C31</t>
  </si>
  <si>
    <t>C32</t>
  </si>
  <si>
    <t>C33</t>
  </si>
  <si>
    <t>C34</t>
  </si>
  <si>
    <t>C36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</si>
  <si>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</si>
  <si>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</si>
  <si>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</si>
  <si>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</si>
  <si>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</si>
  <si>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</si>
  <si>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</si>
  <si>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</si>
  <si>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</si>
  <si>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</si>
  <si>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ENTIDAD</t>
  </si>
  <si>
    <t>Periodo</t>
  </si>
  <si>
    <t>Ano</t>
  </si>
  <si>
    <t>Descripción</t>
  </si>
  <si>
    <t>BF_1</t>
  </si>
  <si>
    <t>INGRESOS TOTALES</t>
  </si>
  <si>
    <t>BF_1.1</t>
  </si>
  <si>
    <t>  INGRESOS CORRIENTES</t>
  </si>
  <si>
    <t>BF_1.1.1</t>
  </si>
  <si>
    <t>   TRIBUTARIOS</t>
  </si>
  <si>
    <t>BF_1.1.1.1</t>
  </si>
  <si>
    <t>        Vehículos Automotores (Departamentos, Bogotá y Municipios Fronterizos)</t>
  </si>
  <si>
    <t>BF_1.1.1.2</t>
  </si>
  <si>
    <t>        Impuesto Predial unificado (Municipios y Departamento de San Andrés)</t>
  </si>
  <si>
    <t>BF_1.1.1.3</t>
  </si>
  <si>
    <t>        Impuesto de Industria y Comercio (Municipios y Departamento de San Andrés)</t>
  </si>
  <si>
    <t>BF_1.1.1.4</t>
  </si>
  <si>
    <t>        Registro y Anotación</t>
  </si>
  <si>
    <t>BF_1.1.1.5</t>
  </si>
  <si>
    <t>        Licores</t>
  </si>
  <si>
    <t>BF_1.1.1.6</t>
  </si>
  <si>
    <t>        Cerveza (Departamentos y Bogotá)</t>
  </si>
  <si>
    <t>BF_1.1.1.7</t>
  </si>
  <si>
    <t>        Cigarrillos y Tabaco</t>
  </si>
  <si>
    <t>BF_1.1.1.8</t>
  </si>
  <si>
    <t>        Sobretasa Consumo Gasolina Motor</t>
  </si>
  <si>
    <t>BF_1.1.1.9</t>
  </si>
  <si>
    <t>        Estampillas</t>
  </si>
  <si>
    <t>BF_1.1.1.10</t>
  </si>
  <si>
    <t>        Impuesto de Transporte por oleoductos y gasoductos</t>
  </si>
  <si>
    <t>BF_1.1.1.12</t>
  </si>
  <si>
    <t xml:space="preserve">        Impuesto único a favor de San Andrés (San Andrés)</t>
  </si>
  <si>
    <t>BF_1.1.1.13</t>
  </si>
  <si>
    <t>        Otros Ingresos Tributarios</t>
  </si>
  <si>
    <t>BF_1.1.2</t>
  </si>
  <si>
    <t>   NO TRIBUTARIOS</t>
  </si>
  <si>
    <t>BF_1.1.2.1</t>
  </si>
  <si>
    <t>        Ingresos de la propiedad: Tasas, Derechos, Multas y Sanciones</t>
  </si>
  <si>
    <t>BF_1.1.2.2</t>
  </si>
  <si>
    <t>        Otros no tributarios</t>
  </si>
  <si>
    <t>BF_1.1.3</t>
  </si>
  <si>
    <t>   TRANSFERENCIAS</t>
  </si>
  <si>
    <t>BF_1.1.3.1</t>
  </si>
  <si>
    <t>     Transferencias para Funcionamiento</t>
  </si>
  <si>
    <t>BF_1.1.3.1.1</t>
  </si>
  <si>
    <t>        Del Nivel Nacional</t>
  </si>
  <si>
    <t>BF_1.1.3.1.1.1</t>
  </si>
  <si>
    <t>BF_1.1.3.1.1.2</t>
  </si>
  <si>
    <t>           Otras transferencias de la Nacion</t>
  </si>
  <si>
    <t>BF_1.1.3.1.2</t>
  </si>
  <si>
    <t>        Del Nivel Departamental</t>
  </si>
  <si>
    <t>BF_1.1.3.1.2.1</t>
  </si>
  <si>
    <t>           De Vehículos Automotores</t>
  </si>
  <si>
    <t>BF_1.1.3.1.2.2</t>
  </si>
  <si>
    <t>           Otras Transferencias del Departamento</t>
  </si>
  <si>
    <t>BF_1.1.3.1.3</t>
  </si>
  <si>
    <t>        Otras transferencias para funcionamiento</t>
  </si>
  <si>
    <t>BF_1.1.3.2</t>
  </si>
  <si>
    <t>     Transferencias para Inversión</t>
  </si>
  <si>
    <t>BF_1.1.3.2.1</t>
  </si>
  <si>
    <t>BF_1.1.3.2.1.1</t>
  </si>
  <si>
    <t>           Sistema General de Participaciones</t>
  </si>
  <si>
    <t>BF_1.1.3.2.1.1.1</t>
  </si>
  <si>
    <t>              Sistema General de Participaciones -Educación</t>
  </si>
  <si>
    <t>BF_1.1.3.2.1.1.2</t>
  </si>
  <si>
    <t>              Sistema General de Participaciones - Salud</t>
  </si>
  <si>
    <t>BF_1.1.3.2.1.1.3</t>
  </si>
  <si>
    <t>              Sistema General de Participaciones  - Agua Potable y Saneamiento Básico</t>
  </si>
  <si>
    <t>BF_1.1.3.2.1.1.4</t>
  </si>
  <si>
    <t>              Sistema General de Participaciones - Propósito General - Forzosa Inversión</t>
  </si>
  <si>
    <t>BF_1.1.3.2.1.1.5</t>
  </si>
  <si>
    <t>              Otras del Sistema General de Participaciones</t>
  </si>
  <si>
    <t>BF_1.1.3.2.1.2</t>
  </si>
  <si>
    <t>           FOSYGA y ETESA</t>
  </si>
  <si>
    <t>BF_1.1.3.2.1.4</t>
  </si>
  <si>
    <t>           Otras transferencias de la Nación</t>
  </si>
  <si>
    <t>BF_1.1.3.2.2</t>
  </si>
  <si>
    <t>     Del Nivel Departamental</t>
  </si>
  <si>
    <t>BF_1.1.3.2.3</t>
  </si>
  <si>
    <t>     Otras transferencias para inversión</t>
  </si>
  <si>
    <t>BF_2</t>
  </si>
  <si>
    <t>GASTOS  TOTALES</t>
  </si>
  <si>
    <t>BF_2.1</t>
  </si>
  <si>
    <t>  GASTOS CORRIENTES</t>
  </si>
  <si>
    <t>BF_2.1.1</t>
  </si>
  <si>
    <t>   FUNCIONAMIENTO</t>
  </si>
  <si>
    <t>BF_2.1.1.1</t>
  </si>
  <si>
    <t>        Gastos de Personal  </t>
  </si>
  <si>
    <t>BF_2.1.1.2</t>
  </si>
  <si>
    <t>        Gastos Generales</t>
  </si>
  <si>
    <t>BF_2.1.1.3</t>
  </si>
  <si>
    <t>      Transferencias</t>
  </si>
  <si>
    <t>BF_2.1.1.3.1</t>
  </si>
  <si>
    <t>           Pensiones</t>
  </si>
  <si>
    <t>BF_2.1.1.3.2</t>
  </si>
  <si>
    <t>           A Fonpet</t>
  </si>
  <si>
    <t>BF_2.1.1.3.3</t>
  </si>
  <si>
    <t>           A patrimonios autónomos para provisión de pensiones</t>
  </si>
  <si>
    <t>BF_2.1.1.3.4</t>
  </si>
  <si>
    <t>           A organismos de control</t>
  </si>
  <si>
    <t>BF_2.1.1.3.5</t>
  </si>
  <si>
    <t>           A establecimientos públicos y entidades descentralizadas - nivel territorial</t>
  </si>
  <si>
    <t>BF_2.1.1.3.6</t>
  </si>
  <si>
    <t>           Sentencias y Conciliaciones</t>
  </si>
  <si>
    <t>BF_2.1.1.3.7</t>
  </si>
  <si>
    <t>           Otras Transferencias</t>
  </si>
  <si>
    <t>BF_2.1.1.4</t>
  </si>
  <si>
    <t>        Déficit fiscal de vigencias anteriores por funcionamiento</t>
  </si>
  <si>
    <t>BF_2.1.1.5</t>
  </si>
  <si>
    <t>        Costos y gastos asociados a la operación, producción y comercialización</t>
  </si>
  <si>
    <t>BF_2.1.1.6</t>
  </si>
  <si>
    <t>        Otros gastos de funcionamiento</t>
  </si>
  <si>
    <t>BF_2.1.1.7</t>
  </si>
  <si>
    <t xml:space="preserve">        Reservas Presupuestales de funcionamiento vigencia anterior</t>
  </si>
  <si>
    <t>BF_2.1.2</t>
  </si>
  <si>
    <t>   PAGO DE BONOS PENSIONALES Y CUOTAS PARTES DE BONO PENSIONAL</t>
  </si>
  <si>
    <t>BF_2.1.2.1</t>
  </si>
  <si>
    <t xml:space="preserve">        Pago de bonos pensionales y cuotas partes de bono pensional (gastos de funcionamiento)</t>
  </si>
  <si>
    <t>BF_2.1.2.2</t>
  </si>
  <si>
    <t xml:space="preserve">        Pago de bonos pensionales y cuotas partes de bono pensional (Del servicio de la deuda)</t>
  </si>
  <si>
    <t>BF_2.1.3</t>
  </si>
  <si>
    <t>   APORTES AL FONDO DE CONTINGENCIAS DE LAS ENTIDADES ESTATALES</t>
  </si>
  <si>
    <t>BF_2.1.4</t>
  </si>
  <si>
    <t>   GASTOS OPERATIVOS EN SECTORES SOCIALES (remuneración al trabajo, prestaciones, y subsidios en sectores de inversión)</t>
  </si>
  <si>
    <t>BF_2.1.4.1</t>
  </si>
  <si>
    <t>        Educación</t>
  </si>
  <si>
    <t>BF_2.1.4.2</t>
  </si>
  <si>
    <t>        Salud</t>
  </si>
  <si>
    <t>BF_2.1.4.3</t>
  </si>
  <si>
    <t>        Agua potable y saneamiento básico</t>
  </si>
  <si>
    <t>BF_2.1.4.4</t>
  </si>
  <si>
    <t>        Vivienda</t>
  </si>
  <si>
    <t>BF_2.1.4.5</t>
  </si>
  <si>
    <t>        Otros sectores</t>
  </si>
  <si>
    <t>BF_2.1.5</t>
  </si>
  <si>
    <t>   INTERESES Y COMISIONES DE LA DEUDA</t>
  </si>
  <si>
    <t>BF_2.1.5.1</t>
  </si>
  <si>
    <t>        Interna</t>
  </si>
  <si>
    <t>BF_2.1.5.2</t>
  </si>
  <si>
    <t>        Externa</t>
  </si>
  <si>
    <t>BF_3</t>
  </si>
  <si>
    <t>DÉFICIT O AHORRO CORRIENTE</t>
  </si>
  <si>
    <t>BF_4</t>
  </si>
  <si>
    <t>INGRESOS DE CAPITAL</t>
  </si>
  <si>
    <t>BF_4.1</t>
  </si>
  <si>
    <t>  Cofinanciación</t>
  </si>
  <si>
    <t>BF_4.2</t>
  </si>
  <si>
    <t>  Regalías y Compensaciones</t>
  </si>
  <si>
    <t>BF_4.3</t>
  </si>
  <si>
    <t>  Regalías Indirectas</t>
  </si>
  <si>
    <t>BF_4.4</t>
  </si>
  <si>
    <t>  Rendimientos Financieros</t>
  </si>
  <si>
    <t>BF_4.5</t>
  </si>
  <si>
    <t>  Excedentes Financieros</t>
  </si>
  <si>
    <t>BF_4.6</t>
  </si>
  <si>
    <t xml:space="preserve">  Recursos del Balance (Superávit fiscal, Cancelación de reservas)</t>
  </si>
  <si>
    <t>BF_4.7</t>
  </si>
  <si>
    <t>  Recursos que financian reservas presupuestales excepcionales (Ley 819/2003)</t>
  </si>
  <si>
    <t>BF_4.8</t>
  </si>
  <si>
    <t xml:space="preserve">  Venta de Activos</t>
  </si>
  <si>
    <t>BF_4.9</t>
  </si>
  <si>
    <t xml:space="preserve">  Reducción de capital de empresas</t>
  </si>
  <si>
    <t>BF_4.10</t>
  </si>
  <si>
    <t>  Desahorro FONPET</t>
  </si>
  <si>
    <t>BF_4.11</t>
  </si>
  <si>
    <t>  Otros recursos de capital  (donaciones, aprovechamientos y otros)</t>
  </si>
  <si>
    <t>BF_5</t>
  </si>
  <si>
    <t>GASTOS DE CAPITAL</t>
  </si>
  <si>
    <t>BF_5.1</t>
  </si>
  <si>
    <t>  Formación Bruta de Capital (construcción, reparación, mantenimiento, preinversión, otros)</t>
  </si>
  <si>
    <t>BF_5.1.1</t>
  </si>
  <si>
    <t>     Educación</t>
  </si>
  <si>
    <t>BF_5.1.2</t>
  </si>
  <si>
    <t>     Salud</t>
  </si>
  <si>
    <t>BF_5.1.3</t>
  </si>
  <si>
    <t>     Agua potable</t>
  </si>
  <si>
    <t>BF_5.1.4</t>
  </si>
  <si>
    <t>     Vivienda</t>
  </si>
  <si>
    <t>BF_5.1.5</t>
  </si>
  <si>
    <t>     Vías</t>
  </si>
  <si>
    <t>BF_5.1.6</t>
  </si>
  <si>
    <t>     Otros sectores</t>
  </si>
  <si>
    <t>BF_5.1.7</t>
  </si>
  <si>
    <t xml:space="preserve">     Reservas Presupuestales de inversión vigencia anterior</t>
  </si>
  <si>
    <t>BF_5.2</t>
  </si>
  <si>
    <t>  Déficit fiscal de vigencias anteriores por inversión</t>
  </si>
  <si>
    <t>BF_6</t>
  </si>
  <si>
    <t>DÉFICIT O SUPERÁVIT DE CAPITAL</t>
  </si>
  <si>
    <t>BF_7</t>
  </si>
  <si>
    <t>DÉFICIT O SUPERÁVIT TOTAL</t>
  </si>
  <si>
    <t>BF_8</t>
  </si>
  <si>
    <t>FINANCIACIÓN</t>
  </si>
  <si>
    <t>BF_8.1</t>
  </si>
  <si>
    <t>  RECURSOS DEL CRÉDITO</t>
  </si>
  <si>
    <t>BF_8.1.1</t>
  </si>
  <si>
    <t>   Interno</t>
  </si>
  <si>
    <t>BF_8.1.1.1</t>
  </si>
  <si>
    <t>       Desembolsos</t>
  </si>
  <si>
    <t>BF_8.1.1.2</t>
  </si>
  <si>
    <t>       Amortizaciones</t>
  </si>
  <si>
    <t>BF_8.1.2</t>
  </si>
  <si>
    <t>   Externo</t>
  </si>
  <si>
    <t>BF_8.1.2.1</t>
  </si>
  <si>
    <t>BF_8.1.2.2</t>
  </si>
  <si>
    <t>BF_9</t>
  </si>
  <si>
    <t>BALANCE PRIMARIO</t>
  </si>
  <si>
    <t>BF_9.1</t>
  </si>
  <si>
    <t>  DÉFICIT O SUPERÁVIT PRIMARIO</t>
  </si>
  <si>
    <t>BF_9.2</t>
  </si>
  <si>
    <t>  DÉFICIT O SUPERÁVIT PRIMARIO/INTERESES</t>
  </si>
  <si>
    <t>BF_10</t>
  </si>
  <si>
    <t xml:space="preserve">  RESULTADO PRESUPUESTAL SIN INCLUIR RESERVAS PRESUPUESTALES</t>
  </si>
  <si>
    <t>BF_10.1</t>
  </si>
  <si>
    <t> INGRESOS TOTALES SIN INCLUIR RECURSOS PARA RESERVAS PRESUPUESTALES</t>
  </si>
  <si>
    <t>BF_10.2</t>
  </si>
  <si>
    <t> GASTOS TOTALES SIN INCLUIR GASTOS POR RESERVAS PRESUPUESTALES</t>
  </si>
  <si>
    <t>BF_10.3</t>
  </si>
  <si>
    <t xml:space="preserve">  DÉFICIT O SUPERÁVIT PRESUPUESTAL SIN INCLUIR RESERVAS PRESUPUESTALES</t>
  </si>
  <si>
    <t>EJECUCION RESERVAS PRESUPUESTALES VIGENCIA ANTERIOR</t>
  </si>
  <si>
    <t>BF_11.4</t>
  </si>
  <si>
    <t>  DEFICIT O SUPERAVIT RESERVAS PRESUPUESTALES</t>
  </si>
  <si>
    <t>BF_12</t>
  </si>
  <si>
    <t>RESULTADO PRESUPUESTAL INCLUYENDO RESERVAS PRESUPUESTALES</t>
  </si>
  <si>
    <t>BF_12.1</t>
  </si>
  <si>
    <t xml:space="preserve">   INGRESOS TOTALES</t>
  </si>
  <si>
    <t>BF_12.2</t>
  </si>
  <si>
    <t>   GASTOS TOTALES</t>
  </si>
  <si>
    <t>BF_12.3</t>
  </si>
  <si>
    <t>   DÉFICIT O SUPERÁVIT PRESUPUESTAL</t>
  </si>
  <si>
    <t>C1_FUT</t>
  </si>
  <si>
    <t>C2_FUT</t>
  </si>
  <si>
    <t>C3_FUT</t>
  </si>
  <si>
    <t>C4_FUT</t>
  </si>
  <si>
    <t>BF_2.1.1.8</t>
  </si>
  <si>
    <t>BF_5.1.8</t>
  </si>
  <si>
    <t>Codigo</t>
  </si>
  <si>
    <t>Compromisos</t>
  </si>
  <si>
    <t>Sin_Situacion</t>
  </si>
  <si>
    <t>Entidad</t>
  </si>
  <si>
    <t>210205002</t>
  </si>
  <si>
    <t>NOMBRE_ENTIDAD</t>
  </si>
  <si>
    <t>DIVIPOLA</t>
  </si>
  <si>
    <t>TIPO</t>
  </si>
  <si>
    <t>CATEGORIA_ANTERIOR</t>
  </si>
  <si>
    <t>CATEGORIA_ACTUAL</t>
  </si>
  <si>
    <t>CONTRALORIA</t>
  </si>
  <si>
    <t>SALUD</t>
  </si>
  <si>
    <t>EDUCACION</t>
  </si>
  <si>
    <t>INGRESOS</t>
  </si>
  <si>
    <t>FUNCIONAMIENTO</t>
  </si>
  <si>
    <t>INVERSION</t>
  </si>
  <si>
    <t>TOTAL_GASTOS</t>
  </si>
  <si>
    <t>SERVICIO_DEUDA</t>
  </si>
  <si>
    <t>DEUDA</t>
  </si>
  <si>
    <t>ABEJORRAL</t>
  </si>
  <si>
    <t>5002</t>
  </si>
  <si>
    <t>M</t>
  </si>
  <si>
    <t>DEPARTAMENTO NACIONAL DE PLANEACION</t>
  </si>
  <si>
    <t>Código DANE:</t>
  </si>
  <si>
    <t>Vigencia Fiscal:</t>
  </si>
  <si>
    <t>Categoría:</t>
  </si>
  <si>
    <t>Nit:</t>
  </si>
  <si>
    <t>Plan Financiero</t>
  </si>
  <si>
    <t>A2007</t>
  </si>
  <si>
    <t>A2008</t>
  </si>
  <si>
    <t>A2009</t>
  </si>
  <si>
    <t>Millones de pesos</t>
  </si>
  <si>
    <t>Corrientes *</t>
  </si>
  <si>
    <t>Constantes</t>
  </si>
  <si>
    <t>Tasas de Crecimiento</t>
  </si>
  <si>
    <t>Participaciones</t>
  </si>
  <si>
    <t>CUENTA</t>
  </si>
  <si>
    <t>2007</t>
  </si>
  <si>
    <t>2008</t>
  </si>
  <si>
    <t>2009</t>
  </si>
  <si>
    <t>2008/2007</t>
  </si>
  <si>
    <t>2009/2008</t>
  </si>
  <si>
    <t>Promedio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</si>
  <si>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</si>
  <si>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</si>
  <si>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</si>
  <si>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</si>
  <si>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</si>
  <si>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</si>
  <si>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</si>
  <si>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</si>
  <si>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</si>
  <si>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</si>
  <si>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</si>
  <si>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</si>
  <si>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</si>
  <si>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</si>
  <si>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</si>
  <si>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</si>
  <si>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</si>
  <si>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</si>
  <si>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</si>
  <si>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</si>
  <si>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</si>
  <si>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</si>
  <si>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</si>
  <si>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</si>
  <si>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</si>
  <si>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</si>
  <si>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</si>
  <si>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</si>
  <si>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</si>
  <si>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</si>
  <si>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</si>
  <si>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</si>
  <si>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</si>
  <si>
    <t>* Información disponible en la página del DNP:</t>
  </si>
  <si>
    <t>A2010</t>
  </si>
  <si>
    <t>2010</t>
  </si>
  <si>
    <t>2010/2009</t>
  </si>
  <si>
    <t>INGRESOS CORRIENTES</t>
  </si>
  <si>
    <t>RESULTADO PRESUPUESTAL</t>
  </si>
  <si>
    <t>DEFICIT O SUPERAVIT PRESUPUESTAL</t>
  </si>
  <si>
    <t>COD_CUE</t>
  </si>
  <si>
    <t>A</t>
  </si>
  <si>
    <t xml:space="preserve">    INGRESOS TOTALES</t>
  </si>
  <si>
    <t>A0</t>
  </si>
  <si>
    <t>A1000</t>
  </si>
  <si>
    <t>A1010</t>
  </si>
  <si>
    <t>A1020</t>
  </si>
  <si>
    <t>A1030</t>
  </si>
  <si>
    <t>1.1.3. SOBRETASAS A LA GASOLINA</t>
  </si>
  <si>
    <t>A1040</t>
  </si>
  <si>
    <t>A2000</t>
  </si>
  <si>
    <t>A3000</t>
  </si>
  <si>
    <t>A3010</t>
  </si>
  <si>
    <t>A3020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</si>
  <si>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</si>
  <si>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</si>
  <si>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</si>
  <si>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</si>
  <si>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</si>
  <si>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</si>
  <si>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</si>
  <si>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</si>
  <si>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</si>
  <si>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</si>
  <si>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</si>
  <si>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B2000</t>
  </si>
  <si>
    <t>2.2.   INTERESES DEUDA PUBLICA</t>
  </si>
  <si>
    <t>B3000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</si>
  <si>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</si>
  <si>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</si>
  <si>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</si>
  <si>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</si>
  <si>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</si>
  <si>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</si>
  <si>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</si>
  <si>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</si>
  <si>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</si>
  <si>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</si>
  <si>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</si>
  <si>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</si>
  <si>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</si>
  <si>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</si>
  <si>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</si>
  <si>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</si>
  <si>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</si>
  <si>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</si>
  <si>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</si>
  <si>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</si>
  <si>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</si>
  <si>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</si>
  <si>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</si>
  <si>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</si>
  <si>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</si>
  <si>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</si>
  <si>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</si>
  <si>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</si>
  <si>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</si>
  <si>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</si>
  <si>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CUENTAS DE FINANCIAMIENTO</t>
  </si>
  <si>
    <t>1. CREDITO</t>
  </si>
  <si>
    <t>CONCEPTO</t>
  </si>
  <si>
    <t>1.</t>
  </si>
  <si>
    <t xml:space="preserve">INGRESOS CORRIENTES </t>
  </si>
  <si>
    <t>1.1</t>
  </si>
  <si>
    <t>(+) Ingresos tributarios</t>
  </si>
  <si>
    <t>1.2</t>
  </si>
  <si>
    <t>(+) Ingresos no tributarios</t>
  </si>
  <si>
    <t>1.3</t>
  </si>
  <si>
    <t>1.4</t>
  </si>
  <si>
    <t>1.5</t>
  </si>
  <si>
    <t>(+) Recursos del balance</t>
  </si>
  <si>
    <t>1.6</t>
  </si>
  <si>
    <t>(+) Rendimientos financieros</t>
  </si>
  <si>
    <t>1.7</t>
  </si>
  <si>
    <t>(-) Reservas 819/03 vigencia anterior</t>
  </si>
  <si>
    <t>1.8</t>
  </si>
  <si>
    <t>(-) Ingresos que soportan las vigencias futuras</t>
  </si>
  <si>
    <t>1.9</t>
  </si>
  <si>
    <t>(-) Rentas titularizadas</t>
  </si>
  <si>
    <t>2.</t>
  </si>
  <si>
    <t>GASTOS DE FUNCIONAMIENTO</t>
  </si>
  <si>
    <t>2.1</t>
  </si>
  <si>
    <t>(+) Gastos de personal</t>
  </si>
  <si>
    <t>2.2</t>
  </si>
  <si>
    <t>(+) Gastos generales</t>
  </si>
  <si>
    <t>2.3</t>
  </si>
  <si>
    <t>(+) Transferencias</t>
  </si>
  <si>
    <t>2.4</t>
  </si>
  <si>
    <t>(+) Pago de déficit de funcionamiento de vigencias anteriores</t>
  </si>
  <si>
    <t>2.5</t>
  </si>
  <si>
    <t xml:space="preserve">(+) Gastos de personal presupuestados como inversión </t>
  </si>
  <si>
    <t>2.6</t>
  </si>
  <si>
    <t>(-) Indemnizaciones por programas de ajuste</t>
  </si>
  <si>
    <t>2.7</t>
  </si>
  <si>
    <t>(-) Reservas 819/03 vigencia anterior (funcionamiento)</t>
  </si>
  <si>
    <t>3.</t>
  </si>
  <si>
    <t>AHORRO OPERACIONAL (1-2)</t>
  </si>
  <si>
    <t>4.</t>
  </si>
  <si>
    <t>INFLACION PROYECTADA POR EL BANCO DE LA REPUBLICA</t>
  </si>
  <si>
    <t>5.</t>
  </si>
  <si>
    <t>SALDO DE DEUDA A 31 DE DICIEMBRE</t>
  </si>
  <si>
    <t>6.</t>
  </si>
  <si>
    <t xml:space="preserve">INTERESES DE LA DEUDA </t>
  </si>
  <si>
    <t>Intereses causados en la vigencia por pagar</t>
  </si>
  <si>
    <t>Intereses de los creditos de corto plazo + sobregiro + mora</t>
  </si>
  <si>
    <t>7.</t>
  </si>
  <si>
    <t xml:space="preserve">AMORTIZACIONES </t>
  </si>
  <si>
    <t>8.</t>
  </si>
  <si>
    <t>SITUACIÓN DEL NUEVO CREDITO</t>
  </si>
  <si>
    <t>8.1</t>
  </si>
  <si>
    <t>Valor total del Nuevo Crédito</t>
  </si>
  <si>
    <t>8.2</t>
  </si>
  <si>
    <t xml:space="preserve">Amortizaciones del nuevo credito </t>
  </si>
  <si>
    <t>8.3</t>
  </si>
  <si>
    <t xml:space="preserve">Intereses del nuevo credito </t>
  </si>
  <si>
    <t>8.4</t>
  </si>
  <si>
    <t xml:space="preserve">Saldo del nuevo credito </t>
  </si>
  <si>
    <t>9.</t>
  </si>
  <si>
    <t>CALCULO INDICADORES</t>
  </si>
  <si>
    <t>9.1</t>
  </si>
  <si>
    <t>TOTAL INTERESES   = ( 6 + 8.3 )</t>
  </si>
  <si>
    <t>9.2</t>
  </si>
  <si>
    <t>SALDO DEUDA NETO CON NUEVO CREDITO = ( 5 + 8.1 - 8.2 - 7)</t>
  </si>
  <si>
    <t>9.3</t>
  </si>
  <si>
    <t>9.4</t>
  </si>
  <si>
    <t>9.5</t>
  </si>
  <si>
    <t>ESTADO ACTUAL DE LA ENTIDAD (SEMÁFORO INTERESES)</t>
  </si>
  <si>
    <t>9.6</t>
  </si>
  <si>
    <t>ESTADO ACTUAL DE LA ENTIDAD (SEMÁFORO SALDO DE DEUDA)</t>
  </si>
  <si>
    <t>9.7</t>
  </si>
  <si>
    <t>CAPACIDAD DE ENDEUDAMIENTO (SEMAFORO)</t>
  </si>
  <si>
    <t>SUPERAVIT PRIMARIO</t>
  </si>
  <si>
    <t>RECURSOS DE CAPITAL</t>
  </si>
  <si>
    <t>GASTOS DE INVERSION</t>
  </si>
  <si>
    <t>INDICADOR (superavit primario / Intereses) &gt; = 100</t>
  </si>
  <si>
    <t>Servicio</t>
  </si>
  <si>
    <t>Intereses</t>
  </si>
  <si>
    <t>2.3.   OTROS GASTOS CORRIENTES</t>
  </si>
  <si>
    <t>2.1.3. TRANSFERENCIAS PAGADAS Y OTROS</t>
  </si>
  <si>
    <t>Capacidad de Endeudamiento 2011 (millones de pesos)</t>
  </si>
  <si>
    <t>SOSTENIBILIDAD = SALDO / INGRESOS CORRIENTES  = (9.2 / 1 ): SD / IC &lt;= 80%</t>
  </si>
  <si>
    <t>SOLVENCIA = INTERESES / AHORRO OPERACIONAL= ( 9.1 / 3 ):  I / AO &lt;= 40%</t>
  </si>
  <si>
    <t>(+) Regalías y compensaciones monetarias</t>
  </si>
  <si>
    <t>(+) Sistema General de Participaciones (Libre dest. +  APSB + Propósito General)</t>
  </si>
  <si>
    <t>2. RECURSOS DEL BALANCE + VENTA DE ACTIVOS</t>
  </si>
  <si>
    <t>LEY 819 DE 2003 (millones de pesos)</t>
  </si>
  <si>
    <t>1  INGRESOS TOTALES</t>
  </si>
  <si>
    <t>1.1  INGRESOS CORRIENTES</t>
  </si>
  <si>
    <t>1.1.1  TRIBUTARIOS</t>
  </si>
  <si>
    <t>1.1.1.1  CERVEZA</t>
  </si>
  <si>
    <t>1.1.1.2  LICORES</t>
  </si>
  <si>
    <t>1.1.1.3  CIGARRILLOS Y TABACO</t>
  </si>
  <si>
    <t>1.1.1.4  REGISTRO Y ANOTACION</t>
  </si>
  <si>
    <t>1.1.1.5  VEHICULOS AUTOMOTORES</t>
  </si>
  <si>
    <t>1.1.1.6  SOBRETASA A LA GASOLINA</t>
  </si>
  <si>
    <t>1.1.1.7  OTROS</t>
  </si>
  <si>
    <t>1.1.2  NO TRIBUTARIOS</t>
  </si>
  <si>
    <t>1.1.3  TRANSFERENCIAS CORRIENTES</t>
  </si>
  <si>
    <t>1.1.3.1  DEL NIVEL NACIONAL</t>
  </si>
  <si>
    <t>1.1.3.2  OTRAS</t>
  </si>
  <si>
    <t>2  GASTOS TOTALES</t>
  </si>
  <si>
    <t>2.1  GASTOS CORRIENTES</t>
  </si>
  <si>
    <t>2.1.1  FUNCIONAMIENTO</t>
  </si>
  <si>
    <t>2.1.1.1  SERVICIOS PERSONALES</t>
  </si>
  <si>
    <t>2.1.1.2  GASTOS GENERALES</t>
  </si>
  <si>
    <t>2.1.1.3  TRANSFERENCIAS (NOMINA Y A ENTIDADES)</t>
  </si>
  <si>
    <t>2.1.2  INTERESES DE DEUDA PUBLICA</t>
  </si>
  <si>
    <t>2.1.2.1  EXTERNA</t>
  </si>
  <si>
    <t>2.1.2.2  INTERNA</t>
  </si>
  <si>
    <t>4.1.  TRANSFERENCIAS</t>
  </si>
  <si>
    <t>4.1.1  DEL NIVEL NACIONAL</t>
  </si>
  <si>
    <t>4.1.2  OTRAS</t>
  </si>
  <si>
    <t>4.2.  COFINANCIACION</t>
  </si>
  <si>
    <t>4.3.  REGALIAS</t>
  </si>
  <si>
    <t>4.4.  OTROS</t>
  </si>
  <si>
    <t>5.  GASTOS DE CAPITAL</t>
  </si>
  <si>
    <t>5.1  FORMACION BRUTA DE CAPITAL FIJO</t>
  </si>
  <si>
    <t>5.2  INVERSION SOCIAL, TRANSFERENCIAS DE CAPITAL Y OTROS</t>
  </si>
  <si>
    <t>6.  (DEFICIT)/SUPERAVIT TOTAL</t>
  </si>
  <si>
    <t>7.  FINANCIAMIENTO</t>
  </si>
  <si>
    <t>7.1  CREDITO EXTERNO NETO</t>
  </si>
  <si>
    <t>7.1.1  DESEMBOLSOS (+)</t>
  </si>
  <si>
    <t>7.1.2  AMORTIZACIONES (-)</t>
  </si>
  <si>
    <t>7.2  CREDITO INTERNO NETO</t>
  </si>
  <si>
    <t>7.2.1  DESEMBOLSOS (+)</t>
  </si>
  <si>
    <t>7.2.2  AMORTIZACIONES (-)</t>
  </si>
  <si>
    <t>7.3  VARIACION DE DEPOSITOS Y OTROS</t>
  </si>
  <si>
    <t>SALDO DE DEUDA FINANCIERA</t>
  </si>
  <si>
    <t>3  (DESAHORRO)/AHORRO CORRIENTE</t>
  </si>
  <si>
    <t>Departamento</t>
  </si>
  <si>
    <t>Municipio</t>
  </si>
  <si>
    <t>CONTRALORIA GENERAL DE LA REPUBLICA</t>
  </si>
  <si>
    <t>1.1.9. OTROS</t>
  </si>
  <si>
    <t>1.1.8.  VEHICULOS AUTOMOTORES</t>
  </si>
  <si>
    <t>1.1.7.  REGISTRO Y ANOTACION</t>
  </si>
  <si>
    <t>1.1.6.  CIGARRILLOS Y TABACO</t>
  </si>
  <si>
    <t>1.1.5.  LICORES</t>
  </si>
  <si>
    <t>1.1.4.  CERVEZA</t>
  </si>
  <si>
    <t xml:space="preserve">Plan Financiero (millones de $ corrientes) </t>
  </si>
  <si>
    <t>CERVEZA</t>
  </si>
  <si>
    <t>LICORES</t>
  </si>
  <si>
    <t>CIGARRILLOS Y TABACO</t>
  </si>
  <si>
    <t>REGISTRO Y ANOTACION</t>
  </si>
  <si>
    <t>VEHICULOS AUTOMOTORES</t>
  </si>
  <si>
    <t>SOBRETASA A LA GASOLINA</t>
  </si>
  <si>
    <t>OTROS</t>
  </si>
  <si>
    <t>Total</t>
  </si>
  <si>
    <t>           SGP - Propósito General - Libre destinación - Municipios categorías 4, 5 y 6</t>
  </si>
  <si>
    <t>SALDO DE LA DEUDA</t>
  </si>
  <si>
    <t>Año</t>
  </si>
  <si>
    <t>Regalías</t>
  </si>
  <si>
    <t>SGP</t>
  </si>
  <si>
    <t>%</t>
  </si>
  <si>
    <t>Balance Financiero (millones de $ corrientes)</t>
  </si>
  <si>
    <t>http://www.dnp.gov.co/Programas/DesarrolloTerritorial/FinanzasP%C3%BAblicasTerritoriales/EjecucionesPresupuestales.aspx</t>
  </si>
  <si>
    <t>HUILA</t>
  </si>
  <si>
    <t>TELLO</t>
  </si>
  <si>
    <t>891180127-0</t>
  </si>
</sst>
</file>

<file path=xl/styles.xml><?xml version="1.0" encoding="utf-8"?>
<styleSheet xmlns="http://schemas.openxmlformats.org/spreadsheetml/2006/main">
  <numFmts count="28">
    <numFmt numFmtId="43" formatCode="_(* #,##0.00_);_(* \(#,##0.00\);_(* &quot;-&quot;??_);_(@_)"/>
    <numFmt numFmtId="172" formatCode="#,##0.000"/>
    <numFmt numFmtId="173" formatCode="_(* #,##0.000_);_(* \(#,##0.000\);_(* &quot;-&quot;??_);_(@_)"/>
    <numFmt numFmtId="174" formatCode="_ * #,##0_ ;_ * \-#,##0_ ;_ * &quot;-&quot;??_ ;_ @_ "/>
    <numFmt numFmtId="175" formatCode="0.00000"/>
    <numFmt numFmtId="176" formatCode="_ * #,##0.00_ ;_ * \-#,##0.00_ ;_ * &quot;-&quot;??_ ;_ @_ "/>
    <numFmt numFmtId="177" formatCode="_-* #,##0.000\ _p_t_a_-;\-* #,##0.000\ _p_t_a_-;_-* &quot;-&quot;??\ _p_t_a_-;_-@_-"/>
    <numFmt numFmtId="178" formatCode="_(* #,##0_);_(* \(#,##0\);_(* &quot;-&quot;??_);_(@_)"/>
    <numFmt numFmtId="179" formatCode="0.0"/>
    <numFmt numFmtId="180" formatCode="_ * #,##0.0_ ;_ * \-#,##0.0_ ;_ * &quot;-&quot;??_ ;_ @_ "/>
    <numFmt numFmtId="181" formatCode="_ * #,##0.0_ ;_ * \-#,##0.0_ ;_ * &quot;-&quot;?_ ;_ @_ "/>
    <numFmt numFmtId="182" formatCode="0.0%"/>
    <numFmt numFmtId="183" formatCode="\$#,##0.00\ ;\(\$#,##0.00\)"/>
    <numFmt numFmtId="184" formatCode="_([$€-2]* #,##0.00_);_([$€-2]* \(#,##0.00\);_([$€-2]* &quot;-&quot;??_)"/>
    <numFmt numFmtId="185" formatCode="#.##000"/>
    <numFmt numFmtId="186" formatCode="_-* #,##0\ _P_t_s_-;\-* #,##0\ _P_t_s_-;_-* &quot;-&quot;\ _P_t_s_-;_-@_-"/>
    <numFmt numFmtId="187" formatCode="0_)"/>
    <numFmt numFmtId="188" formatCode="\$#,#00"/>
    <numFmt numFmtId="189" formatCode="_-* #,##0\ &quot;Pts&quot;_-;\-* #,##0\ &quot;Pts&quot;_-;_-* &quot;-&quot;\ &quot;Pts&quot;_-;_-@_-"/>
    <numFmt numFmtId="190" formatCode="&quot;$&quot;#,##0;\-&quot;$&quot;#,##0"/>
    <numFmt numFmtId="191" formatCode="#,##0."/>
    <numFmt numFmtId="192" formatCode="_(* #,##0.0000000_);_(* \(#,##0.0000000\);_(* &quot;-&quot;??_);_(@_)"/>
    <numFmt numFmtId="193" formatCode="_(* #,##0.000000_);_(* \(#,##0.000000\);_(* &quot;-&quot;??_);_(@_)"/>
    <numFmt numFmtId="194" formatCode="#,##0.000;\-#,##0.000"/>
    <numFmt numFmtId="195" formatCode="%#,#00"/>
    <numFmt numFmtId="196" formatCode="General_)"/>
    <numFmt numFmtId="197" formatCode="&quot;$&quot;\ #,##0;\-&quot;$&quot;\ #,##0"/>
    <numFmt numFmtId="198" formatCode="_(* #,##0.0_);_(* \(#,##0.0\);_(* &quot;-&quot;??_);_(@_)"/>
  </numFmts>
  <fonts count="62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9.5"/>
      <name val="Arial Narrow"/>
      <family val="2"/>
    </font>
    <font>
      <b/>
      <sz val="9.5"/>
      <color indexed="8"/>
      <name val="Arial Narrow"/>
      <family val="2"/>
    </font>
    <font>
      <sz val="9.5"/>
      <color indexed="8"/>
      <name val="Arial Narrow"/>
      <family val="2"/>
    </font>
    <font>
      <b/>
      <sz val="8"/>
      <color indexed="9"/>
      <name val="Arial Narrow"/>
      <family val="2"/>
    </font>
    <font>
      <b/>
      <sz val="12"/>
      <name val="Arial Narrow"/>
      <family val="2"/>
    </font>
    <font>
      <b/>
      <sz val="11"/>
      <color indexed="9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0"/>
      <name val="BERNHARD"/>
    </font>
    <font>
      <sz val="8"/>
      <color indexed="10"/>
      <name val="BERNHARD"/>
    </font>
    <font>
      <sz val="12"/>
      <name val="Arial MT"/>
    </font>
    <font>
      <sz val="8"/>
      <color indexed="8"/>
      <name val="Arial Narrow"/>
      <family val="2"/>
    </font>
    <font>
      <b/>
      <sz val="8"/>
      <name val="Arial Narrow"/>
      <family val="2"/>
    </font>
    <font>
      <b/>
      <sz val="10"/>
      <color indexed="8"/>
      <name val="Arial Narrow"/>
      <family val="2"/>
    </font>
    <font>
      <b/>
      <sz val="10.5"/>
      <color indexed="9"/>
      <name val="Arial Narrow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4"/>
      <color indexed="10"/>
      <name val="Arial"/>
      <family val="2"/>
    </font>
    <font>
      <u/>
      <sz val="9"/>
      <color indexed="12"/>
      <name val="Arial Narrow"/>
      <family val="2"/>
    </font>
    <font>
      <b/>
      <sz val="11"/>
      <color indexed="44"/>
      <name val="Arial Narrow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9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54"/>
      </right>
      <top/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54"/>
      </right>
      <top/>
      <bottom style="thin">
        <color indexed="64"/>
      </bottom>
      <diagonal/>
    </border>
    <border>
      <left style="thin">
        <color indexed="54"/>
      </left>
      <right style="thin">
        <color indexed="54"/>
      </right>
      <top/>
      <bottom style="thin">
        <color indexed="6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/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64"/>
      </right>
      <top/>
      <bottom style="thin">
        <color indexed="54"/>
      </bottom>
      <diagonal/>
    </border>
    <border>
      <left style="thin">
        <color indexed="54"/>
      </left>
      <right style="thin">
        <color indexed="6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2">
    <xf numFmtId="0" fontId="0" fillId="0" borderId="0"/>
    <xf numFmtId="0" fontId="25" fillId="0" borderId="0" applyProtection="0"/>
    <xf numFmtId="0" fontId="25" fillId="0" borderId="0"/>
    <xf numFmtId="0" fontId="25" fillId="0" borderId="1" applyProtection="0"/>
    <xf numFmtId="2" fontId="25" fillId="0" borderId="0" applyProtection="0"/>
    <xf numFmtId="4" fontId="25" fillId="0" borderId="0" applyProtection="0"/>
    <xf numFmtId="0" fontId="26" fillId="0" borderId="0" applyProtection="0"/>
    <xf numFmtId="0" fontId="27" fillId="0" borderId="0" applyProtection="0"/>
    <xf numFmtId="183" fontId="25" fillId="0" borderId="0" applyProtection="0"/>
    <xf numFmtId="0" fontId="25" fillId="0" borderId="0"/>
    <xf numFmtId="0" fontId="2" fillId="0" borderId="0">
      <alignment vertical="top"/>
    </xf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184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84" fontId="28" fillId="0" borderId="0">
      <protection locked="0"/>
    </xf>
    <xf numFmtId="0" fontId="28" fillId="0" borderId="0">
      <protection locked="0"/>
    </xf>
    <xf numFmtId="0" fontId="47" fillId="29" borderId="38" applyNumberFormat="0" applyAlignment="0" applyProtection="0"/>
    <xf numFmtId="0" fontId="1" fillId="0" borderId="0" applyNumberFormat="0" applyFill="0" applyBorder="0" applyProtection="0">
      <alignment horizontal="left"/>
    </xf>
    <xf numFmtId="0" fontId="48" fillId="30" borderId="39" applyNumberFormat="0" applyAlignment="0" applyProtection="0"/>
    <xf numFmtId="0" fontId="49" fillId="0" borderId="40" applyNumberFormat="0" applyFill="0" applyAlignment="0" applyProtection="0"/>
    <xf numFmtId="185" fontId="29" fillId="0" borderId="0">
      <protection locked="0"/>
    </xf>
    <xf numFmtId="186" fontId="24" fillId="0" borderId="0" applyFont="0" applyFill="0" applyBorder="0" applyAlignment="0" applyProtection="0"/>
    <xf numFmtId="185" fontId="29" fillId="0" borderId="0">
      <protection locked="0"/>
    </xf>
    <xf numFmtId="185" fontId="29" fillId="0" borderId="0">
      <protection locked="0"/>
    </xf>
    <xf numFmtId="0" fontId="1" fillId="0" borderId="0">
      <protection locked="0"/>
    </xf>
    <xf numFmtId="187" fontId="1" fillId="0" borderId="0">
      <protection locked="0"/>
    </xf>
    <xf numFmtId="187" fontId="1" fillId="0" borderId="0">
      <protection locked="0"/>
    </xf>
    <xf numFmtId="187" fontId="1" fillId="0" borderId="0">
      <protection locked="0"/>
    </xf>
    <xf numFmtId="187" fontId="1" fillId="0" borderId="0">
      <protection locked="0"/>
    </xf>
    <xf numFmtId="188" fontId="29" fillId="0" borderId="0">
      <protection locked="0"/>
    </xf>
    <xf numFmtId="189" fontId="24" fillId="0" borderId="0" applyFont="0" applyFill="0" applyBorder="0" applyAlignment="0" applyProtection="0"/>
    <xf numFmtId="188" fontId="29" fillId="0" borderId="0">
      <protection locked="0"/>
    </xf>
    <xf numFmtId="188" fontId="29" fillId="0" borderId="0">
      <protection locked="0"/>
    </xf>
    <xf numFmtId="0" fontId="1" fillId="0" borderId="0">
      <protection locked="0"/>
    </xf>
    <xf numFmtId="190" fontId="1" fillId="0" borderId="0">
      <protection locked="0"/>
    </xf>
    <xf numFmtId="190" fontId="1" fillId="0" borderId="0">
      <protection locked="0"/>
    </xf>
    <xf numFmtId="190" fontId="1" fillId="0" borderId="0">
      <protection locked="0"/>
    </xf>
    <xf numFmtId="190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4" fontId="29" fillId="0" borderId="0">
      <protection locked="0"/>
    </xf>
    <xf numFmtId="0" fontId="29" fillId="0" borderId="0">
      <protection locked="0"/>
    </xf>
    <xf numFmtId="0" fontId="50" fillId="0" borderId="0" applyNumberFormat="0" applyFill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51" fillId="37" borderId="38" applyNumberFormat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8" fillId="0" borderId="0">
      <protection locked="0"/>
    </xf>
    <xf numFmtId="191" fontId="30" fillId="0" borderId="0">
      <protection locked="0"/>
    </xf>
    <xf numFmtId="191" fontId="28" fillId="0" borderId="0">
      <protection locked="0"/>
    </xf>
    <xf numFmtId="191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4" fontId="29" fillId="0" borderId="0">
      <protection locked="0"/>
    </xf>
    <xf numFmtId="0" fontId="29" fillId="0" borderId="0">
      <protection locked="0"/>
    </xf>
    <xf numFmtId="0" fontId="31" fillId="0" borderId="0"/>
    <xf numFmtId="184" fontId="31" fillId="0" borderId="0"/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84" fontId="29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84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84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84" fontId="28" fillId="0" borderId="0">
      <protection locked="0"/>
    </xf>
    <xf numFmtId="0" fontId="28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38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31" fillId="0" borderId="0"/>
    <xf numFmtId="184" fontId="31" fillId="0" borderId="0"/>
    <xf numFmtId="0" fontId="31" fillId="0" borderId="0"/>
    <xf numFmtId="184" fontId="31" fillId="0" borderId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0" fontId="54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39" fillId="40" borderId="41" applyNumberFormat="0" applyFont="0" applyAlignment="0" applyProtection="0"/>
    <xf numFmtId="195" fontId="29" fillId="0" borderId="0">
      <protection locked="0"/>
    </xf>
    <xf numFmtId="195" fontId="29" fillId="0" borderId="0">
      <protection locked="0"/>
    </xf>
    <xf numFmtId="195" fontId="29" fillId="0" borderId="0">
      <protection locked="0"/>
    </xf>
    <xf numFmtId="195" fontId="29" fillId="0" borderId="0"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32" fillId="0" borderId="2"/>
    <xf numFmtId="184" fontId="32" fillId="0" borderId="2"/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184" fontId="29" fillId="0" borderId="0">
      <protection locked="0"/>
    </xf>
    <xf numFmtId="0" fontId="29" fillId="0" borderId="0">
      <protection locked="0"/>
    </xf>
    <xf numFmtId="197" fontId="33" fillId="0" borderId="0">
      <protection locked="0"/>
    </xf>
    <xf numFmtId="0" fontId="31" fillId="0" borderId="0"/>
    <xf numFmtId="184" fontId="31" fillId="0" borderId="0"/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0" fontId="55" fillId="29" borderId="42" applyNumberFormat="0" applyAlignment="0" applyProtection="0"/>
    <xf numFmtId="0" fontId="1" fillId="0" borderId="0" applyNumberFormat="0"/>
    <xf numFmtId="0" fontId="1" fillId="0" borderId="0" applyNumberFormat="0"/>
    <xf numFmtId="184" fontId="1" fillId="0" borderId="0" applyNumberFormat="0"/>
    <xf numFmtId="0" fontId="1" fillId="0" borderId="0" applyNumberFormat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43" applyNumberFormat="0" applyFill="0" applyAlignment="0" applyProtection="0"/>
    <xf numFmtId="0" fontId="60" fillId="0" borderId="44" applyNumberFormat="0" applyFill="0" applyAlignment="0" applyProtection="0"/>
    <xf numFmtId="0" fontId="50" fillId="0" borderId="45" applyNumberFormat="0" applyFill="0" applyAlignment="0" applyProtection="0"/>
    <xf numFmtId="0" fontId="61" fillId="0" borderId="46" applyNumberFormat="0" applyFill="0" applyAlignment="0" applyProtection="0"/>
    <xf numFmtId="0" fontId="29" fillId="0" borderId="4">
      <protection locked="0"/>
    </xf>
    <xf numFmtId="184" fontId="29" fillId="0" borderId="4">
      <protection locked="0"/>
    </xf>
    <xf numFmtId="0" fontId="25" fillId="0" borderId="0" applyProtection="0"/>
    <xf numFmtId="0" fontId="25" fillId="0" borderId="0" applyProtection="0"/>
    <xf numFmtId="184" fontId="25" fillId="0" borderId="0" applyProtection="0"/>
    <xf numFmtId="0" fontId="25" fillId="0" borderId="0" applyProtection="0"/>
    <xf numFmtId="183" fontId="25" fillId="0" borderId="0" applyProtection="0"/>
    <xf numFmtId="0" fontId="26" fillId="0" borderId="0" applyProtection="0"/>
    <xf numFmtId="0" fontId="26" fillId="0" borderId="0" applyProtection="0"/>
    <xf numFmtId="184" fontId="26" fillId="0" borderId="0" applyProtection="0"/>
    <xf numFmtId="0" fontId="26" fillId="0" borderId="0" applyProtection="0"/>
    <xf numFmtId="0" fontId="27" fillId="0" borderId="0" applyProtection="0"/>
    <xf numFmtId="0" fontId="27" fillId="0" borderId="0" applyProtection="0"/>
    <xf numFmtId="184" fontId="27" fillId="0" borderId="0" applyProtection="0"/>
    <xf numFmtId="0" fontId="27" fillId="0" borderId="0" applyProtection="0"/>
    <xf numFmtId="0" fontId="25" fillId="0" borderId="1" applyProtection="0"/>
    <xf numFmtId="0" fontId="25" fillId="0" borderId="1" applyProtection="0"/>
    <xf numFmtId="184" fontId="25" fillId="0" borderId="1" applyProtection="0"/>
    <xf numFmtId="0" fontId="25" fillId="0" borderId="1" applyProtection="0"/>
    <xf numFmtId="0" fontId="25" fillId="0" borderId="0"/>
    <xf numFmtId="10" fontId="25" fillId="0" borderId="0" applyProtection="0"/>
    <xf numFmtId="0" fontId="25" fillId="0" borderId="0"/>
    <xf numFmtId="0" fontId="25" fillId="0" borderId="0"/>
    <xf numFmtId="184" fontId="25" fillId="0" borderId="0"/>
    <xf numFmtId="0" fontId="25" fillId="0" borderId="0"/>
    <xf numFmtId="2" fontId="25" fillId="0" borderId="0" applyProtection="0"/>
    <xf numFmtId="2" fontId="25" fillId="0" borderId="0" applyProtection="0"/>
    <xf numFmtId="2" fontId="25" fillId="0" borderId="0" applyProtection="0"/>
    <xf numFmtId="2" fontId="25" fillId="0" borderId="0" applyProtection="0"/>
    <xf numFmtId="4" fontId="25" fillId="0" borderId="0" applyProtection="0"/>
  </cellStyleXfs>
  <cellXfs count="26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73" fontId="3" fillId="0" borderId="0" xfId="116" applyNumberFormat="1" applyFont="1"/>
    <xf numFmtId="0" fontId="8" fillId="2" borderId="5" xfId="0" applyFont="1" applyFill="1" applyBorder="1" applyProtection="1"/>
    <xf numFmtId="0" fontId="8" fillId="2" borderId="5" xfId="0" applyFont="1" applyFill="1" applyBorder="1" applyAlignment="1" applyProtection="1">
      <alignment wrapText="1"/>
    </xf>
    <xf numFmtId="0" fontId="6" fillId="3" borderId="5" xfId="0" applyFont="1" applyFill="1" applyBorder="1" applyProtection="1"/>
    <xf numFmtId="0" fontId="6" fillId="3" borderId="5" xfId="0" applyFont="1" applyFill="1" applyBorder="1" applyAlignment="1" applyProtection="1">
      <alignment wrapText="1"/>
    </xf>
    <xf numFmtId="0" fontId="6" fillId="0" borderId="5" xfId="0" applyFont="1" applyBorder="1" applyProtection="1"/>
    <xf numFmtId="0" fontId="6" fillId="0" borderId="5" xfId="0" applyFont="1" applyBorder="1" applyAlignment="1" applyProtection="1">
      <alignment wrapText="1"/>
    </xf>
    <xf numFmtId="0" fontId="3" fillId="0" borderId="5" xfId="148" applyFont="1" applyFill="1" applyBorder="1" applyAlignment="1" applyProtection="1"/>
    <xf numFmtId="0" fontId="3" fillId="0" borderId="5" xfId="148" applyFont="1" applyFill="1" applyBorder="1" applyAlignment="1" applyProtection="1">
      <alignment wrapText="1"/>
    </xf>
    <xf numFmtId="0" fontId="3" fillId="0" borderId="5" xfId="148" applyFont="1" applyFill="1" applyBorder="1" applyAlignment="1" applyProtection="1">
      <alignment horizontal="left" wrapText="1"/>
    </xf>
    <xf numFmtId="0" fontId="6" fillId="0" borderId="5" xfId="0" applyFont="1" applyFill="1" applyBorder="1" applyProtection="1"/>
    <xf numFmtId="0" fontId="6" fillId="0" borderId="5" xfId="0" applyFont="1" applyFill="1" applyBorder="1" applyAlignment="1" applyProtection="1">
      <alignment wrapText="1"/>
    </xf>
    <xf numFmtId="0" fontId="7" fillId="0" borderId="5" xfId="0" applyFont="1" applyFill="1" applyBorder="1" applyProtection="1"/>
    <xf numFmtId="0" fontId="7" fillId="0" borderId="5" xfId="0" applyFont="1" applyFill="1" applyBorder="1" applyAlignment="1" applyProtection="1">
      <alignment wrapText="1"/>
    </xf>
    <xf numFmtId="0" fontId="8" fillId="4" borderId="5" xfId="0" applyFont="1" applyFill="1" applyBorder="1" applyAlignment="1" applyProtection="1">
      <alignment vertical="center"/>
    </xf>
    <xf numFmtId="0" fontId="8" fillId="4" borderId="5" xfId="0" applyFont="1" applyFill="1" applyBorder="1" applyProtection="1"/>
    <xf numFmtId="0" fontId="6" fillId="3" borderId="6" xfId="0" applyFont="1" applyFill="1" applyBorder="1" applyProtection="1"/>
    <xf numFmtId="0" fontId="6" fillId="3" borderId="6" xfId="0" applyFont="1" applyFill="1" applyBorder="1" applyAlignment="1" applyProtection="1">
      <alignment wrapText="1"/>
    </xf>
    <xf numFmtId="0" fontId="8" fillId="2" borderId="7" xfId="0" applyFont="1" applyFill="1" applyBorder="1" applyProtection="1"/>
    <xf numFmtId="0" fontId="8" fillId="2" borderId="7" xfId="0" applyFont="1" applyFill="1" applyBorder="1" applyAlignment="1" applyProtection="1">
      <alignment wrapText="1"/>
    </xf>
    <xf numFmtId="0" fontId="4" fillId="5" borderId="8" xfId="0" applyFont="1" applyFill="1" applyBorder="1" applyAlignment="1" applyProtection="1">
      <alignment horizontal="center" vertical="center" wrapText="1"/>
    </xf>
    <xf numFmtId="0" fontId="5" fillId="5" borderId="8" xfId="116" applyNumberFormat="1" applyFont="1" applyFill="1" applyBorder="1" applyAlignment="1">
      <alignment horizontal="center" wrapText="1"/>
    </xf>
    <xf numFmtId="0" fontId="1" fillId="6" borderId="0" xfId="141" applyFill="1" applyProtection="1"/>
    <xf numFmtId="0" fontId="1" fillId="0" borderId="0" xfId="141" applyFill="1" applyProtection="1"/>
    <xf numFmtId="0" fontId="1" fillId="6" borderId="0" xfId="141" applyFill="1" applyAlignment="1" applyProtection="1">
      <alignment vertical="center"/>
    </xf>
    <xf numFmtId="0" fontId="1" fillId="6" borderId="0" xfId="141" applyFill="1" applyAlignment="1" applyProtection="1">
      <alignment vertical="center"/>
      <protection locked="0"/>
    </xf>
    <xf numFmtId="0" fontId="1" fillId="6" borderId="0" xfId="141" applyFill="1" applyProtection="1">
      <protection locked="0"/>
    </xf>
    <xf numFmtId="0" fontId="1" fillId="0" borderId="0" xfId="142"/>
    <xf numFmtId="3" fontId="1" fillId="0" borderId="0" xfId="142" applyNumberFormat="1"/>
    <xf numFmtId="0" fontId="10" fillId="0" borderId="0" xfId="142" quotePrefix="1" applyFont="1" applyAlignment="1">
      <alignment horizontal="left"/>
    </xf>
    <xf numFmtId="1" fontId="1" fillId="0" borderId="0" xfId="142" applyNumberFormat="1"/>
    <xf numFmtId="174" fontId="1" fillId="0" borderId="0" xfId="124" applyNumberFormat="1"/>
    <xf numFmtId="176" fontId="1" fillId="0" borderId="0" xfId="124" applyNumberFormat="1"/>
    <xf numFmtId="0" fontId="10" fillId="0" borderId="0" xfId="142" applyFont="1"/>
    <xf numFmtId="181" fontId="1" fillId="0" borderId="0" xfId="142" applyNumberFormat="1"/>
    <xf numFmtId="0" fontId="12" fillId="0" borderId="0" xfId="142" applyFont="1" applyFill="1" applyBorder="1" applyProtection="1">
      <protection hidden="1"/>
    </xf>
    <xf numFmtId="0" fontId="11" fillId="0" borderId="0" xfId="142" applyFont="1" applyFill="1" applyBorder="1" applyProtection="1">
      <protection hidden="1"/>
    </xf>
    <xf numFmtId="0" fontId="12" fillId="0" borderId="0" xfId="142" applyFont="1"/>
    <xf numFmtId="0" fontId="13" fillId="7" borderId="9" xfId="146" applyFont="1" applyFill="1" applyBorder="1" applyAlignment="1" applyProtection="1">
      <alignment horizontal="center"/>
      <protection hidden="1"/>
    </xf>
    <xf numFmtId="0" fontId="13" fillId="8" borderId="9" xfId="146" applyFont="1" applyFill="1" applyBorder="1" applyAlignment="1" applyProtection="1">
      <protection hidden="1"/>
    </xf>
    <xf numFmtId="0" fontId="14" fillId="9" borderId="9" xfId="146" applyFont="1" applyFill="1" applyBorder="1" applyAlignment="1" applyProtection="1">
      <protection hidden="1"/>
    </xf>
    <xf numFmtId="0" fontId="14" fillId="9" borderId="9" xfId="146" quotePrefix="1" applyFont="1" applyFill="1" applyBorder="1" applyAlignment="1" applyProtection="1">
      <alignment horizontal="left"/>
      <protection hidden="1"/>
    </xf>
    <xf numFmtId="0" fontId="14" fillId="9" borderId="9" xfId="146" applyFont="1" applyFill="1" applyBorder="1" applyAlignment="1" applyProtection="1">
      <alignment horizontal="left"/>
      <protection hidden="1"/>
    </xf>
    <xf numFmtId="0" fontId="14" fillId="8" borderId="9" xfId="146" quotePrefix="1" applyFont="1" applyFill="1" applyBorder="1" applyAlignment="1" applyProtection="1">
      <alignment horizontal="left"/>
      <protection hidden="1"/>
    </xf>
    <xf numFmtId="0" fontId="14" fillId="9" borderId="0" xfId="146" quotePrefix="1" applyFont="1" applyFill="1" applyBorder="1" applyAlignment="1" applyProtection="1">
      <alignment horizontal="left"/>
      <protection hidden="1"/>
    </xf>
    <xf numFmtId="0" fontId="14" fillId="9" borderId="0" xfId="146" applyFont="1" applyFill="1" applyBorder="1" applyAlignment="1" applyProtection="1">
      <alignment horizontal="left"/>
      <protection hidden="1"/>
    </xf>
    <xf numFmtId="174" fontId="11" fillId="6" borderId="0" xfId="124" applyNumberFormat="1" applyFont="1" applyFill="1" applyBorder="1"/>
    <xf numFmtId="0" fontId="12" fillId="6" borderId="0" xfId="142" applyFont="1" applyFill="1"/>
    <xf numFmtId="0" fontId="12" fillId="6" borderId="9" xfId="0" quotePrefix="1" applyFont="1" applyFill="1" applyBorder="1" applyAlignment="1" applyProtection="1">
      <alignment horizontal="left"/>
    </xf>
    <xf numFmtId="0" fontId="12" fillId="0" borderId="0" xfId="0" applyFont="1" applyProtection="1">
      <protection locked="0"/>
    </xf>
    <xf numFmtId="0" fontId="12" fillId="0" borderId="0" xfId="142" applyFont="1" applyFill="1" applyBorder="1"/>
    <xf numFmtId="0" fontId="11" fillId="0" borderId="0" xfId="142" applyFont="1" applyFill="1" applyBorder="1"/>
    <xf numFmtId="0" fontId="7" fillId="0" borderId="0" xfId="142" applyFont="1" applyAlignment="1">
      <alignment wrapText="1"/>
    </xf>
    <xf numFmtId="0" fontId="15" fillId="0" borderId="0" xfId="0" applyFont="1"/>
    <xf numFmtId="0" fontId="7" fillId="0" borderId="0" xfId="142" applyFont="1"/>
    <xf numFmtId="0" fontId="15" fillId="0" borderId="0" xfId="0" applyFont="1" applyFill="1"/>
    <xf numFmtId="0" fontId="19" fillId="5" borderId="10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Protection="1"/>
    <xf numFmtId="179" fontId="14" fillId="0" borderId="9" xfId="142" quotePrefix="1" applyNumberFormat="1" applyFont="1" applyFill="1" applyBorder="1" applyAlignment="1" applyProtection="1">
      <alignment horizontal="center"/>
    </xf>
    <xf numFmtId="1" fontId="14" fillId="0" borderId="9" xfId="142" quotePrefix="1" applyNumberFormat="1" applyFont="1" applyFill="1" applyBorder="1" applyAlignment="1" applyProtection="1">
      <alignment horizontal="center"/>
    </xf>
    <xf numFmtId="179" fontId="14" fillId="0" borderId="9" xfId="142" applyNumberFormat="1" applyFont="1" applyFill="1" applyBorder="1" applyAlignment="1" applyProtection="1">
      <alignment horizontal="center"/>
    </xf>
    <xf numFmtId="0" fontId="12" fillId="0" borderId="9" xfId="142" applyFont="1" applyFill="1" applyBorder="1" applyAlignment="1" applyProtection="1">
      <alignment horizontal="center"/>
    </xf>
    <xf numFmtId="0" fontId="8" fillId="5" borderId="10" xfId="0" applyFont="1" applyFill="1" applyBorder="1" applyAlignment="1" applyProtection="1">
      <alignment horizontal="center" vertical="center" wrapText="1"/>
    </xf>
    <xf numFmtId="0" fontId="7" fillId="0" borderId="9" xfId="142" quotePrefix="1" applyFont="1" applyFill="1" applyBorder="1" applyAlignment="1" applyProtection="1">
      <alignment horizontal="left" wrapText="1"/>
    </xf>
    <xf numFmtId="0" fontId="3" fillId="0" borderId="9" xfId="142" quotePrefix="1" applyFont="1" applyFill="1" applyBorder="1" applyAlignment="1" applyProtection="1">
      <alignment horizontal="left" wrapText="1"/>
    </xf>
    <xf numFmtId="1" fontId="3" fillId="0" borderId="9" xfId="142" quotePrefix="1" applyNumberFormat="1" applyFont="1" applyFill="1" applyBorder="1" applyAlignment="1" applyProtection="1">
      <alignment horizontal="left" wrapText="1"/>
    </xf>
    <xf numFmtId="1" fontId="3" fillId="0" borderId="9" xfId="142" applyNumberFormat="1" applyFont="1" applyFill="1" applyBorder="1" applyAlignment="1" applyProtection="1">
      <alignment horizontal="left" wrapText="1"/>
    </xf>
    <xf numFmtId="0" fontId="12" fillId="0" borderId="9" xfId="142" quotePrefix="1" applyFont="1" applyFill="1" applyBorder="1" applyAlignment="1" applyProtection="1">
      <alignment horizontal="center"/>
    </xf>
    <xf numFmtId="0" fontId="8" fillId="2" borderId="9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1" fillId="3" borderId="9" xfId="0" applyFont="1" applyFill="1" applyBorder="1" applyProtection="1"/>
    <xf numFmtId="0" fontId="11" fillId="3" borderId="9" xfId="0" quotePrefix="1" applyFont="1" applyFill="1" applyBorder="1" applyAlignment="1" applyProtection="1">
      <alignment horizontal="left"/>
    </xf>
    <xf numFmtId="182" fontId="8" fillId="2" borderId="9" xfId="165" applyNumberFormat="1" applyFont="1" applyFill="1" applyBorder="1" applyAlignment="1" applyProtection="1">
      <alignment horizontal="center"/>
    </xf>
    <xf numFmtId="178" fontId="8" fillId="2" borderId="7" xfId="116" applyNumberFormat="1" applyFont="1" applyFill="1" applyBorder="1" applyProtection="1"/>
    <xf numFmtId="178" fontId="6" fillId="3" borderId="5" xfId="116" applyNumberFormat="1" applyFont="1" applyFill="1" applyBorder="1" applyProtection="1"/>
    <xf numFmtId="178" fontId="12" fillId="9" borderId="9" xfId="116" applyNumberFormat="1" applyFont="1" applyFill="1" applyBorder="1" applyAlignment="1" applyProtection="1">
      <alignment horizontal="right"/>
      <protection hidden="1"/>
    </xf>
    <xf numFmtId="178" fontId="11" fillId="9" borderId="9" xfId="116" applyNumberFormat="1" applyFont="1" applyFill="1" applyBorder="1" applyAlignment="1" applyProtection="1">
      <alignment horizontal="right"/>
      <protection hidden="1"/>
    </xf>
    <xf numFmtId="178" fontId="11" fillId="9" borderId="0" xfId="116" applyNumberFormat="1" applyFont="1" applyFill="1" applyBorder="1" applyAlignment="1" applyProtection="1">
      <alignment horizontal="right"/>
      <protection hidden="1"/>
    </xf>
    <xf numFmtId="178" fontId="12" fillId="6" borderId="9" xfId="116" applyNumberFormat="1" applyFont="1" applyFill="1" applyBorder="1" applyProtection="1"/>
    <xf numFmtId="178" fontId="12" fillId="0" borderId="9" xfId="116" applyNumberFormat="1" applyFont="1" applyBorder="1" applyProtection="1">
      <protection locked="0"/>
    </xf>
    <xf numFmtId="178" fontId="12" fillId="0" borderId="0" xfId="116" applyNumberFormat="1" applyFont="1" applyProtection="1">
      <protection locked="0"/>
    </xf>
    <xf numFmtId="178" fontId="12" fillId="0" borderId="0" xfId="116" applyNumberFormat="1" applyFont="1"/>
    <xf numFmtId="0" fontId="12" fillId="0" borderId="9" xfId="0" quotePrefix="1" applyFont="1" applyBorder="1" applyAlignment="1" applyProtection="1">
      <alignment horizontal="left"/>
      <protection locked="0"/>
    </xf>
    <xf numFmtId="0" fontId="8" fillId="2" borderId="7" xfId="116" applyNumberFormat="1" applyFont="1" applyFill="1" applyBorder="1" applyAlignment="1" applyProtection="1">
      <alignment horizontal="center"/>
    </xf>
    <xf numFmtId="0" fontId="7" fillId="0" borderId="0" xfId="142" applyFont="1" applyBorder="1" applyAlignment="1"/>
    <xf numFmtId="0" fontId="12" fillId="0" borderId="9" xfId="142" applyFont="1" applyBorder="1" applyAlignment="1" applyProtection="1">
      <alignment horizontal="left" wrapText="1"/>
    </xf>
    <xf numFmtId="0" fontId="7" fillId="0" borderId="0" xfId="142" quotePrefix="1" applyFont="1" applyBorder="1" applyAlignment="1" applyProtection="1">
      <alignment horizontal="left" wrapText="1"/>
    </xf>
    <xf numFmtId="0" fontId="7" fillId="0" borderId="9" xfId="142" applyFont="1" applyBorder="1" applyAlignment="1">
      <alignment wrapText="1"/>
    </xf>
    <xf numFmtId="0" fontId="8" fillId="2" borderId="9" xfId="0" applyFont="1" applyFill="1" applyBorder="1" applyAlignment="1" applyProtection="1">
      <alignment horizontal="center" wrapText="1"/>
    </xf>
    <xf numFmtId="0" fontId="20" fillId="0" borderId="0" xfId="142" quotePrefix="1" applyFont="1" applyBorder="1" applyAlignment="1">
      <alignment horizontal="left"/>
    </xf>
    <xf numFmtId="0" fontId="6" fillId="0" borderId="0" xfId="142" applyFont="1" applyProtection="1"/>
    <xf numFmtId="174" fontId="7" fillId="0" borderId="0" xfId="142" applyNumberFormat="1" applyFont="1" applyProtection="1"/>
    <xf numFmtId="0" fontId="7" fillId="0" borderId="0" xfId="142" applyFont="1" applyProtection="1"/>
    <xf numFmtId="0" fontId="7" fillId="0" borderId="0" xfId="142" applyFont="1" applyFill="1" applyBorder="1" applyProtection="1"/>
    <xf numFmtId="0" fontId="7" fillId="0" borderId="0" xfId="142" applyFont="1" applyFill="1" applyProtection="1"/>
    <xf numFmtId="176" fontId="7" fillId="0" borderId="0" xfId="142" applyNumberFormat="1" applyFont="1" applyProtection="1"/>
    <xf numFmtId="176" fontId="6" fillId="0" borderId="0" xfId="142" applyNumberFormat="1" applyFont="1" applyProtection="1"/>
    <xf numFmtId="177" fontId="7" fillId="0" borderId="0" xfId="121" applyNumberFormat="1" applyFont="1" applyAlignment="1" applyProtection="1">
      <alignment horizontal="right"/>
    </xf>
    <xf numFmtId="4" fontId="7" fillId="0" borderId="0" xfId="142" applyNumberFormat="1" applyFont="1" applyProtection="1"/>
    <xf numFmtId="174" fontId="6" fillId="0" borderId="0" xfId="142" applyNumberFormat="1" applyFont="1" applyProtection="1"/>
    <xf numFmtId="1" fontId="7" fillId="0" borderId="11" xfId="142" applyNumberFormat="1" applyFont="1" applyBorder="1" applyProtection="1"/>
    <xf numFmtId="178" fontId="7" fillId="0" borderId="9" xfId="116" quotePrefix="1" applyNumberFormat="1" applyFont="1" applyBorder="1" applyProtection="1">
      <protection locked="0"/>
    </xf>
    <xf numFmtId="181" fontId="7" fillId="0" borderId="0" xfId="142" applyNumberFormat="1" applyFont="1" applyFill="1" applyBorder="1" applyProtection="1"/>
    <xf numFmtId="1" fontId="7" fillId="0" borderId="11" xfId="142" quotePrefix="1" applyNumberFormat="1" applyFont="1" applyBorder="1" applyAlignment="1" applyProtection="1">
      <alignment horizontal="left"/>
    </xf>
    <xf numFmtId="9" fontId="7" fillId="0" borderId="0" xfId="168" applyFont="1" applyFill="1" applyBorder="1" applyProtection="1"/>
    <xf numFmtId="1" fontId="7" fillId="0" borderId="11" xfId="142" applyNumberFormat="1" applyFont="1" applyFill="1" applyBorder="1" applyProtection="1"/>
    <xf numFmtId="178" fontId="7" fillId="0" borderId="9" xfId="116" applyNumberFormat="1" applyFont="1" applyFill="1" applyBorder="1" applyProtection="1">
      <protection locked="0"/>
    </xf>
    <xf numFmtId="180" fontId="7" fillId="0" borderId="0" xfId="142" applyNumberFormat="1" applyFont="1" applyFill="1" applyBorder="1" applyProtection="1"/>
    <xf numFmtId="0" fontId="7" fillId="0" borderId="11" xfId="142" quotePrefix="1" applyFont="1" applyBorder="1" applyAlignment="1" applyProtection="1">
      <alignment horizontal="left"/>
    </xf>
    <xf numFmtId="0" fontId="7" fillId="0" borderId="0" xfId="142" applyFont="1" applyBorder="1" applyProtection="1"/>
    <xf numFmtId="174" fontId="7" fillId="0" borderId="0" xfId="124" applyNumberFormat="1" applyFont="1" applyBorder="1" applyProtection="1"/>
    <xf numFmtId="180" fontId="7" fillId="0" borderId="0" xfId="142" applyNumberFormat="1" applyFont="1" applyBorder="1" applyProtection="1"/>
    <xf numFmtId="174" fontId="7" fillId="0" borderId="0" xfId="124" applyNumberFormat="1" applyFont="1" applyFill="1" applyBorder="1" applyProtection="1"/>
    <xf numFmtId="174" fontId="7" fillId="0" borderId="0" xfId="124" applyNumberFormat="1" applyFont="1" applyProtection="1"/>
    <xf numFmtId="0" fontId="8" fillId="2" borderId="7" xfId="0" applyFont="1" applyFill="1" applyBorder="1" applyAlignment="1" applyProtection="1">
      <alignment horizontal="center"/>
    </xf>
    <xf numFmtId="0" fontId="21" fillId="5" borderId="8" xfId="0" applyFont="1" applyFill="1" applyBorder="1" applyAlignment="1" applyProtection="1">
      <alignment horizontal="center" vertical="center" wrapText="1"/>
    </xf>
    <xf numFmtId="0" fontId="22" fillId="0" borderId="0" xfId="142" applyFont="1" applyFill="1" applyBorder="1" applyAlignment="1" applyProtection="1">
      <alignment horizontal="center" vertical="center" wrapText="1"/>
    </xf>
    <xf numFmtId="0" fontId="22" fillId="0" borderId="0" xfId="142" applyFont="1" applyFill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/>
    </xf>
    <xf numFmtId="3" fontId="1" fillId="0" borderId="0" xfId="143" applyNumberFormat="1"/>
    <xf numFmtId="0" fontId="1" fillId="0" borderId="0" xfId="143"/>
    <xf numFmtId="0" fontId="10" fillId="0" borderId="0" xfId="143" quotePrefix="1" applyFont="1" applyAlignment="1">
      <alignment horizontal="left"/>
    </xf>
    <xf numFmtId="1" fontId="1" fillId="0" borderId="0" xfId="143" applyNumberFormat="1"/>
    <xf numFmtId="174" fontId="1" fillId="0" borderId="0" xfId="126" applyNumberFormat="1"/>
    <xf numFmtId="176" fontId="1" fillId="0" borderId="0" xfId="126" applyNumberFormat="1"/>
    <xf numFmtId="0" fontId="10" fillId="0" borderId="0" xfId="143" applyFont="1"/>
    <xf numFmtId="181" fontId="1" fillId="0" borderId="0" xfId="143" applyNumberFormat="1"/>
    <xf numFmtId="0" fontId="40" fillId="0" borderId="0" xfId="143" quotePrefix="1" applyFont="1" applyAlignment="1">
      <alignment horizontal="left"/>
    </xf>
    <xf numFmtId="0" fontId="6" fillId="3" borderId="5" xfId="0" applyFont="1" applyFill="1" applyBorder="1" applyAlignment="1" applyProtection="1">
      <alignment horizontal="center" wrapText="1"/>
    </xf>
    <xf numFmtId="175" fontId="6" fillId="0" borderId="0" xfId="142" quotePrefix="1" applyNumberFormat="1" applyFont="1" applyFill="1" applyBorder="1" applyAlignment="1" applyProtection="1">
      <alignment horizontal="center"/>
    </xf>
    <xf numFmtId="0" fontId="7" fillId="0" borderId="0" xfId="145" applyFont="1" applyFill="1"/>
    <xf numFmtId="177" fontId="7" fillId="0" borderId="0" xfId="122" applyNumberFormat="1" applyFont="1" applyFill="1" applyBorder="1" applyAlignment="1" applyProtection="1">
      <alignment horizontal="right"/>
    </xf>
    <xf numFmtId="0" fontId="6" fillId="0" borderId="0" xfId="142" quotePrefix="1" applyFont="1" applyAlignment="1" applyProtection="1">
      <alignment horizontal="left"/>
    </xf>
    <xf numFmtId="0" fontId="7" fillId="0" borderId="0" xfId="142" applyFont="1" applyFill="1" applyBorder="1" applyAlignment="1" applyProtection="1">
      <alignment horizontal="center" vertical="center" wrapText="1"/>
    </xf>
    <xf numFmtId="0" fontId="7" fillId="0" borderId="0" xfId="142" applyFont="1" applyFill="1" applyAlignment="1" applyProtection="1">
      <alignment horizontal="center" vertical="center" wrapText="1"/>
    </xf>
    <xf numFmtId="178" fontId="7" fillId="0" borderId="9" xfId="116" quotePrefix="1" applyNumberFormat="1" applyFont="1" applyFill="1" applyBorder="1" applyProtection="1">
      <protection locked="0"/>
    </xf>
    <xf numFmtId="178" fontId="7" fillId="0" borderId="9" xfId="116" applyNumberFormat="1" applyFont="1" applyBorder="1" applyProtection="1">
      <protection locked="0"/>
    </xf>
    <xf numFmtId="174" fontId="7" fillId="0" borderId="0" xfId="125" applyNumberFormat="1" applyFont="1" applyProtection="1"/>
    <xf numFmtId="178" fontId="7" fillId="0" borderId="0" xfId="116" applyNumberFormat="1" applyFont="1" applyFill="1" applyBorder="1" applyProtection="1"/>
    <xf numFmtId="174" fontId="7" fillId="0" borderId="0" xfId="125" applyNumberFormat="1" applyFont="1" applyFill="1" applyBorder="1" applyProtection="1"/>
    <xf numFmtId="174" fontId="7" fillId="0" borderId="0" xfId="125" applyNumberFormat="1" applyFont="1" applyBorder="1" applyProtection="1"/>
    <xf numFmtId="0" fontId="41" fillId="0" borderId="0" xfId="114" applyFont="1" applyAlignment="1" applyProtection="1"/>
    <xf numFmtId="0" fontId="8" fillId="2" borderId="7" xfId="0" quotePrefix="1" applyFont="1" applyFill="1" applyBorder="1" applyAlignment="1" applyProtection="1">
      <alignment horizontal="left" wrapText="1"/>
    </xf>
    <xf numFmtId="198" fontId="7" fillId="0" borderId="0" xfId="116" applyNumberFormat="1" applyFont="1" applyProtection="1"/>
    <xf numFmtId="198" fontId="7" fillId="0" borderId="0" xfId="116" applyNumberFormat="1" applyFont="1" applyFill="1" applyBorder="1" applyProtection="1"/>
    <xf numFmtId="198" fontId="6" fillId="0" borderId="0" xfId="116" applyNumberFormat="1" applyFont="1" applyProtection="1"/>
    <xf numFmtId="178" fontId="8" fillId="2" borderId="7" xfId="116" applyNumberFormat="1" applyFont="1" applyFill="1" applyBorder="1" applyProtection="1">
      <protection locked="0"/>
    </xf>
    <xf numFmtId="178" fontId="6" fillId="3" borderId="5" xfId="116" applyNumberFormat="1" applyFont="1" applyFill="1" applyBorder="1" applyAlignment="1" applyProtection="1">
      <alignment wrapText="1"/>
      <protection locked="0"/>
    </xf>
    <xf numFmtId="0" fontId="8" fillId="2" borderId="7" xfId="0" applyFont="1" applyFill="1" applyBorder="1" applyProtection="1">
      <protection locked="0"/>
    </xf>
    <xf numFmtId="0" fontId="20" fillId="0" borderId="13" xfId="142" quotePrefix="1" applyFont="1" applyBorder="1" applyAlignment="1" applyProtection="1">
      <alignment horizontal="left" vertical="center"/>
      <protection hidden="1"/>
    </xf>
    <xf numFmtId="0" fontId="20" fillId="0" borderId="0" xfId="142" quotePrefix="1" applyFont="1" applyBorder="1" applyAlignment="1" applyProtection="1">
      <alignment horizontal="left" vertical="center"/>
      <protection hidden="1"/>
    </xf>
    <xf numFmtId="0" fontId="8" fillId="2" borderId="7" xfId="0" applyFont="1" applyFill="1" applyBorder="1" applyAlignment="1" applyProtection="1">
      <alignment horizontal="center" wrapText="1"/>
    </xf>
    <xf numFmtId="178" fontId="7" fillId="0" borderId="0" xfId="142" applyNumberFormat="1" applyFont="1" applyProtection="1"/>
    <xf numFmtId="178" fontId="1" fillId="0" borderId="0" xfId="116" applyNumberFormat="1" applyFont="1"/>
    <xf numFmtId="178" fontId="1" fillId="0" borderId="0" xfId="143" applyNumberFormat="1"/>
    <xf numFmtId="198" fontId="1" fillId="0" borderId="0" xfId="143" applyNumberFormat="1"/>
    <xf numFmtId="178" fontId="8" fillId="2" borderId="14" xfId="116" applyNumberFormat="1" applyFont="1" applyFill="1" applyBorder="1" applyProtection="1">
      <protection locked="0"/>
    </xf>
    <xf numFmtId="178" fontId="6" fillId="3" borderId="15" xfId="116" applyNumberFormat="1" applyFont="1" applyFill="1" applyBorder="1" applyAlignment="1" applyProtection="1">
      <alignment wrapText="1"/>
      <protection locked="0"/>
    </xf>
    <xf numFmtId="178" fontId="7" fillId="0" borderId="16" xfId="116" quotePrefix="1" applyNumberFormat="1" applyFont="1" applyFill="1" applyBorder="1" applyProtection="1">
      <protection locked="0"/>
    </xf>
    <xf numFmtId="178" fontId="7" fillId="0" borderId="16" xfId="116" applyNumberFormat="1" applyFont="1" applyFill="1" applyBorder="1" applyProtection="1">
      <protection locked="0"/>
    </xf>
    <xf numFmtId="178" fontId="7" fillId="0" borderId="16" xfId="116" applyNumberFormat="1" applyFont="1" applyBorder="1" applyProtection="1">
      <protection locked="0"/>
    </xf>
    <xf numFmtId="0" fontId="21" fillId="5" borderId="17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Protection="1"/>
    <xf numFmtId="0" fontId="6" fillId="3" borderId="19" xfId="0" applyFont="1" applyFill="1" applyBorder="1" applyAlignment="1" applyProtection="1">
      <alignment wrapText="1"/>
    </xf>
    <xf numFmtId="0" fontId="34" fillId="0" borderId="9" xfId="147" applyFont="1" applyFill="1" applyBorder="1" applyAlignment="1" applyProtection="1">
      <protection locked="0"/>
    </xf>
    <xf numFmtId="0" fontId="34" fillId="0" borderId="9" xfId="147" quotePrefix="1" applyFont="1" applyFill="1" applyBorder="1" applyAlignment="1" applyProtection="1">
      <alignment horizontal="left"/>
      <protection locked="0"/>
    </xf>
    <xf numFmtId="0" fontId="34" fillId="0" borderId="9" xfId="147" applyFont="1" applyFill="1" applyBorder="1" applyAlignment="1" applyProtection="1"/>
    <xf numFmtId="0" fontId="34" fillId="0" borderId="9" xfId="147" quotePrefix="1" applyFont="1" applyFill="1" applyBorder="1" applyAlignment="1" applyProtection="1">
      <alignment horizontal="left"/>
    </xf>
    <xf numFmtId="0" fontId="8" fillId="2" borderId="20" xfId="0" applyFont="1" applyFill="1" applyBorder="1" applyProtection="1"/>
    <xf numFmtId="0" fontId="42" fillId="5" borderId="21" xfId="0" applyFont="1" applyFill="1" applyBorder="1" applyAlignment="1" applyProtection="1">
      <alignment horizontal="center" vertical="center" wrapText="1"/>
    </xf>
    <xf numFmtId="0" fontId="42" fillId="5" borderId="22" xfId="0" applyFont="1" applyFill="1" applyBorder="1" applyAlignment="1" applyProtection="1">
      <alignment horizontal="center" vertical="center" wrapText="1"/>
    </xf>
    <xf numFmtId="0" fontId="21" fillId="5" borderId="22" xfId="0" applyFont="1" applyFill="1" applyBorder="1" applyAlignment="1" applyProtection="1">
      <alignment horizontal="center" vertical="center" wrapText="1"/>
    </xf>
    <xf numFmtId="0" fontId="21" fillId="5" borderId="23" xfId="0" applyFont="1" applyFill="1" applyBorder="1" applyAlignment="1" applyProtection="1">
      <alignment horizontal="center" vertical="center" wrapText="1"/>
    </xf>
    <xf numFmtId="178" fontId="8" fillId="2" borderId="24" xfId="116" applyNumberFormat="1" applyFont="1" applyFill="1" applyBorder="1" applyProtection="1">
      <protection locked="0"/>
    </xf>
    <xf numFmtId="178" fontId="8" fillId="2" borderId="25" xfId="116" applyNumberFormat="1" applyFont="1" applyFill="1" applyBorder="1" applyProtection="1">
      <protection locked="0"/>
    </xf>
    <xf numFmtId="0" fontId="21" fillId="5" borderId="21" xfId="0" applyFont="1" applyFill="1" applyBorder="1" applyAlignment="1" applyProtection="1">
      <alignment horizontal="center" vertical="center" wrapText="1"/>
    </xf>
    <xf numFmtId="3" fontId="3" fillId="0" borderId="26" xfId="116" applyNumberFormat="1" applyFont="1" applyFill="1" applyBorder="1" applyAlignment="1" applyProtection="1"/>
    <xf numFmtId="3" fontId="8" fillId="2" borderId="27" xfId="116" applyNumberFormat="1" applyFont="1" applyFill="1" applyBorder="1" applyProtection="1"/>
    <xf numFmtId="3" fontId="6" fillId="3" borderId="26" xfId="116" applyNumberFormat="1" applyFont="1" applyFill="1" applyBorder="1" applyProtection="1"/>
    <xf numFmtId="3" fontId="8" fillId="2" borderId="26" xfId="116" applyNumberFormat="1" applyFont="1" applyFill="1" applyBorder="1" applyProtection="1"/>
    <xf numFmtId="3" fontId="8" fillId="4" borderId="26" xfId="116" applyNumberFormat="1" applyFont="1" applyFill="1" applyBorder="1" applyAlignment="1" applyProtection="1">
      <alignment vertical="center"/>
    </xf>
    <xf numFmtId="3" fontId="6" fillId="0" borderId="26" xfId="116" applyNumberFormat="1" applyFont="1" applyBorder="1" applyProtection="1"/>
    <xf numFmtId="3" fontId="8" fillId="4" borderId="26" xfId="116" applyNumberFormat="1" applyFont="1" applyFill="1" applyBorder="1" applyProtection="1"/>
    <xf numFmtId="3" fontId="6" fillId="3" borderId="5" xfId="116" applyNumberFormat="1" applyFont="1" applyFill="1" applyBorder="1" applyProtection="1"/>
    <xf numFmtId="3" fontId="6" fillId="3" borderId="28" xfId="116" applyNumberFormat="1" applyFont="1" applyFill="1" applyBorder="1" applyProtection="1"/>
    <xf numFmtId="3" fontId="0" fillId="0" borderId="0" xfId="0" applyNumberFormat="1"/>
    <xf numFmtId="178" fontId="7" fillId="0" borderId="0" xfId="142" applyNumberFormat="1" applyFont="1" applyFill="1" applyBorder="1" applyProtection="1"/>
    <xf numFmtId="43" fontId="7" fillId="0" borderId="0" xfId="142" applyNumberFormat="1" applyFont="1" applyProtection="1"/>
    <xf numFmtId="178" fontId="8" fillId="2" borderId="9" xfId="116" applyNumberFormat="1" applyFont="1" applyFill="1" applyBorder="1" applyProtection="1"/>
    <xf numFmtId="178" fontId="16" fillId="0" borderId="9" xfId="116" applyNumberFormat="1" applyFont="1" applyFill="1" applyBorder="1" applyAlignment="1" applyProtection="1">
      <alignment horizontal="right"/>
    </xf>
    <xf numFmtId="178" fontId="16" fillId="0" borderId="9" xfId="116" applyNumberFormat="1" applyFont="1" applyFill="1" applyBorder="1" applyAlignment="1" applyProtection="1">
      <alignment horizontal="right"/>
      <protection locked="0"/>
    </xf>
    <xf numFmtId="178" fontId="18" fillId="0" borderId="9" xfId="116" applyNumberFormat="1" applyFont="1" applyFill="1" applyBorder="1" applyAlignment="1" applyProtection="1">
      <alignment horizontal="right"/>
      <protection locked="0"/>
    </xf>
    <xf numFmtId="178" fontId="17" fillId="0" borderId="9" xfId="116" applyNumberFormat="1" applyFont="1" applyFill="1" applyBorder="1" applyAlignment="1" applyProtection="1">
      <alignment horizontal="right"/>
      <protection locked="0"/>
    </xf>
    <xf numFmtId="3" fontId="8" fillId="2" borderId="9" xfId="0" applyNumberFormat="1" applyFont="1" applyFill="1" applyBorder="1" applyProtection="1"/>
    <xf numFmtId="43" fontId="6" fillId="3" borderId="9" xfId="116" applyFont="1" applyFill="1" applyBorder="1" applyProtection="1"/>
    <xf numFmtId="178" fontId="6" fillId="3" borderId="9" xfId="116" applyNumberFormat="1" applyFont="1" applyFill="1" applyBorder="1" applyProtection="1"/>
    <xf numFmtId="43" fontId="1" fillId="0" borderId="0" xfId="143" applyNumberFormat="1"/>
    <xf numFmtId="0" fontId="1" fillId="0" borderId="9" xfId="143" applyBorder="1" applyAlignment="1">
      <alignment horizontal="center"/>
    </xf>
    <xf numFmtId="178" fontId="1" fillId="0" borderId="9" xfId="116" applyNumberFormat="1" applyFont="1" applyBorder="1"/>
    <xf numFmtId="43" fontId="1" fillId="0" borderId="9" xfId="143" applyNumberFormat="1" applyBorder="1"/>
    <xf numFmtId="0" fontId="4" fillId="5" borderId="9" xfId="0" applyFont="1" applyFill="1" applyBorder="1" applyAlignment="1" applyProtection="1">
      <alignment horizontal="center" vertical="center" wrapText="1"/>
    </xf>
    <xf numFmtId="178" fontId="4" fillId="5" borderId="9" xfId="116" applyNumberFormat="1" applyFont="1" applyFill="1" applyBorder="1" applyAlignment="1" applyProtection="1">
      <alignment horizontal="center" vertical="center" wrapText="1"/>
    </xf>
    <xf numFmtId="43" fontId="4" fillId="5" borderId="9" xfId="116" applyNumberFormat="1" applyFont="1" applyFill="1" applyBorder="1" applyAlignment="1" applyProtection="1">
      <alignment horizontal="center" vertical="center" wrapText="1"/>
    </xf>
    <xf numFmtId="0" fontId="36" fillId="0" borderId="0" xfId="0" applyFont="1"/>
    <xf numFmtId="0" fontId="43" fillId="0" borderId="0" xfId="143" applyFont="1" applyFill="1"/>
    <xf numFmtId="0" fontId="1" fillId="0" borderId="0" xfId="143" applyFill="1"/>
    <xf numFmtId="0" fontId="10" fillId="0" borderId="0" xfId="142" applyFont="1" applyFill="1" applyAlignment="1"/>
    <xf numFmtId="178" fontId="8" fillId="2" borderId="7" xfId="116" applyNumberFormat="1" applyFont="1" applyFill="1" applyBorder="1" applyProtection="1">
      <protection hidden="1"/>
    </xf>
    <xf numFmtId="178" fontId="8" fillId="2" borderId="29" xfId="116" applyNumberFormat="1" applyFont="1" applyFill="1" applyBorder="1" applyProtection="1">
      <protection hidden="1"/>
    </xf>
    <xf numFmtId="43" fontId="8" fillId="2" borderId="14" xfId="116" applyFont="1" applyFill="1" applyBorder="1" applyProtection="1">
      <protection hidden="1"/>
    </xf>
    <xf numFmtId="43" fontId="8" fillId="2" borderId="7" xfId="116" applyFont="1" applyFill="1" applyBorder="1" applyProtection="1">
      <protection hidden="1"/>
    </xf>
    <xf numFmtId="43" fontId="8" fillId="2" borderId="29" xfId="116" applyFont="1" applyFill="1" applyBorder="1" applyProtection="1">
      <protection hidden="1"/>
    </xf>
    <xf numFmtId="178" fontId="6" fillId="3" borderId="5" xfId="116" applyNumberFormat="1" applyFont="1" applyFill="1" applyBorder="1" applyAlignment="1" applyProtection="1">
      <alignment wrapText="1"/>
      <protection hidden="1"/>
    </xf>
    <xf numFmtId="178" fontId="6" fillId="3" borderId="30" xfId="116" applyNumberFormat="1" applyFont="1" applyFill="1" applyBorder="1" applyAlignment="1" applyProtection="1">
      <alignment wrapText="1"/>
      <protection hidden="1"/>
    </xf>
    <xf numFmtId="43" fontId="6" fillId="3" borderId="15" xfId="116" applyFont="1" applyFill="1" applyBorder="1" applyAlignment="1" applyProtection="1">
      <alignment wrapText="1"/>
      <protection hidden="1"/>
    </xf>
    <xf numFmtId="43" fontId="6" fillId="3" borderId="5" xfId="116" applyFont="1" applyFill="1" applyBorder="1" applyAlignment="1" applyProtection="1">
      <alignment wrapText="1"/>
      <protection hidden="1"/>
    </xf>
    <xf numFmtId="43" fontId="6" fillId="3" borderId="30" xfId="116" applyFont="1" applyFill="1" applyBorder="1" applyAlignment="1" applyProtection="1">
      <alignment wrapText="1"/>
      <protection hidden="1"/>
    </xf>
    <xf numFmtId="178" fontId="7" fillId="0" borderId="9" xfId="116" quotePrefix="1" applyNumberFormat="1" applyFont="1" applyFill="1" applyBorder="1" applyProtection="1">
      <protection locked="0" hidden="1"/>
    </xf>
    <xf numFmtId="178" fontId="7" fillId="0" borderId="16" xfId="116" applyNumberFormat="1" applyFont="1" applyFill="1" applyBorder="1" applyProtection="1">
      <protection hidden="1"/>
    </xf>
    <xf numFmtId="178" fontId="7" fillId="0" borderId="9" xfId="116" applyNumberFormat="1" applyFont="1" applyFill="1" applyBorder="1" applyProtection="1">
      <protection hidden="1"/>
    </xf>
    <xf numFmtId="43" fontId="7" fillId="0" borderId="16" xfId="116" applyFont="1" applyFill="1" applyBorder="1" applyProtection="1">
      <protection hidden="1"/>
    </xf>
    <xf numFmtId="43" fontId="7" fillId="0" borderId="9" xfId="116" applyFont="1" applyFill="1" applyBorder="1" applyProtection="1">
      <protection hidden="1"/>
    </xf>
    <xf numFmtId="178" fontId="6" fillId="3" borderId="15" xfId="116" applyNumberFormat="1" applyFont="1" applyFill="1" applyBorder="1" applyAlignment="1" applyProtection="1">
      <alignment wrapText="1"/>
      <protection hidden="1"/>
    </xf>
    <xf numFmtId="178" fontId="7" fillId="0" borderId="9" xfId="116" applyNumberFormat="1" applyFont="1" applyFill="1" applyBorder="1" applyProtection="1">
      <protection locked="0" hidden="1"/>
    </xf>
    <xf numFmtId="178" fontId="8" fillId="2" borderId="14" xfId="116" applyNumberFormat="1" applyFont="1" applyFill="1" applyBorder="1" applyProtection="1">
      <protection hidden="1"/>
    </xf>
    <xf numFmtId="178" fontId="8" fillId="2" borderId="25" xfId="116" applyNumberFormat="1" applyFont="1" applyFill="1" applyBorder="1" applyProtection="1">
      <protection hidden="1"/>
    </xf>
    <xf numFmtId="178" fontId="8" fillId="2" borderId="31" xfId="116" applyNumberFormat="1" applyFont="1" applyFill="1" applyBorder="1" applyProtection="1">
      <protection hidden="1"/>
    </xf>
    <xf numFmtId="43" fontId="8" fillId="2" borderId="24" xfId="116" applyFont="1" applyFill="1" applyBorder="1" applyProtection="1">
      <protection hidden="1"/>
    </xf>
    <xf numFmtId="43" fontId="8" fillId="2" borderId="25" xfId="116" applyFont="1" applyFill="1" applyBorder="1" applyProtection="1">
      <protection hidden="1"/>
    </xf>
    <xf numFmtId="43" fontId="8" fillId="2" borderId="31" xfId="116" applyFont="1" applyFill="1" applyBorder="1" applyProtection="1">
      <protection hidden="1"/>
    </xf>
    <xf numFmtId="0" fontId="21" fillId="5" borderId="8" xfId="0" applyFont="1" applyFill="1" applyBorder="1" applyAlignment="1" applyProtection="1">
      <alignment horizontal="center" vertical="center" wrapText="1"/>
      <protection hidden="1"/>
    </xf>
    <xf numFmtId="198" fontId="37" fillId="5" borderId="8" xfId="116" applyNumberFormat="1" applyFont="1" applyFill="1" applyBorder="1" applyAlignment="1" applyProtection="1">
      <alignment horizontal="center" vertical="center" wrapText="1"/>
      <protection hidden="1"/>
    </xf>
    <xf numFmtId="198" fontId="21" fillId="5" borderId="8" xfId="116" applyNumberFormat="1" applyFont="1" applyFill="1" applyBorder="1" applyAlignment="1" applyProtection="1">
      <alignment horizontal="center" vertical="center" wrapText="1"/>
      <protection hidden="1"/>
    </xf>
    <xf numFmtId="198" fontId="8" fillId="2" borderId="7" xfId="116" applyNumberFormat="1" applyFont="1" applyFill="1" applyBorder="1" applyProtection="1">
      <protection hidden="1"/>
    </xf>
    <xf numFmtId="198" fontId="6" fillId="3" borderId="5" xfId="116" applyNumberFormat="1" applyFont="1" applyFill="1" applyBorder="1" applyAlignment="1" applyProtection="1">
      <alignment wrapText="1"/>
      <protection hidden="1"/>
    </xf>
    <xf numFmtId="178" fontId="7" fillId="0" borderId="16" xfId="116" applyNumberFormat="1" applyFont="1" applyBorder="1" applyProtection="1">
      <protection hidden="1"/>
    </xf>
    <xf numFmtId="178" fontId="7" fillId="0" borderId="9" xfId="116" applyNumberFormat="1" applyFont="1" applyBorder="1" applyProtection="1">
      <protection hidden="1"/>
    </xf>
    <xf numFmtId="198" fontId="7" fillId="0" borderId="16" xfId="116" applyNumberFormat="1" applyFont="1" applyBorder="1" applyProtection="1">
      <protection hidden="1"/>
    </xf>
    <xf numFmtId="198" fontId="7" fillId="0" borderId="9" xfId="116" applyNumberFormat="1" applyFont="1" applyBorder="1" applyProtection="1">
      <protection hidden="1"/>
    </xf>
    <xf numFmtId="198" fontId="7" fillId="0" borderId="32" xfId="116" applyNumberFormat="1" applyFont="1" applyBorder="1" applyAlignment="1" applyProtection="1">
      <alignment horizontal="center"/>
      <protection hidden="1"/>
    </xf>
    <xf numFmtId="198" fontId="7" fillId="0" borderId="16" xfId="116" applyNumberFormat="1" applyFont="1" applyFill="1" applyBorder="1" applyProtection="1">
      <protection hidden="1"/>
    </xf>
    <xf numFmtId="198" fontId="7" fillId="0" borderId="9" xfId="116" applyNumberFormat="1" applyFont="1" applyFill="1" applyBorder="1" applyProtection="1">
      <protection hidden="1"/>
    </xf>
    <xf numFmtId="198" fontId="7" fillId="0" borderId="32" xfId="116" applyNumberFormat="1" applyFont="1" applyFill="1" applyBorder="1" applyAlignment="1" applyProtection="1">
      <alignment horizontal="center"/>
      <protection hidden="1"/>
    </xf>
    <xf numFmtId="174" fontId="7" fillId="0" borderId="9" xfId="123" applyNumberFormat="1" applyFont="1" applyBorder="1" applyAlignment="1" applyProtection="1">
      <protection hidden="1"/>
    </xf>
    <xf numFmtId="198" fontId="8" fillId="2" borderId="9" xfId="116" applyNumberFormat="1" applyFont="1" applyFill="1" applyBorder="1" applyAlignment="1" applyProtection="1">
      <alignment horizontal="center"/>
      <protection hidden="1"/>
    </xf>
    <xf numFmtId="0" fontId="35" fillId="3" borderId="9" xfId="0" applyFont="1" applyFill="1" applyBorder="1" applyAlignment="1" applyProtection="1">
      <alignment horizontal="center"/>
      <protection hidden="1"/>
    </xf>
    <xf numFmtId="0" fontId="7" fillId="0" borderId="0" xfId="142" applyFont="1" applyBorder="1" applyProtection="1">
      <protection hidden="1"/>
    </xf>
    <xf numFmtId="0" fontId="7" fillId="0" borderId="33" xfId="142" applyFont="1" applyBorder="1" applyProtection="1">
      <protection hidden="1"/>
    </xf>
    <xf numFmtId="0" fontId="11" fillId="3" borderId="9" xfId="0" applyFont="1" applyFill="1" applyBorder="1" applyAlignment="1" applyProtection="1">
      <alignment horizontal="center"/>
      <protection hidden="1"/>
    </xf>
    <xf numFmtId="174" fontId="7" fillId="0" borderId="9" xfId="123" applyNumberFormat="1" applyFont="1" applyBorder="1" applyProtection="1">
      <protection hidden="1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wrapText="1"/>
    </xf>
    <xf numFmtId="0" fontId="8" fillId="4" borderId="34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left" vertical="center"/>
    </xf>
    <xf numFmtId="0" fontId="52" fillId="0" borderId="0" xfId="114" applyAlignment="1" applyProtection="1"/>
    <xf numFmtId="0" fontId="8" fillId="2" borderId="12" xfId="0" quotePrefix="1" applyFont="1" applyFill="1" applyBorder="1" applyAlignment="1" applyProtection="1">
      <alignment horizontal="center" wrapText="1"/>
    </xf>
    <xf numFmtId="0" fontId="0" fillId="0" borderId="35" xfId="0" applyBorder="1" applyAlignment="1">
      <alignment horizontal="center"/>
    </xf>
    <xf numFmtId="0" fontId="8" fillId="2" borderId="34" xfId="0" applyFont="1" applyFill="1" applyBorder="1" applyAlignment="1" applyProtection="1">
      <alignment horizontal="center" wrapText="1"/>
    </xf>
    <xf numFmtId="0" fontId="8" fillId="2" borderId="36" xfId="0" applyFont="1" applyFill="1" applyBorder="1" applyAlignment="1" applyProtection="1">
      <alignment horizontal="center" wrapText="1"/>
    </xf>
    <xf numFmtId="0" fontId="20" fillId="0" borderId="0" xfId="142" quotePrefix="1" applyFont="1" applyBorder="1" applyAlignment="1" applyProtection="1">
      <alignment horizontal="left" vertical="center"/>
      <protection hidden="1"/>
    </xf>
    <xf numFmtId="0" fontId="6" fillId="0" borderId="37" xfId="142" quotePrefix="1" applyFont="1" applyBorder="1" applyAlignment="1" applyProtection="1">
      <alignment horizontal="left" wrapText="1"/>
    </xf>
  </cellXfs>
  <cellStyles count="222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20% - Énfasis1" xfId="11" builtinId="30" customBuiltin="1"/>
    <cellStyle name="20% - Énfasis2" xfId="12" builtinId="34" customBuiltin="1"/>
    <cellStyle name="20% - Énfasis3" xfId="13" builtinId="38" customBuiltin="1"/>
    <cellStyle name="20% - Énfasis4" xfId="14" builtinId="42" customBuiltin="1"/>
    <cellStyle name="20% - Énfasis5" xfId="15" builtinId="46" customBuiltin="1"/>
    <cellStyle name="20% - Énfasis6" xfId="16" builtinId="50" customBuiltin="1"/>
    <cellStyle name="40% - Énfasis1" xfId="17" builtinId="31" customBuiltin="1"/>
    <cellStyle name="40% - Énfasis2" xfId="18" builtinId="35" customBuiltin="1"/>
    <cellStyle name="40% - Énfasis3" xfId="19" builtinId="39" customBuiltin="1"/>
    <cellStyle name="40% - Énfasis4" xfId="20" builtinId="43" customBuiltin="1"/>
    <cellStyle name="40% - Énfasis5" xfId="21" builtinId="47" customBuiltin="1"/>
    <cellStyle name="40% - Énfasis6" xfId="22" builtinId="51" customBuiltin="1"/>
    <cellStyle name="60% - Énfasis1" xfId="23" builtinId="32" customBuiltin="1"/>
    <cellStyle name="60% - Énfasis2" xfId="24" builtinId="36" customBuiltin="1"/>
    <cellStyle name="60% - Énfasis3" xfId="25" builtinId="40" customBuiltin="1"/>
    <cellStyle name="60% - Énfasis4" xfId="26" builtinId="44" customBuiltin="1"/>
    <cellStyle name="60% - Énfasis5" xfId="27" builtinId="48" customBuiltin="1"/>
    <cellStyle name="60% - Énfasis6" xfId="28" builtinId="52" customBuiltin="1"/>
    <cellStyle name="Buena" xfId="29" builtinId="26" customBuiltin="1"/>
    <cellStyle name="Cabecera 1" xfId="30"/>
    <cellStyle name="Cabecera 1 2" xfId="31"/>
    <cellStyle name="Cabecera 1 3" xfId="32"/>
    <cellStyle name="Cabecera 1_Historico" xfId="33"/>
    <cellStyle name="Cabecera 2" xfId="34"/>
    <cellStyle name="Cabecera 2 2" xfId="35"/>
    <cellStyle name="Cabecera 2 3" xfId="36"/>
    <cellStyle name="Cabecera 2_Historico" xfId="37"/>
    <cellStyle name="Cálculo" xfId="38" builtinId="22" customBuiltin="1"/>
    <cellStyle name="Categoría del Piloto de Datos" xfId="39"/>
    <cellStyle name="Celda de comprobación" xfId="40" builtinId="23" customBuiltin="1"/>
    <cellStyle name="Celda vinculada" xfId="41" builtinId="24" customBuiltin="1"/>
    <cellStyle name="Comma" xfId="42"/>
    <cellStyle name="Comma [0]_PIB" xfId="43"/>
    <cellStyle name="Comma 2" xfId="44"/>
    <cellStyle name="Comma 3" xfId="45"/>
    <cellStyle name="Comma_2003 y 2004" xfId="46"/>
    <cellStyle name="Comma0" xfId="47"/>
    <cellStyle name="Comma0 2" xfId="48"/>
    <cellStyle name="Comma0 3" xfId="49"/>
    <cellStyle name="Comma0_Historico" xfId="50"/>
    <cellStyle name="Currency" xfId="51"/>
    <cellStyle name="Currency [0]_PIB" xfId="52"/>
    <cellStyle name="Currency 2" xfId="53"/>
    <cellStyle name="Currency 3" xfId="54"/>
    <cellStyle name="Currency_2003 y 2004" xfId="55"/>
    <cellStyle name="Currency0" xfId="56"/>
    <cellStyle name="Currency0 2" xfId="57"/>
    <cellStyle name="Currency0 3" xfId="58"/>
    <cellStyle name="Currency0_Historico" xfId="59"/>
    <cellStyle name="Date" xfId="60"/>
    <cellStyle name="Date 2" xfId="61"/>
    <cellStyle name="Date 3" xfId="62"/>
    <cellStyle name="Date_Historico" xfId="63"/>
    <cellStyle name="Encabezado 4" xfId="64" builtinId="19" customBuiltin="1"/>
    <cellStyle name="Énfasis1" xfId="65" builtinId="29" customBuiltin="1"/>
    <cellStyle name="Énfasis2" xfId="66" builtinId="33" customBuiltin="1"/>
    <cellStyle name="Énfasis3" xfId="67" builtinId="37" customBuiltin="1"/>
    <cellStyle name="Énfasis4" xfId="68" builtinId="41" customBuiltin="1"/>
    <cellStyle name="Énfasis5" xfId="69" builtinId="45" customBuiltin="1"/>
    <cellStyle name="Énfasis6" xfId="70" builtinId="49" customBuiltin="1"/>
    <cellStyle name="Entrada" xfId="71" builtinId="20" customBuiltin="1"/>
    <cellStyle name="Estilo 1" xfId="72"/>
    <cellStyle name="Euro" xfId="73"/>
    <cellStyle name="Euro 2" xfId="74"/>
    <cellStyle name="Euro 3" xfId="75"/>
    <cellStyle name="Euro_Historico" xfId="76"/>
    <cellStyle name="F2" xfId="77"/>
    <cellStyle name="F3" xfId="78"/>
    <cellStyle name="F4" xfId="79"/>
    <cellStyle name="F5" xfId="80"/>
    <cellStyle name="F6" xfId="81"/>
    <cellStyle name="F7" xfId="82"/>
    <cellStyle name="F8" xfId="83"/>
    <cellStyle name="Fecha" xfId="84"/>
    <cellStyle name="Fecha 2" xfId="85"/>
    <cellStyle name="Fecha 3" xfId="86"/>
    <cellStyle name="Fecha_Historico" xfId="87"/>
    <cellStyle name="Fecha4 - Modelo4" xfId="88"/>
    <cellStyle name="Fecha4 - Modelo4 2" xfId="89"/>
    <cellStyle name="Fijo" xfId="90"/>
    <cellStyle name="Fijo 2" xfId="91"/>
    <cellStyle name="Fijo 3" xfId="92"/>
    <cellStyle name="Fijo_Historico" xfId="93"/>
    <cellStyle name="Fixed" xfId="94"/>
    <cellStyle name="Fixed 2" xfId="95"/>
    <cellStyle name="Fixed 3" xfId="96"/>
    <cellStyle name="Fixed_Historico" xfId="97"/>
    <cellStyle name="Heading 1" xfId="98"/>
    <cellStyle name="Heading 1 2" xfId="99"/>
    <cellStyle name="Heading 1 3" xfId="100"/>
    <cellStyle name="Heading 1_Historico" xfId="101"/>
    <cellStyle name="Heading 2" xfId="102"/>
    <cellStyle name="Heading 2 2" xfId="103"/>
    <cellStyle name="Heading 2 3" xfId="104"/>
    <cellStyle name="Heading 2_Historico" xfId="105"/>
    <cellStyle name="Heading1" xfId="106"/>
    <cellStyle name="Heading1 2" xfId="107"/>
    <cellStyle name="Heading1 3" xfId="108"/>
    <cellStyle name="Heading1_Historico" xfId="109"/>
    <cellStyle name="Heading2" xfId="110"/>
    <cellStyle name="Heading2 2" xfId="111"/>
    <cellStyle name="Heading2 3" xfId="112"/>
    <cellStyle name="Heading2_Historico" xfId="113"/>
    <cellStyle name="Hipervínculo" xfId="114" builtinId="8"/>
    <cellStyle name="Incorrecto" xfId="115" builtinId="27" customBuiltin="1"/>
    <cellStyle name="Millares" xfId="116" builtinId="3" customBuiltin="1"/>
    <cellStyle name="Millares 2" xfId="117"/>
    <cellStyle name="Millares 2 2" xfId="118"/>
    <cellStyle name="Millares 2 3" xfId="119"/>
    <cellStyle name="Millares 3" xfId="120"/>
    <cellStyle name="Millares 4" xfId="121"/>
    <cellStyle name="Millares 4 2" xfId="122"/>
    <cellStyle name="Millares_Formato Analisis Financiero Viabilidad Fiscal VIG-2005 (YPL) FINAL1" xfId="123"/>
    <cellStyle name="Millares_Formato Analisis Financiero YPL 2006 FINAL" xfId="124"/>
    <cellStyle name="Millares_Formato Analisis Financiero YPL 2006 FINAL 2" xfId="125"/>
    <cellStyle name="Millares_Formato Analisis Financiero YPL 2006 FINAL 3" xfId="126"/>
    <cellStyle name="Moneta - Modelo2" xfId="127"/>
    <cellStyle name="Moneta - Modelo2 2" xfId="128"/>
    <cellStyle name="Moneta - Modelo5" xfId="129"/>
    <cellStyle name="Moneta - Modelo5 2" xfId="130"/>
    <cellStyle name="Monetario" xfId="131"/>
    <cellStyle name="Monetario 2" xfId="132"/>
    <cellStyle name="Monetario 3" xfId="133"/>
    <cellStyle name="Monetario_Historico" xfId="134"/>
    <cellStyle name="Monetario0" xfId="135"/>
    <cellStyle name="Monetario0 2" xfId="136"/>
    <cellStyle name="Monetario0 3" xfId="137"/>
    <cellStyle name="Monetario0_Historico" xfId="138"/>
    <cellStyle name="Neutral" xfId="139" builtinId="28" customBuiltin="1"/>
    <cellStyle name="Normal" xfId="0" builtinId="0" customBuiltin="1"/>
    <cellStyle name="Normal 2" xfId="140"/>
    <cellStyle name="Normal 2 2" xfId="141"/>
    <cellStyle name="Normal 3" xfId="142"/>
    <cellStyle name="Normal 3 2" xfId="143"/>
    <cellStyle name="Normal 4" xfId="144"/>
    <cellStyle name="Normal 5" xfId="145"/>
    <cellStyle name="Normal_Hoja1" xfId="146"/>
    <cellStyle name="Normal_Hoja2" xfId="147"/>
    <cellStyle name="Normal_Hoja3" xfId="148"/>
    <cellStyle name="Notas" xfId="149" builtinId="10" customBuiltin="1"/>
    <cellStyle name="Percent" xfId="150"/>
    <cellStyle name="Percent 2" xfId="151"/>
    <cellStyle name="Percent 3" xfId="152"/>
    <cellStyle name="Percent_Historico" xfId="153"/>
    <cellStyle name="Piloto de Datos Ángulo" xfId="154"/>
    <cellStyle name="Piloto de Datos Campo" xfId="155"/>
    <cellStyle name="Piloto de Datos Resultado" xfId="156"/>
    <cellStyle name="Piloto de Datos Título" xfId="157"/>
    <cellStyle name="Piloto de Datos Valor" xfId="158"/>
    <cellStyle name="Porcen - Modelo3" xfId="159"/>
    <cellStyle name="Porcen - Modelo3 2" xfId="160"/>
    <cellStyle name="Porcentaje" xfId="161"/>
    <cellStyle name="Porcentaje 2" xfId="162"/>
    <cellStyle name="Porcentaje 3" xfId="163"/>
    <cellStyle name="Porcentaje_Historico" xfId="164"/>
    <cellStyle name="Porcentual" xfId="165" builtinId="5"/>
    <cellStyle name="Porcentual 2" xfId="166"/>
    <cellStyle name="Porcentual 2 2" xfId="167"/>
    <cellStyle name="Porcentual 3" xfId="168"/>
    <cellStyle name="Punto" xfId="169"/>
    <cellStyle name="Punto 2" xfId="170"/>
    <cellStyle name="Punto 3" xfId="171"/>
    <cellStyle name="Punto_Historico" xfId="172"/>
    <cellStyle name="Punto0" xfId="173"/>
    <cellStyle name="Punto1 - Modelo1" xfId="174"/>
    <cellStyle name="Punto1 - Modelo1 2" xfId="175"/>
    <cellStyle name="Resumen" xfId="176"/>
    <cellStyle name="Resumen 2" xfId="177"/>
    <cellStyle name="Resumen 3" xfId="178"/>
    <cellStyle name="Resumen_Historico" xfId="179"/>
    <cellStyle name="Salida" xfId="180" builtinId="21" customBuiltin="1"/>
    <cellStyle name="Text" xfId="181"/>
    <cellStyle name="Text 2" xfId="182"/>
    <cellStyle name="Text 3" xfId="183"/>
    <cellStyle name="Text_Historico" xfId="184"/>
    <cellStyle name="Texto de advertencia" xfId="185" builtinId="11" customBuiltin="1"/>
    <cellStyle name="Texto explicativo" xfId="186" builtinId="53" customBuiltin="1"/>
    <cellStyle name="Título" xfId="187" builtinId="15" customBuiltin="1"/>
    <cellStyle name="Título 1" xfId="188" builtinId="16" customBuiltin="1"/>
    <cellStyle name="Título 2" xfId="189" builtinId="17" customBuiltin="1"/>
    <cellStyle name="Título 3" xfId="190" builtinId="18" customBuiltin="1"/>
    <cellStyle name="Total" xfId="191" builtinId="25" customBuiltin="1"/>
    <cellStyle name="Total 2" xfId="192"/>
    <cellStyle name="Total 3" xfId="193"/>
    <cellStyle name="ДАТА" xfId="194"/>
    <cellStyle name="ДАТА 2" xfId="195"/>
    <cellStyle name="ДАТА 3" xfId="196"/>
    <cellStyle name="ДАТА_Historico" xfId="197"/>
    <cellStyle name="ДЕНЕЖНЫЙ_BOPENGC" xfId="198"/>
    <cellStyle name="ЗАГОЛОВОК1" xfId="199"/>
    <cellStyle name="ЗАГОЛОВОК1 2" xfId="200"/>
    <cellStyle name="ЗАГОЛОВОК1 3" xfId="201"/>
    <cellStyle name="ЗАГОЛОВОК1_Historico" xfId="202"/>
    <cellStyle name="ЗАГОЛОВОК2" xfId="203"/>
    <cellStyle name="ЗАГОЛОВОК2 2" xfId="204"/>
    <cellStyle name="ЗАГОЛОВОК2 3" xfId="205"/>
    <cellStyle name="ЗАГОЛОВОК2_Historico" xfId="206"/>
    <cellStyle name="ИТОГОВЫЙ" xfId="207"/>
    <cellStyle name="ИТОГОВЫЙ 2" xfId="208"/>
    <cellStyle name="ИТОГОВЫЙ 3" xfId="209"/>
    <cellStyle name="ИТОГОВЫЙ_Historico" xfId="210"/>
    <cellStyle name="Обычный_BOPENGC" xfId="211"/>
    <cellStyle name="ПРОЦЕНТНЫЙ_BOPENGC" xfId="212"/>
    <cellStyle name="ТЕКСТ" xfId="213"/>
    <cellStyle name="ТЕКСТ 2" xfId="214"/>
    <cellStyle name="ТЕКСТ 3" xfId="215"/>
    <cellStyle name="ТЕКСТ_Historico" xfId="216"/>
    <cellStyle name="ФИКСИРОВАННЫЙ" xfId="217"/>
    <cellStyle name="ФИКСИРОВАННЫЙ 2" xfId="218"/>
    <cellStyle name="ФИКСИРОВАННЫЙ 3" xfId="219"/>
    <cellStyle name="ФИКСИРОВАННЫЙ_Historico" xfId="220"/>
    <cellStyle name="ФИНАНСОВЫЙ_BOPENGC" xfId="2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theme" Target="theme/them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72690012383223257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Mpios'!$A$6</c:f>
              <c:strCache>
                <c:ptCount val="1"/>
                <c:pt idx="0">
                  <c:v>INGRESOS TOTALES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Mpios'!$F$6:$I$6</c:f>
              <c:numCache>
                <c:formatCode>_(* #,##0_);_(* \(#,##0\);_(* "-"??_);_(@_)</c:formatCode>
                <c:ptCount val="4"/>
                <c:pt idx="0">
                  <c:v>7514.3744540496</c:v>
                </c:pt>
                <c:pt idx="1">
                  <c:v>7534.7114400000009</c:v>
                </c:pt>
                <c:pt idx="2">
                  <c:v>8682.7872000000007</c:v>
                </c:pt>
                <c:pt idx="3">
                  <c:v>8954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Mpios'!$A$17</c:f>
              <c:strCache>
                <c:ptCount val="1"/>
                <c:pt idx="0">
                  <c:v>GASTOS TOTALES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Mpios'!$F$17:$I$17</c:f>
              <c:numCache>
                <c:formatCode>_(* #,##0_);_(* \(#,##0\);_(* "-"??_);_(@_)</c:formatCode>
                <c:ptCount val="4"/>
                <c:pt idx="0">
                  <c:v>6917.2581486690005</c:v>
                </c:pt>
                <c:pt idx="1">
                  <c:v>6825.4383240000006</c:v>
                </c:pt>
                <c:pt idx="2">
                  <c:v>9221.3346000000001</c:v>
                </c:pt>
                <c:pt idx="3">
                  <c:v>8940</c:v>
                </c:pt>
              </c:numCache>
            </c:numRef>
          </c:val>
          <c:shape val="cylinder"/>
        </c:ser>
        <c:gapWidth val="20"/>
        <c:shape val="box"/>
        <c:axId val="65558784"/>
        <c:axId val="65679360"/>
        <c:axId val="0"/>
      </c:bar3DChart>
      <c:catAx>
        <c:axId val="6555878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5679360"/>
        <c:crosses val="autoZero"/>
        <c:auto val="1"/>
        <c:lblAlgn val="ctr"/>
        <c:lblOffset val="100"/>
        <c:tickLblSkip val="1"/>
        <c:tickMarkSkip val="1"/>
      </c:catAx>
      <c:valAx>
        <c:axId val="65679360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9.3159820990962525E-3"/>
              <c:y val="0.28313253012048195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5558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2356020942408377E-2"/>
          <c:y val="0.88253012048192769"/>
          <c:w val="0.93717424065447308"/>
          <c:h val="0.95481927710843373"/>
        </c:manualLayout>
      </c:layout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86721550895247002"/>
        </c:manualLayout>
      </c:layout>
      <c:lineChart>
        <c:grouping val="standard"/>
        <c:ser>
          <c:idx val="2"/>
          <c:order val="0"/>
          <c:tx>
            <c:strRef>
              <c:f>'Histórico Deptos'!$A$29</c:f>
              <c:strCache>
                <c:ptCount val="1"/>
                <c:pt idx="0">
                  <c:v>3  (DESAHORRO)/AHORRO CORRIENTE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Deptos'!$F$29:$I$29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Deptos'!$A$40</c:f>
              <c:strCache>
                <c:ptCount val="1"/>
                <c:pt idx="0">
                  <c:v>6.  (DEFICIT)/SUPERAVIT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Deptos'!$F$40:$I$40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marker val="1"/>
        <c:axId val="66026880"/>
        <c:axId val="66045056"/>
      </c:lineChart>
      <c:catAx>
        <c:axId val="6602688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045056"/>
        <c:crosses val="autoZero"/>
        <c:auto val="1"/>
        <c:lblAlgn val="ctr"/>
        <c:lblOffset val="100"/>
        <c:tickLblSkip val="1"/>
        <c:tickMarkSkip val="1"/>
      </c:catAx>
      <c:valAx>
        <c:axId val="6604505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7303692301620192E-2"/>
              <c:y val="0.2222230175773483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026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7.5187969924812026E-3"/>
          <c:y val="0.91161828256316435"/>
          <c:w val="0.95939849624060147"/>
          <c:h val="0.99242662848962049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273"/>
          <c:h val="0.80352755905511808"/>
        </c:manualLayout>
      </c:layout>
      <c:bar3DChart>
        <c:barDir val="col"/>
        <c:grouping val="stacked"/>
        <c:ser>
          <c:idx val="3"/>
          <c:order val="0"/>
          <c:tx>
            <c:strRef>
              <c:f>'Histórico Deptos'!$A$23</c:f>
              <c:strCache>
                <c:ptCount val="1"/>
                <c:pt idx="0">
                  <c:v>2.1.1.1  SERVICIOS PERSONALES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Deptos'!$F$23:$I$23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1"/>
          <c:tx>
            <c:strRef>
              <c:f>'Histórico Deptos'!$A$24</c:f>
              <c:strCache>
                <c:ptCount val="1"/>
                <c:pt idx="0">
                  <c:v>2.1.1.2  GASTOS GENERALES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Deptos'!$F$24:$I$24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'Histórico Deptos'!$A$25</c:f>
              <c:strCache>
                <c:ptCount val="1"/>
                <c:pt idx="0">
                  <c:v>2.1.1.3  TRANSFERENCIAS (NOMINA Y A ENTIDADES)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Deptos'!$F$25:$I$25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70"/>
        <c:shape val="cylinder"/>
        <c:axId val="57643392"/>
        <c:axId val="57644928"/>
        <c:axId val="0"/>
      </c:bar3DChart>
      <c:catAx>
        <c:axId val="5764339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644928"/>
        <c:crosses val="autoZero"/>
        <c:auto val="1"/>
        <c:lblAlgn val="ctr"/>
        <c:lblOffset val="100"/>
        <c:tickLblSkip val="1"/>
        <c:tickMarkSkip val="1"/>
      </c:catAx>
      <c:valAx>
        <c:axId val="5764492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8.7873530446598656E-3"/>
              <c:y val="0.28571471312199964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64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89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Deptos'!$A$49</c:f>
              <c:strCache>
                <c:ptCount val="1"/>
                <c:pt idx="0">
                  <c:v>SALDO DE DEUDA FINANCIERA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67"/>
                </c:manualLayout>
              </c:layout>
              <c:showVal val="1"/>
            </c:dLbl>
            <c:dLbl>
              <c:idx val="5"/>
              <c:layout>
                <c:manualLayout>
                  <c:x val="-0.29549416134226436"/>
                  <c:y val="-0.49685571822245761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712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073"/>
                  <c:y val="0.38662790697675253"/>
                </c:manualLayout>
              </c:layout>
              <c:showVal val="1"/>
            </c:dLbl>
            <c:numFmt formatCode="_ * #,##0_ ;_ * \-#,##0_ ;_ * &quot;-&quot;??_ ;_ @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Deptos'!$F$49:$I$49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57824000"/>
        <c:axId val="57825536"/>
        <c:axId val="0"/>
      </c:bar3DChart>
      <c:catAx>
        <c:axId val="5782400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825536"/>
        <c:crosses val="autoZero"/>
        <c:auto val="1"/>
        <c:lblAlgn val="ctr"/>
        <c:lblOffset val="100"/>
        <c:tickLblSkip val="1"/>
        <c:tickMarkSkip val="1"/>
      </c:catAx>
      <c:valAx>
        <c:axId val="5782553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97203033669871E-2"/>
              <c:y val="0.33720930232558138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824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3201820940819423"/>
          <c:y val="3.6781691769243376E-2"/>
          <c:w val="0.85735963581183616"/>
          <c:h val="0.75632353700506694"/>
        </c:manualLayout>
      </c:layout>
      <c:lineChart>
        <c:grouping val="standard"/>
        <c:ser>
          <c:idx val="0"/>
          <c:order val="0"/>
          <c:tx>
            <c:strRef>
              <c:f>'Histórico Deptos'!$A$9</c:f>
              <c:strCache>
                <c:ptCount val="1"/>
                <c:pt idx="0">
                  <c:v>1.1.1.1  CERVEZA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Deptos'!$F$9:$I$9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Deptos'!$A$10</c:f>
              <c:strCache>
                <c:ptCount val="1"/>
                <c:pt idx="0">
                  <c:v>1.1.1.2  LICORES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Deptos'!$F$10:$I$10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Deptos'!$A$11</c:f>
              <c:strCache>
                <c:ptCount val="1"/>
                <c:pt idx="0">
                  <c:v>1.1.1.3  CIGARRILLOS Y TABACO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Deptos'!$F$11:$I$11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Deptos'!$A$12</c:f>
              <c:strCache>
                <c:ptCount val="1"/>
                <c:pt idx="0">
                  <c:v>1.1.1.4  REGISTRO Y ANOTACION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Deptos'!$F$12:$I$12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'Histórico Deptos'!$A$13</c:f>
              <c:strCache>
                <c:ptCount val="1"/>
                <c:pt idx="0">
                  <c:v>1.1.1.5  VEHICULOS AUTOMOTORES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Deptos'!$F$13:$I$13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'Histórico Deptos'!$A$14</c:f>
              <c:strCache>
                <c:ptCount val="1"/>
                <c:pt idx="0">
                  <c:v>1.1.1.6  SOBRETASA A LA GASOLINA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Deptos'!$F$14:$I$14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'Histórico Deptos'!$A$15</c:f>
              <c:strCache>
                <c:ptCount val="1"/>
                <c:pt idx="0">
                  <c:v>1.1.1.7  OTROS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Deptos'!$F$15:$I$15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marker val="1"/>
        <c:axId val="57906304"/>
        <c:axId val="57907840"/>
      </c:lineChart>
      <c:catAx>
        <c:axId val="5790630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907840"/>
        <c:crosses val="autoZero"/>
        <c:auto val="1"/>
        <c:lblAlgn val="ctr"/>
        <c:lblOffset val="100"/>
        <c:tickLblSkip val="1"/>
        <c:tickMarkSkip val="1"/>
      </c:catAx>
      <c:valAx>
        <c:axId val="57907840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290565917498E-3"/>
              <c:y val="0.23214360273931278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906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8209408194233688E-2"/>
          <c:y val="0.85057664343681172"/>
          <c:w val="0.98179059180576633"/>
          <c:h val="0.99310562041813732"/>
        </c:manualLayout>
      </c:layout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4860864416814684"/>
          <c:y val="2.0160315669468611E-2"/>
          <c:w val="0.8164594434576673"/>
          <c:h val="0.86672794182797652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Deptos'!$A$7</c:f>
              <c:strCache>
                <c:ptCount val="1"/>
                <c:pt idx="0">
                  <c:v>1.1  INGRESOS CORRIENTES</c:v>
                </c:pt>
              </c:strCache>
            </c:strRef>
          </c:tx>
          <c:dLbls>
            <c:dLbl>
              <c:idx val="0"/>
              <c:layout>
                <c:manualLayout>
                  <c:x val="8.2944530844997408E-3"/>
                  <c:y val="-2.7006751687922055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3.3008252063015782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1.8004501125281343E-2"/>
                </c:manualLayout>
              </c:layout>
              <c:showVal val="1"/>
            </c:dLbl>
            <c:dLbl>
              <c:idx val="3"/>
              <c:layout>
                <c:manualLayout>
                  <c:x val="6.2208398133748134E-3"/>
                  <c:y val="-3.000750187546884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Deptos'!$F$7:$I$7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1.6588906168999443E-2"/>
                  <c:y val="-1.2003000750187561E-2"/>
                </c:manualLayout>
              </c:layout>
              <c:showVal val="1"/>
            </c:dLbl>
            <c:dLbl>
              <c:idx val="1"/>
              <c:layout>
                <c:manualLayout>
                  <c:x val="1.2441679626749623E-2"/>
                  <c:y val="-1.8004501125281385E-2"/>
                </c:manualLayout>
              </c:layout>
              <c:showVal val="1"/>
            </c:dLbl>
            <c:dLbl>
              <c:idx val="2"/>
              <c:layout>
                <c:manualLayout>
                  <c:x val="1.6588906168999558E-2"/>
                  <c:y val="-9.0022505626406891E-3"/>
                </c:manualLayout>
              </c:layout>
              <c:showVal val="1"/>
            </c:dLbl>
            <c:dLbl>
              <c:idx val="3"/>
              <c:layout>
                <c:manualLayout>
                  <c:x val="1.4515292897874498E-2"/>
                  <c:y val="-2.40060015003751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66100608"/>
        <c:axId val="66114688"/>
        <c:axId val="0"/>
      </c:bar3DChart>
      <c:catAx>
        <c:axId val="6610060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114688"/>
        <c:crosses val="autoZero"/>
        <c:auto val="1"/>
        <c:lblAlgn val="ctr"/>
        <c:lblOffset val="100"/>
        <c:tickLblSkip val="1"/>
        <c:tickMarkSkip val="1"/>
      </c:catAx>
      <c:valAx>
        <c:axId val="66114688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1.0065188196732017E-2"/>
              <c:y val="0.29202111749761256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100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821150855365474E-2"/>
          <c:y val="0.89016018306636158"/>
          <c:w val="0.95178914455288732"/>
          <c:h val="0.96338672768878719"/>
        </c:manualLayout>
      </c:layout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view3D>
      <c:rotX val="30"/>
      <c:perspective val="30"/>
    </c:view3D>
    <c:plotArea>
      <c:layout>
        <c:manualLayout>
          <c:layoutTarget val="inner"/>
          <c:xMode val="edge"/>
          <c:yMode val="edge"/>
          <c:x val="0.13541694217314082"/>
          <c:y val="0.113475570269456"/>
          <c:w val="0.72916815016306591"/>
          <c:h val="0.77305232246066902"/>
        </c:manualLayout>
      </c:layout>
      <c:pie3DChart>
        <c:varyColors val="1"/>
        <c:ser>
          <c:idx val="0"/>
          <c:order val="0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Lbls>
            <c:dLbl>
              <c:idx val="0"/>
              <c:layout>
                <c:manualLayout>
                  <c:x val="-4.4958989501312392E-2"/>
                  <c:y val="-0.23853054826480025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1"/>
              <c:layout>
                <c:manualLayout>
                  <c:x val="0.30934098862642251"/>
                  <c:y val="-2.2498177311169539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2"/>
              <c:layout>
                <c:manualLayout>
                  <c:x val="0.10586909448818928"/>
                  <c:y val="8.6424613589967947E-3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3"/>
              <c:layout>
                <c:manualLayout>
                  <c:x val="-1.286034558180228E-2"/>
                  <c:y val="5.4203120443277922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4"/>
              <c:layout>
                <c:manualLayout>
                  <c:x val="-1.3200678040244969E-2"/>
                  <c:y val="-8.5362715077282006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6"/>
              <c:layout>
                <c:manualLayout>
                  <c:x val="0.22834098862642227"/>
                  <c:y val="-0.13825495771361912"/>
                </c:manualLayout>
              </c:layout>
              <c:dLblPos val="bestFit"/>
              <c:showLegendKey val="1"/>
              <c:showVal val="1"/>
              <c:showCatNam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1"/>
            <c:showVal val="1"/>
            <c:showCatName val="1"/>
            <c:showLeaderLines val="1"/>
          </c:dLbls>
          <c:cat>
            <c:strRef>
              <c:f>'Gráf-Deptos'!$L$81:$L$87</c:f>
              <c:strCache>
                <c:ptCount val="7"/>
                <c:pt idx="0">
                  <c:v>CERVEZA</c:v>
                </c:pt>
                <c:pt idx="1">
                  <c:v>LICORES</c:v>
                </c:pt>
                <c:pt idx="2">
                  <c:v>CIGARRILLOS Y TABACO</c:v>
                </c:pt>
                <c:pt idx="3">
                  <c:v>REGISTRO Y ANOTACION</c:v>
                </c:pt>
                <c:pt idx="4">
                  <c:v>VEHICULOS AUTOMOTORES</c:v>
                </c:pt>
                <c:pt idx="5">
                  <c:v>SOBRETASA A LA GASOLINA</c:v>
                </c:pt>
                <c:pt idx="6">
                  <c:v>OTROS</c:v>
                </c:pt>
              </c:strCache>
            </c:strRef>
          </c:cat>
          <c:val>
            <c:numRef>
              <c:f>'Gráf-Deptos'!$N$81:$N$87</c:f>
              <c:numCache>
                <c:formatCode>_(* #,##0.0_);_(* \(#,##0.0\);_(* "-"??_);_(@_)</c:formatCode>
                <c:ptCount val="7"/>
                <c:pt idx="0">
                  <c:v>44.607413241691582</c:v>
                </c:pt>
                <c:pt idx="1">
                  <c:v>9.4512937923360738</c:v>
                </c:pt>
                <c:pt idx="2">
                  <c:v>3.9614532932096247</c:v>
                </c:pt>
                <c:pt idx="3">
                  <c:v>5.3256656219366505</c:v>
                </c:pt>
                <c:pt idx="4">
                  <c:v>0.61215796630824559</c:v>
                </c:pt>
                <c:pt idx="5">
                  <c:v>4.3777855080155419</c:v>
                </c:pt>
                <c:pt idx="6">
                  <c:v>31.664230576502277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ln cmpd="sng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861012956419565"/>
          <c:h val="0.72305512179438425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1135.3141138356</c:v>
                </c:pt>
                <c:pt idx="1">
                  <c:v>1201.7654280000002</c:v>
                </c:pt>
                <c:pt idx="2">
                  <c:v>1287.5616</c:v>
                </c:pt>
                <c:pt idx="3">
                  <c:v>1237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Mpios'!$A$30</c:f>
              <c:strCache>
                <c:ptCount val="1"/>
                <c:pt idx="0">
                  <c:v>4.   GASTOS DE CAPITAL (INVERSION)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Mpios'!$F$30:$I$30</c:f>
              <c:numCache>
                <c:formatCode>_(* #,##0_);_(* \(#,##0\);_(* "-"??_);_(@_)</c:formatCode>
                <c:ptCount val="4"/>
                <c:pt idx="0">
                  <c:v>5781.9440348334001</c:v>
                </c:pt>
                <c:pt idx="1">
                  <c:v>5623.672896</c:v>
                </c:pt>
                <c:pt idx="2">
                  <c:v>7933.7730000000001</c:v>
                </c:pt>
                <c:pt idx="3">
                  <c:v>7702</c:v>
                </c:pt>
              </c:numCache>
            </c:numRef>
          </c:val>
          <c:shape val="cylinder"/>
        </c:ser>
        <c:gapWidth val="10"/>
        <c:shape val="box"/>
        <c:axId val="65754624"/>
        <c:axId val="65756160"/>
        <c:axId val="0"/>
      </c:bar3DChart>
      <c:catAx>
        <c:axId val="6575462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5756160"/>
        <c:crosses val="autoZero"/>
        <c:auto val="1"/>
        <c:lblAlgn val="ctr"/>
        <c:lblOffset val="100"/>
        <c:tickLblSkip val="1"/>
        <c:tickMarkSkip val="1"/>
      </c:catAx>
      <c:valAx>
        <c:axId val="657561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1201413427561839E-2"/>
              <c:y val="0.24550934268012736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5754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2367491166077738E-2"/>
          <c:y val="0.85893548572886069"/>
          <c:w val="0.98586572438162545"/>
          <c:h val="0.94044018792321804"/>
        </c:manualLayout>
      </c:layout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79130800239259735"/>
        </c:manualLayout>
      </c:layout>
      <c:lineChart>
        <c:grouping val="standard"/>
        <c:ser>
          <c:idx val="2"/>
          <c:order val="0"/>
          <c:tx>
            <c:strRef>
              <c:f>'Histórico Mpios'!$A$24</c:f>
              <c:strCache>
                <c:ptCount val="1"/>
                <c:pt idx="0">
                  <c:v>DESAHORRO / AHORRO CORRIENTE (1 - 3)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Mpios'!$F$24:$I$24</c:f>
              <c:numCache>
                <c:formatCode>_(* #,##0_);_(* \(#,##0\);_(* "-"??_);_(@_)</c:formatCode>
                <c:ptCount val="4"/>
                <c:pt idx="0">
                  <c:v>361.44231767820003</c:v>
                </c:pt>
                <c:pt idx="1">
                  <c:v>480.91663800000003</c:v>
                </c:pt>
                <c:pt idx="2">
                  <c:v>1300.9737</c:v>
                </c:pt>
                <c:pt idx="3">
                  <c:v>893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Mpios'!$A$33</c:f>
              <c:strCache>
                <c:ptCount val="1"/>
                <c:pt idx="0">
                  <c:v>DEFICIT O SUPERAVIT TOTAL (1 - 3 + 2 - 4)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Mpios'!$F$33:$I$33</c:f>
              <c:numCache>
                <c:formatCode>_(* #,##0_);_(* \(#,##0\);_(* "-"??_);_(@_)</c:formatCode>
                <c:ptCount val="4"/>
                <c:pt idx="0">
                  <c:v>597.11630538060001</c:v>
                </c:pt>
                <c:pt idx="1">
                  <c:v>709.27311600000007</c:v>
                </c:pt>
                <c:pt idx="2">
                  <c:v>-538.54740000000004</c:v>
                </c:pt>
                <c:pt idx="3">
                  <c:v>15</c:v>
                </c:pt>
              </c:numCache>
            </c:numRef>
          </c:val>
          <c:smooth val="1"/>
        </c:ser>
        <c:marker val="1"/>
        <c:axId val="57364480"/>
        <c:axId val="57366016"/>
      </c:lineChart>
      <c:catAx>
        <c:axId val="5736448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366016"/>
        <c:crosses val="autoZero"/>
        <c:auto val="1"/>
        <c:lblAlgn val="ctr"/>
        <c:lblOffset val="100"/>
        <c:tickLblSkip val="1"/>
        <c:tickMarkSkip val="1"/>
      </c:catAx>
      <c:valAx>
        <c:axId val="5736601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7303766516364941E-2"/>
              <c:y val="0.22222278485285801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736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8.5470085470085479E-3"/>
          <c:y val="0.87459807073954987"/>
          <c:w val="0.96068537586647818"/>
          <c:h val="0.95176848874598075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384"/>
          <c:h val="0.69844280234520062"/>
        </c:manualLayout>
      </c:layout>
      <c:bar3DChart>
        <c:barDir val="col"/>
        <c:grouping val="stacked"/>
        <c:ser>
          <c:idx val="3"/>
          <c:order val="0"/>
          <c:tx>
            <c:strRef>
              <c:f>'Histórico Mpios'!$A$20</c:f>
              <c:strCache>
                <c:ptCount val="1"/>
                <c:pt idx="0">
                  <c:v>3.1.1.  SERVICIOS PERSONALES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Mpios'!$F$20:$I$20</c:f>
              <c:numCache>
                <c:formatCode>_(* #,##0_);_(* \(#,##0\);_(* "-"??_);_(@_)</c:formatCode>
                <c:ptCount val="4"/>
                <c:pt idx="0">
                  <c:v>538.19780845499997</c:v>
                </c:pt>
                <c:pt idx="1">
                  <c:v>637.71440400000006</c:v>
                </c:pt>
                <c:pt idx="2">
                  <c:v>681.95370000000003</c:v>
                </c:pt>
                <c:pt idx="3">
                  <c:v>716</c:v>
                </c:pt>
              </c:numCache>
            </c:numRef>
          </c:val>
        </c:ser>
        <c:ser>
          <c:idx val="2"/>
          <c:order val="1"/>
          <c:tx>
            <c:strRef>
              <c:f>'Histórico Mpios'!$A$21</c:f>
              <c:strCache>
                <c:ptCount val="1"/>
                <c:pt idx="0">
                  <c:v>3.1.2. GASTOS GENERALES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Mpios'!$F$21:$I$21</c:f>
              <c:numCache>
                <c:formatCode>_(* #,##0_);_(* \(#,##0\);_(* "-"??_);_(@_)</c:formatCode>
                <c:ptCount val="4"/>
                <c:pt idx="0">
                  <c:v>551.79438466860006</c:v>
                </c:pt>
                <c:pt idx="1">
                  <c:v>524.06233200000008</c:v>
                </c:pt>
                <c:pt idx="2">
                  <c:v>508.62810000000002</c:v>
                </c:pt>
                <c:pt idx="3">
                  <c:v>356</c:v>
                </c:pt>
              </c:numCache>
            </c:numRef>
          </c:val>
        </c:ser>
        <c:ser>
          <c:idx val="1"/>
          <c:order val="2"/>
          <c:tx>
            <c:strRef>
              <c:f>'Histórico Mpios'!$A$22</c:f>
              <c:strCache>
                <c:ptCount val="1"/>
                <c:pt idx="0">
                  <c:v>3.1.3. TRANSFERENCIAS PAGADAS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Mpios'!$F$22:$I$22</c:f>
              <c:numCache>
                <c:formatCode>_(* #,##0_);_(* \(#,##0\);_(* "-"??_);_(@_)</c:formatCode>
                <c:ptCount val="4"/>
                <c:pt idx="0">
                  <c:v>45.321920712000001</c:v>
                </c:pt>
                <c:pt idx="1">
                  <c:v>29.465352000000003</c:v>
                </c:pt>
                <c:pt idx="2">
                  <c:v>22.697400000000002</c:v>
                </c:pt>
                <c:pt idx="3">
                  <c:v>124</c:v>
                </c:pt>
              </c:numCache>
            </c:numRef>
          </c:val>
        </c:ser>
        <c:gapWidth val="70"/>
        <c:shape val="cylinder"/>
        <c:axId val="66216320"/>
        <c:axId val="66217856"/>
        <c:axId val="0"/>
      </c:bar3DChart>
      <c:catAx>
        <c:axId val="6621632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217856"/>
        <c:crosses val="autoZero"/>
        <c:auto val="1"/>
        <c:lblAlgn val="ctr"/>
        <c:lblOffset val="100"/>
        <c:tickLblSkip val="1"/>
        <c:tickMarkSkip val="1"/>
      </c:catAx>
      <c:valAx>
        <c:axId val="662178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7873462214411256E-3"/>
              <c:y val="0.2857146345078958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216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9332161687170474E-2"/>
          <c:y val="0.81727714268274598"/>
          <c:w val="0.98945518453427062"/>
          <c:h val="0.98006818915077465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829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Mpios'!$A$39</c:f>
              <c:strCache>
                <c:ptCount val="1"/>
                <c:pt idx="0">
                  <c:v>SALDO DE DEUDA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81"/>
                </c:manualLayout>
              </c:layout>
              <c:showVal val="1"/>
            </c:dLbl>
            <c:dLbl>
              <c:idx val="5"/>
              <c:layout>
                <c:manualLayout>
                  <c:x val="-0.29549416134226486"/>
                  <c:y val="-0.49685571822245805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762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128"/>
                  <c:y val="0.38662790697675292"/>
                </c:manualLayout>
              </c:layout>
              <c:showVal val="1"/>
            </c:dLbl>
            <c:numFmt formatCode="_ * #,##0_ ;_ * \-#,##0_ ;_ * &quot;-&quot;??_ ;_ @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Mpios'!$F$39:$I$39</c:f>
              <c:numCache>
                <c:formatCode>_(* #,##0_);_(* \(#,##0\);_(* "-"??_);_(@_)</c:formatCode>
                <c:ptCount val="4"/>
                <c:pt idx="0">
                  <c:v>168.82415465220001</c:v>
                </c:pt>
                <c:pt idx="1">
                  <c:v>712.43011800000011</c:v>
                </c:pt>
                <c:pt idx="2">
                  <c:v>536.48400000000004</c:v>
                </c:pt>
                <c:pt idx="3">
                  <c:v>590</c:v>
                </c:pt>
              </c:numCache>
            </c:numRef>
          </c:val>
          <c:shape val="cylinder"/>
        </c:ser>
        <c:gapWidth val="20"/>
        <c:shape val="box"/>
        <c:axId val="66262144"/>
        <c:axId val="66263680"/>
        <c:axId val="0"/>
      </c:bar3DChart>
      <c:catAx>
        <c:axId val="6626214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263680"/>
        <c:crosses val="autoZero"/>
        <c:auto val="1"/>
        <c:lblAlgn val="ctr"/>
        <c:lblOffset val="100"/>
        <c:tickLblSkip val="1"/>
        <c:tickMarkSkip val="1"/>
      </c:catAx>
      <c:valAx>
        <c:axId val="66263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972027972027972E-2"/>
              <c:y val="0.33720930232558138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6262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9723306818"/>
          <c:y val="2.3550489579253247E-2"/>
          <c:w val="0.86009911269094785"/>
          <c:h val="0.7773733950755527"/>
        </c:manualLayout>
      </c:layout>
      <c:lineChart>
        <c:grouping val="standard"/>
        <c:ser>
          <c:idx val="0"/>
          <c:order val="0"/>
          <c:tx>
            <c:strRef>
              <c:f>'Histórico Mpios'!$A$9</c:f>
              <c:strCache>
                <c:ptCount val="1"/>
                <c:pt idx="0">
                  <c:v>1.1.1. PREDIAL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5331030512377832E-2"/>
                  <c:y val="-3.571428571428571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9084628670121138E-3"/>
                  <c:y val="-4.76190476190476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1514104778353483E-2"/>
                  <c:y val="-5.5555555555555455E-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Mpios'!$F$9:$I$9</c:f>
              <c:numCache>
                <c:formatCode>_(* #,##0_);_(* \(#,##0\);_(* "-"??_);_(@_)</c:formatCode>
                <c:ptCount val="4"/>
                <c:pt idx="0">
                  <c:v>205.08169122180001</c:v>
                </c:pt>
                <c:pt idx="1">
                  <c:v>182.05378200000001</c:v>
                </c:pt>
                <c:pt idx="2">
                  <c:v>218.72040000000001</c:v>
                </c:pt>
                <c:pt idx="3">
                  <c:v>269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Mpios'!$A$10</c:f>
              <c:strCache>
                <c:ptCount val="1"/>
                <c:pt idx="0">
                  <c:v>1.1.2. INDUSTRIA Y COMERCIO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Mpios'!$F$10:$I$10</c:f>
              <c:numCache>
                <c:formatCode>_(* #,##0_);_(* \(#,##0\);_(* "-"??_);_(@_)</c:formatCode>
                <c:ptCount val="4"/>
                <c:pt idx="0">
                  <c:v>23.794008373800001</c:v>
                </c:pt>
                <c:pt idx="1">
                  <c:v>44.198028000000001</c:v>
                </c:pt>
                <c:pt idx="2">
                  <c:v>57.775200000000005</c:v>
                </c:pt>
                <c:pt idx="3">
                  <c:v>118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Mpios'!$A$11</c:f>
              <c:strCache>
                <c:ptCount val="1"/>
                <c:pt idx="0">
                  <c:v>1.1.3. SOBRETASA A LA GASOLINA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Mpios'!$F$11:$I$11</c:f>
              <c:numCache>
                <c:formatCode>_(* #,##0_);_(* \(#,##0\);_(* "-"??_);_(@_)</c:formatCode>
                <c:ptCount val="4"/>
                <c:pt idx="0">
                  <c:v>71.382025121400005</c:v>
                </c:pt>
                <c:pt idx="1">
                  <c:v>70.506378000000012</c:v>
                </c:pt>
                <c:pt idx="2">
                  <c:v>61.902000000000001</c:v>
                </c:pt>
                <c:pt idx="3">
                  <c:v>57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Mpios'!$A$12</c:f>
              <c:strCache>
                <c:ptCount val="1"/>
                <c:pt idx="0">
                  <c:v>1.1.4. OTROS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Mpios'!$F$12:$I$12</c:f>
              <c:numCache>
                <c:formatCode>_(* #,##0_);_(* \(#,##0\);_(* "-"??_);_(@_)</c:formatCode>
                <c:ptCount val="4"/>
                <c:pt idx="0">
                  <c:v>72.515073139199998</c:v>
                </c:pt>
                <c:pt idx="1">
                  <c:v>165.21643800000001</c:v>
                </c:pt>
                <c:pt idx="2">
                  <c:v>335.30250000000001</c:v>
                </c:pt>
                <c:pt idx="3">
                  <c:v>435</c:v>
                </c:pt>
              </c:numCache>
            </c:numRef>
          </c:val>
          <c:smooth val="1"/>
        </c:ser>
        <c:marker val="1"/>
        <c:axId val="68313856"/>
        <c:axId val="68315392"/>
      </c:lineChart>
      <c:catAx>
        <c:axId val="6831385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315392"/>
        <c:crosses val="autoZero"/>
        <c:auto val="1"/>
        <c:lblAlgn val="ctr"/>
        <c:lblOffset val="100"/>
        <c:tickLblSkip val="1"/>
        <c:tickMarkSkip val="1"/>
      </c:catAx>
      <c:valAx>
        <c:axId val="68315392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785837651123E-3"/>
              <c:y val="0.23214348206474192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313856"/>
        <c:crosses val="autoZero"/>
        <c:crossBetween val="between"/>
      </c:valAx>
    </c:plotArea>
    <c:legend>
      <c:legendPos val="r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5334517465956191"/>
          <c:y val="4.3684819378737395E-2"/>
          <c:w val="0.8164594434576673"/>
          <c:h val="0.7316942890453908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Mpios'!$A$7</c:f>
              <c:strCache>
                <c:ptCount val="1"/>
                <c:pt idx="0">
                  <c:v>1.  INGRESOS CORRIENTES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Mpios'!$F$7:$I$7</c:f>
              <c:numCache>
                <c:formatCode>_(* #,##0_);_(* \(#,##0\);_(* "-"??_);_(@_)</c:formatCode>
                <c:ptCount val="4"/>
                <c:pt idx="0">
                  <c:v>1496.7564315138</c:v>
                </c:pt>
                <c:pt idx="1">
                  <c:v>1682.6820660000001</c:v>
                </c:pt>
                <c:pt idx="2">
                  <c:v>2588.5353</c:v>
                </c:pt>
                <c:pt idx="3">
                  <c:v>2131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1135.3141138356</c:v>
                </c:pt>
                <c:pt idx="1">
                  <c:v>1201.7654280000002</c:v>
                </c:pt>
                <c:pt idx="2">
                  <c:v>1287.5616</c:v>
                </c:pt>
                <c:pt idx="3">
                  <c:v>1237</c:v>
                </c:pt>
              </c:numCache>
            </c:numRef>
          </c:val>
          <c:shape val="cylinder"/>
        </c:ser>
        <c:gapWidth val="20"/>
        <c:shape val="box"/>
        <c:axId val="68341120"/>
        <c:axId val="68347008"/>
        <c:axId val="0"/>
      </c:bar3DChart>
      <c:catAx>
        <c:axId val="6834112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347008"/>
        <c:crosses val="autoZero"/>
        <c:auto val="1"/>
        <c:lblAlgn val="ctr"/>
        <c:lblOffset val="100"/>
        <c:tickLblSkip val="1"/>
        <c:tickMarkSkip val="1"/>
      </c:catAx>
      <c:valAx>
        <c:axId val="68347008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1.0065127294256957E-2"/>
              <c:y val="0.29202099737532811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34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7957371225577264E-2"/>
          <c:y val="0.89053254437869822"/>
          <c:w val="0.95204262877442269"/>
          <c:h val="0.96153846153846156"/>
        </c:manualLayout>
      </c:layout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66" r="0.75000000000001066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81571306575576252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Deptos'!$A$6</c:f>
              <c:strCache>
                <c:ptCount val="1"/>
                <c:pt idx="0">
                  <c:v>1  INGRESOS TOTALES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2.0495303159692592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2.0495303159692602E-2"/>
                </c:manualLayout>
              </c:layout>
              <c:showVal val="1"/>
            </c:dLbl>
            <c:dLbl>
              <c:idx val="2"/>
              <c:layout>
                <c:manualLayout>
                  <c:x val="8.1674323634507526E-3"/>
                  <c:y val="-1.7079419299743808E-2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1.7079419299743808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Deptos'!$F$6:$I$6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Deptos'!$A$20</c:f>
              <c:strCache>
                <c:ptCount val="1"/>
                <c:pt idx="0">
                  <c:v>2  GASTOS TOTALES</c:v>
                </c:pt>
              </c:strCache>
            </c:strRef>
          </c:tx>
          <c:dLbls>
            <c:dLbl>
              <c:idx val="0"/>
              <c:layout>
                <c:manualLayout>
                  <c:x val="1.2251148545176073E-2"/>
                  <c:y val="-1.0247651579846286E-2"/>
                </c:manualLayout>
              </c:layout>
              <c:showVal val="1"/>
            </c:dLbl>
            <c:dLbl>
              <c:idx val="1"/>
              <c:layout>
                <c:manualLayout>
                  <c:x val="2.0418580908626843E-2"/>
                  <c:y val="-1.3663535439795109E-2"/>
                </c:manualLayout>
              </c:layout>
              <c:showVal val="1"/>
            </c:dLbl>
            <c:dLbl>
              <c:idx val="2"/>
              <c:layout>
                <c:manualLayout>
                  <c:x val="1.6334864726901481E-2"/>
                  <c:y val="-2.7327070879590132E-2"/>
                </c:manualLayout>
              </c:layout>
              <c:showVal val="1"/>
            </c:dLbl>
            <c:dLbl>
              <c:idx val="3"/>
              <c:layout>
                <c:manualLayout>
                  <c:x val="1.6334864726901481E-2"/>
                  <c:y val="-2.732707087959021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Deptos'!$F$20:$I$20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88172800"/>
        <c:axId val="89739264"/>
        <c:axId val="0"/>
      </c:bar3DChart>
      <c:catAx>
        <c:axId val="8817280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9739264"/>
        <c:crosses val="autoZero"/>
        <c:auto val="1"/>
        <c:lblAlgn val="ctr"/>
        <c:lblOffset val="100"/>
        <c:tickLblSkip val="1"/>
        <c:tickMarkSkip val="1"/>
      </c:catAx>
      <c:valAx>
        <c:axId val="8973926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9.3160177336179071E-3"/>
              <c:y val="0.28313261103458676"/>
            </c:manualLayout>
          </c:layout>
          <c:spPr>
            <a:noFill/>
            <a:ln w="25400">
              <a:noFill/>
            </a:ln>
          </c:spPr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8172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0535987748851458E-2"/>
          <c:y val="0.88250652741514357"/>
          <c:w val="0.93415007656967841"/>
          <c:h val="0.95561357702349869"/>
        </c:manualLayout>
      </c:layout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241819230800483"/>
          <c:h val="0.7901928160040087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-2.0639834881321078E-3"/>
                  <c:y val="-5.6537102473498295E-2"/>
                </c:manualLayout>
              </c:layout>
              <c:showVal val="1"/>
            </c:dLbl>
            <c:dLbl>
              <c:idx val="1"/>
              <c:layout>
                <c:manualLayout>
                  <c:x val="4.1279669762641774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3.5335689045936397E-2"/>
                </c:manualLayout>
              </c:layout>
              <c:showVal val="1"/>
            </c:dLbl>
            <c:dLbl>
              <c:idx val="3"/>
              <c:layout>
                <c:manualLayout>
                  <c:x val="6.1919504643962852E-3"/>
                  <c:y val="-2.826855123674900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Deptos'!$A$37</c:f>
              <c:strCache>
                <c:ptCount val="1"/>
                <c:pt idx="0">
                  <c:v>5.  GASTOS DE CAPITAL</c:v>
                </c:pt>
              </c:strCache>
            </c:strRef>
          </c:tx>
          <c:dLbls>
            <c:dLbl>
              <c:idx val="0"/>
              <c:layout>
                <c:manualLayout>
                  <c:x val="4.1279669762642104E-3"/>
                  <c:y val="-2.4734982332155469E-2"/>
                </c:manualLayout>
              </c:layout>
              <c:showVal val="1"/>
            </c:dLbl>
            <c:dLbl>
              <c:idx val="1"/>
              <c:layout>
                <c:manualLayout>
                  <c:x val="6.1919504643962852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1.0319917440660398E-2"/>
                  <c:y val="-5.6537102473498267E-2"/>
                </c:manualLayout>
              </c:layout>
              <c:showVal val="1"/>
            </c:dLbl>
            <c:dLbl>
              <c:idx val="3"/>
              <c:layout>
                <c:manualLayout>
                  <c:x val="4.1279669762641774E-3"/>
                  <c:y val="-4.5936395759717412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Deptos'!$F$37:$I$37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10"/>
        <c:shape val="box"/>
        <c:axId val="99779328"/>
        <c:axId val="99780864"/>
        <c:axId val="0"/>
      </c:bar3DChart>
      <c:catAx>
        <c:axId val="9977932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9780864"/>
        <c:crosses val="autoZero"/>
        <c:auto val="1"/>
        <c:lblAlgn val="ctr"/>
        <c:lblOffset val="100"/>
        <c:tickLblSkip val="1"/>
        <c:tickMarkSkip val="1"/>
      </c:catAx>
      <c:valAx>
        <c:axId val="997808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1201335901123813E-2"/>
              <c:y val="0.24550925728878487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9779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93188854489164E-2"/>
          <c:y val="0.85946059445272038"/>
          <c:w val="0.98606892404703284"/>
          <c:h val="0.94594708093920687"/>
        </c:manualLayout>
      </c:layout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021" r="0.750000000000010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66675</xdr:rowOff>
    </xdr:from>
    <xdr:to>
      <xdr:col>7</xdr:col>
      <xdr:colOff>809625</xdr:colOff>
      <xdr:row>42</xdr:row>
      <xdr:rowOff>152400</xdr:rowOff>
    </xdr:to>
    <xdr:graphicFrame macro="">
      <xdr:nvGraphicFramePr>
        <xdr:cNvPr id="416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85725</xdr:colOff>
      <xdr:row>24</xdr:row>
      <xdr:rowOff>47625</xdr:rowOff>
    </xdr:from>
    <xdr:to>
      <xdr:col>16</xdr:col>
      <xdr:colOff>904875</xdr:colOff>
      <xdr:row>43</xdr:row>
      <xdr:rowOff>9525</xdr:rowOff>
    </xdr:to>
    <xdr:graphicFrame macro="">
      <xdr:nvGraphicFramePr>
        <xdr:cNvPr id="416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44</xdr:row>
      <xdr:rowOff>142875</xdr:rowOff>
    </xdr:from>
    <xdr:to>
      <xdr:col>8</xdr:col>
      <xdr:colOff>19050</xdr:colOff>
      <xdr:row>63</xdr:row>
      <xdr:rowOff>28575</xdr:rowOff>
    </xdr:to>
    <xdr:graphicFrame macro="">
      <xdr:nvGraphicFramePr>
        <xdr:cNvPr id="416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104775</xdr:colOff>
      <xdr:row>45</xdr:row>
      <xdr:rowOff>28575</xdr:rowOff>
    </xdr:from>
    <xdr:to>
      <xdr:col>16</xdr:col>
      <xdr:colOff>952500</xdr:colOff>
      <xdr:row>62</xdr:row>
      <xdr:rowOff>142875</xdr:rowOff>
    </xdr:to>
    <xdr:graphicFrame macro="">
      <xdr:nvGraphicFramePr>
        <xdr:cNvPr id="417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66</xdr:row>
      <xdr:rowOff>95250</xdr:rowOff>
    </xdr:from>
    <xdr:to>
      <xdr:col>7</xdr:col>
      <xdr:colOff>800100</xdr:colOff>
      <xdr:row>86</xdr:row>
      <xdr:rowOff>133350</xdr:rowOff>
    </xdr:to>
    <xdr:graphicFrame macro="">
      <xdr:nvGraphicFramePr>
        <xdr:cNvPr id="417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7</xdr:col>
      <xdr:colOff>790575</xdr:colOff>
      <xdr:row>21</xdr:row>
      <xdr:rowOff>123825</xdr:rowOff>
    </xdr:to>
    <xdr:graphicFrame macro="">
      <xdr:nvGraphicFramePr>
        <xdr:cNvPr id="417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2</xdr:row>
      <xdr:rowOff>0</xdr:rowOff>
    </xdr:from>
    <xdr:to>
      <xdr:col>16</xdr:col>
      <xdr:colOff>838200</xdr:colOff>
      <xdr:row>21</xdr:row>
      <xdr:rowOff>142875</xdr:rowOff>
    </xdr:to>
    <xdr:graphicFrame macro="">
      <xdr:nvGraphicFramePr>
        <xdr:cNvPr id="417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29</xdr:row>
      <xdr:rowOff>66675</xdr:rowOff>
    </xdr:from>
    <xdr:to>
      <xdr:col>8</xdr:col>
      <xdr:colOff>809625</xdr:colOff>
      <xdr:row>51</xdr:row>
      <xdr:rowOff>152400</xdr:rowOff>
    </xdr:to>
    <xdr:graphicFrame macro="">
      <xdr:nvGraphicFramePr>
        <xdr:cNvPr id="1237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30</xdr:row>
      <xdr:rowOff>47625</xdr:rowOff>
    </xdr:from>
    <xdr:to>
      <xdr:col>18</xdr:col>
      <xdr:colOff>904875</xdr:colOff>
      <xdr:row>52</xdr:row>
      <xdr:rowOff>9525</xdr:rowOff>
    </xdr:to>
    <xdr:graphicFrame macro="">
      <xdr:nvGraphicFramePr>
        <xdr:cNvPr id="1238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53</xdr:row>
      <xdr:rowOff>142875</xdr:rowOff>
    </xdr:from>
    <xdr:to>
      <xdr:col>9</xdr:col>
      <xdr:colOff>19050</xdr:colOff>
      <xdr:row>77</xdr:row>
      <xdr:rowOff>28575</xdr:rowOff>
    </xdr:to>
    <xdr:graphicFrame macro="">
      <xdr:nvGraphicFramePr>
        <xdr:cNvPr id="1238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104775</xdr:colOff>
      <xdr:row>54</xdr:row>
      <xdr:rowOff>28575</xdr:rowOff>
    </xdr:from>
    <xdr:to>
      <xdr:col>18</xdr:col>
      <xdr:colOff>952500</xdr:colOff>
      <xdr:row>76</xdr:row>
      <xdr:rowOff>142875</xdr:rowOff>
    </xdr:to>
    <xdr:graphicFrame macro="">
      <xdr:nvGraphicFramePr>
        <xdr:cNvPr id="1238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80</xdr:row>
      <xdr:rowOff>95250</xdr:rowOff>
    </xdr:from>
    <xdr:to>
      <xdr:col>8</xdr:col>
      <xdr:colOff>800100</xdr:colOff>
      <xdr:row>100</xdr:row>
      <xdr:rowOff>133350</xdr:rowOff>
    </xdr:to>
    <xdr:graphicFrame macro="">
      <xdr:nvGraphicFramePr>
        <xdr:cNvPr id="1238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219075</xdr:colOff>
      <xdr:row>2</xdr:row>
      <xdr:rowOff>123825</xdr:rowOff>
    </xdr:from>
    <xdr:to>
      <xdr:col>8</xdr:col>
      <xdr:colOff>781050</xdr:colOff>
      <xdr:row>27</xdr:row>
      <xdr:rowOff>85725</xdr:rowOff>
    </xdr:to>
    <xdr:graphicFrame macro="">
      <xdr:nvGraphicFramePr>
        <xdr:cNvPr id="1238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47625</xdr:colOff>
      <xdr:row>3</xdr:row>
      <xdr:rowOff>0</xdr:rowOff>
    </xdr:from>
    <xdr:to>
      <xdr:col>18</xdr:col>
      <xdr:colOff>838200</xdr:colOff>
      <xdr:row>27</xdr:row>
      <xdr:rowOff>142875</xdr:rowOff>
    </xdr:to>
    <xdr:graphicFrame macro="">
      <xdr:nvGraphicFramePr>
        <xdr:cNvPr id="1238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495300</xdr:colOff>
      <xdr:row>88</xdr:row>
      <xdr:rowOff>142875</xdr:rowOff>
    </xdr:from>
    <xdr:to>
      <xdr:col>17</xdr:col>
      <xdr:colOff>495300</xdr:colOff>
      <xdr:row>105</xdr:row>
      <xdr:rowOff>76200</xdr:rowOff>
    </xdr:to>
    <xdr:graphicFrame macro="">
      <xdr:nvGraphicFramePr>
        <xdr:cNvPr id="1238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0</xdr:colOff>
      <xdr:row>108</xdr:row>
      <xdr:rowOff>0</xdr:rowOff>
    </xdr:from>
    <xdr:to>
      <xdr:col>18</xdr:col>
      <xdr:colOff>1028700</xdr:colOff>
      <xdr:row>121</xdr:row>
      <xdr:rowOff>57150</xdr:rowOff>
    </xdr:to>
    <xdr:pic>
      <xdr:nvPicPr>
        <xdr:cNvPr id="12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039100" y="17621250"/>
          <a:ext cx="5600700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0.53585</cdr:x>
      <cdr:y>0.96084</cdr:y>
    </cdr:from>
    <cdr:to>
      <cdr:x>0.96437</cdr:x>
      <cdr:y>0.99195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3403600" y="4051300"/>
          <a:ext cx="2654300" cy="127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CO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Mis%20documentos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MAGDALEN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Pr2201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Regional\MODREG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RESTO\SOCIAL\MODESTS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Configuraci&#243;n%20local\Archivos%20temporales%20de%20Internet\OLK3\Consejos%20comunales\Cifras%20soporte\Educaci&#243;n\COSTOS%20Y%20RECURSOS%20EDUCACION%20BASI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parada/Mis%20documentos/Ren%20Admon%20Publ/BASURA2%2012nov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oec7MAR00adicionPP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galindo/Configuraci&#243;n%20local/Archivos%20temporales%20de%20Internet/Content.Outlook/F1X7NX1F/Formatos_MFMP_MUNICIPIOS_CGR-DN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CARLOSJ\PRES9194\PAGOS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Gobierno\modgobie%20CHEQUE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RBOCOL\MODCARB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FE\MODCAF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POR.LEY21"/>
      <sheetName val="Hoja2"/>
      <sheetName val="ART.86 LEY 30-92"/>
      <sheetName val="JUNTA CENTRAL DE CONTADORES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-2000 Y 2001"/>
      <sheetName val="JUNTA CENT.CONTAD. 2000 Y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 t="str">
            <v/>
          </cell>
          <cell r="AW158" t="str">
            <v>PORCENTAJE DEL PIB</v>
          </cell>
          <cell r="AX158" t="str">
            <v/>
          </cell>
          <cell r="AZ158" t="str">
            <v>1998</v>
          </cell>
          <cell r="BB158" t="str">
            <v/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Hoja1"/>
    </sheetNames>
    <sheetDataSet>
      <sheetData sheetId="0" refreshError="1">
        <row r="3"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Y FEC 2001"/>
      <sheetName val="COMPROMISOS Y PAGOS SGP 2002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</sheetNames>
    <sheetDataSet>
      <sheetData sheetId="0" refreshError="1"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ap"/>
      <sheetName val="cr"/>
      <sheetName val="decreto"/>
      <sheetName val="ret2"/>
      <sheetName val="ret1"/>
      <sheetName val="ret"/>
      <sheetName val="fp"/>
      <sheetName val="ma"/>
      <sheetName val="planta base"/>
      <sheetName val="tb"/>
    </sheetNames>
    <sheetDataSet>
      <sheetData sheetId="0" refreshError="1"/>
      <sheetData sheetId="1" refreshError="1"/>
      <sheetData sheetId="2">
        <row r="1">
          <cell r="D1" t="str">
            <v>codigo</v>
          </cell>
          <cell r="E1" t="str">
            <v>Sueldo</v>
          </cell>
          <cell r="F1" t="str">
            <v>CTO AÑO</v>
          </cell>
          <cell r="G1" t="str">
            <v>Nivel</v>
          </cell>
          <cell r="H1" t="str">
            <v>Denominación del empleo</v>
          </cell>
        </row>
        <row r="2">
          <cell r="D2" t="str">
            <v>0170-00</v>
          </cell>
          <cell r="E2" t="e">
            <v>#N/A</v>
          </cell>
          <cell r="F2" t="e">
            <v>#VALUE!</v>
          </cell>
          <cell r="G2" t="str">
            <v>1Directivo</v>
          </cell>
          <cell r="H2" t="str">
            <v>Comisionado Nacional de la Policía o para la lucha contra la Corrupción</v>
          </cell>
        </row>
        <row r="3">
          <cell r="D3" t="str">
            <v>0023-00</v>
          </cell>
          <cell r="E3" t="e">
            <v>#N/A</v>
          </cell>
          <cell r="F3" t="e">
            <v>#VALUE!</v>
          </cell>
          <cell r="G3" t="str">
            <v>1Directivo</v>
          </cell>
          <cell r="H3" t="str">
            <v>Consejero Comercial</v>
          </cell>
        </row>
        <row r="4">
          <cell r="D4" t="str">
            <v>0004-25</v>
          </cell>
          <cell r="E4">
            <v>5343919</v>
          </cell>
          <cell r="F4">
            <v>140559647.24833331</v>
          </cell>
          <cell r="G4" t="str">
            <v>1Directivo</v>
          </cell>
          <cell r="H4" t="str">
            <v>Contador General de la Nación</v>
          </cell>
        </row>
        <row r="5">
          <cell r="D5" t="str">
            <v>0004-24</v>
          </cell>
          <cell r="E5">
            <v>4951937</v>
          </cell>
          <cell r="F5">
            <v>130249451.36208333</v>
          </cell>
          <cell r="G5" t="str">
            <v>1Directivo</v>
          </cell>
          <cell r="H5" t="str">
            <v>Contador General de la Nación</v>
          </cell>
        </row>
        <row r="6">
          <cell r="D6" t="str">
            <v>0026-21</v>
          </cell>
          <cell r="E6">
            <v>3767529</v>
          </cell>
          <cell r="F6">
            <v>99096290.052500039</v>
          </cell>
          <cell r="G6" t="str">
            <v>1Directivo</v>
          </cell>
          <cell r="H6" t="str">
            <v>Coordinador Regional de Planificación</v>
          </cell>
        </row>
        <row r="7">
          <cell r="D7" t="str">
            <v>0026-20</v>
          </cell>
          <cell r="E7">
            <v>3714119</v>
          </cell>
          <cell r="F7">
            <v>97691461.347499996</v>
          </cell>
          <cell r="G7" t="str">
            <v>1Directivo</v>
          </cell>
          <cell r="H7" t="str">
            <v>Coordinador Regional de Planificación</v>
          </cell>
        </row>
        <row r="8">
          <cell r="D8" t="str">
            <v>0026-19</v>
          </cell>
          <cell r="E8">
            <v>3371711</v>
          </cell>
          <cell r="F8">
            <v>88685196.898750022</v>
          </cell>
          <cell r="G8" t="str">
            <v>1Directivo</v>
          </cell>
          <cell r="H8" t="str">
            <v>Coordinador Regional de Planificación</v>
          </cell>
        </row>
        <row r="9">
          <cell r="D9" t="str">
            <v>0160-06</v>
          </cell>
          <cell r="E9">
            <v>1879165</v>
          </cell>
          <cell r="F9">
            <v>38152175.625416674</v>
          </cell>
          <cell r="G9" t="str">
            <v>1Directivo</v>
          </cell>
          <cell r="H9" t="str">
            <v>Decano de Institución Universitaria o de Escuela Tecnológica</v>
          </cell>
        </row>
        <row r="10">
          <cell r="D10" t="str">
            <v>0160-04</v>
          </cell>
          <cell r="E10">
            <v>1750380</v>
          </cell>
          <cell r="F10">
            <v>35537488.8125</v>
          </cell>
          <cell r="G10" t="str">
            <v>1Directivo</v>
          </cell>
          <cell r="H10" t="str">
            <v>Decano de Institución Universitaria o de Escuela Tecnológica</v>
          </cell>
        </row>
        <row r="11">
          <cell r="D11" t="str">
            <v>0160-02</v>
          </cell>
          <cell r="E11">
            <v>1554144</v>
          </cell>
          <cell r="F11">
            <v>31553362.715</v>
          </cell>
          <cell r="G11" t="str">
            <v>1Directivo</v>
          </cell>
          <cell r="H11" t="str">
            <v>Decano de Institución Universitaria o de Escuela Tecnológica</v>
          </cell>
        </row>
        <row r="12">
          <cell r="D12" t="str">
            <v>0160-01</v>
          </cell>
          <cell r="E12">
            <v>1386033</v>
          </cell>
          <cell r="F12">
            <v>28140250.822083335</v>
          </cell>
          <cell r="G12" t="str">
            <v>1Directivo</v>
          </cell>
          <cell r="H12" t="str">
            <v>Decano de Institución Universitaria o de Escuela Tecnológica</v>
          </cell>
        </row>
        <row r="13">
          <cell r="D13" t="str">
            <v>0085-18</v>
          </cell>
          <cell r="E13">
            <v>3126904</v>
          </cell>
          <cell r="F13">
            <v>82246105.011250004</v>
          </cell>
          <cell r="G13" t="str">
            <v>1Directivo</v>
          </cell>
          <cell r="H13" t="str">
            <v>Decano de Universidad o de Escuela Superior</v>
          </cell>
        </row>
        <row r="14">
          <cell r="D14" t="str">
            <v>0085-17</v>
          </cell>
          <cell r="E14">
            <v>2882184</v>
          </cell>
          <cell r="F14">
            <v>75809301.451250017</v>
          </cell>
          <cell r="G14" t="str">
            <v>1Directivo</v>
          </cell>
          <cell r="H14" t="str">
            <v>Decano de Universidad o de Escuela Superior</v>
          </cell>
        </row>
        <row r="15">
          <cell r="D15" t="str">
            <v>0085-15</v>
          </cell>
          <cell r="E15">
            <v>2688771</v>
          </cell>
          <cell r="F15">
            <v>70722011.942916676</v>
          </cell>
          <cell r="G15" t="str">
            <v>1Directivo</v>
          </cell>
          <cell r="H15" t="str">
            <v>Decano de Universidad o de Escuela Superior</v>
          </cell>
        </row>
        <row r="16">
          <cell r="D16" t="str">
            <v>0085-13</v>
          </cell>
          <cell r="E16">
            <v>2494548</v>
          </cell>
          <cell r="F16">
            <v>65613417.210416675</v>
          </cell>
          <cell r="G16" t="str">
            <v>1Directivo</v>
          </cell>
          <cell r="H16" t="str">
            <v>Decano de Universidad o de Escuela Superior</v>
          </cell>
        </row>
        <row r="17">
          <cell r="D17" t="str">
            <v>0085-12</v>
          </cell>
          <cell r="E17">
            <v>2387836</v>
          </cell>
          <cell r="F17">
            <v>62806600.521250002</v>
          </cell>
          <cell r="G17" t="str">
            <v>1Directivo</v>
          </cell>
          <cell r="H17" t="str">
            <v>Decano de Universidad o de Escuela Superior</v>
          </cell>
        </row>
        <row r="18">
          <cell r="D18" t="str">
            <v>0085-10</v>
          </cell>
          <cell r="E18">
            <v>2277479</v>
          </cell>
          <cell r="F18">
            <v>59903910.372499995</v>
          </cell>
          <cell r="G18" t="str">
            <v>1Directivo</v>
          </cell>
          <cell r="H18" t="str">
            <v>Decano de Universidad o de Escuela Superior</v>
          </cell>
        </row>
        <row r="19">
          <cell r="D19" t="str">
            <v>0085-09</v>
          </cell>
          <cell r="E19">
            <v>2116347</v>
          </cell>
          <cell r="F19">
            <v>55665699.230000004</v>
          </cell>
          <cell r="G19" t="str">
            <v>1Directivo</v>
          </cell>
          <cell r="H19" t="str">
            <v>Decano de Universidad o de Escuela Superior</v>
          </cell>
        </row>
        <row r="20">
          <cell r="D20" t="str">
            <v>0085-07</v>
          </cell>
          <cell r="E20">
            <v>1992289</v>
          </cell>
          <cell r="F20">
            <v>52402635.422499999</v>
          </cell>
          <cell r="G20" t="str">
            <v>1Directivo</v>
          </cell>
          <cell r="H20" t="str">
            <v>Decano de Universidad o de Escuela Superior</v>
          </cell>
        </row>
        <row r="21">
          <cell r="D21" t="str">
            <v>0085-06</v>
          </cell>
          <cell r="E21">
            <v>1879165</v>
          </cell>
          <cell r="F21">
            <v>49427165.625416681</v>
          </cell>
          <cell r="G21" t="str">
            <v>1Directivo</v>
          </cell>
          <cell r="H21" t="str">
            <v>Decano de Universidad o de Escuela Superior</v>
          </cell>
        </row>
        <row r="22">
          <cell r="D22" t="str">
            <v>0100-23</v>
          </cell>
          <cell r="E22">
            <v>4586915</v>
          </cell>
          <cell r="F22">
            <v>93126887.037499994</v>
          </cell>
          <cell r="G22" t="str">
            <v>1Directivo</v>
          </cell>
          <cell r="H22" t="str">
            <v>Director Administrativo y/o Financiero o Técnico u Operativo</v>
          </cell>
        </row>
        <row r="23">
          <cell r="D23" t="str">
            <v>0100-22</v>
          </cell>
          <cell r="E23">
            <v>4172597</v>
          </cell>
          <cell r="F23">
            <v>84715101.422499999</v>
          </cell>
          <cell r="G23" t="str">
            <v>1Directivo</v>
          </cell>
          <cell r="H23" t="str">
            <v>Director Administrativo y/o Financiero o Técnico u Operativo</v>
          </cell>
        </row>
        <row r="24">
          <cell r="D24" t="str">
            <v>0100-21</v>
          </cell>
          <cell r="E24">
            <v>3767529</v>
          </cell>
          <cell r="F24">
            <v>76491116.052500024</v>
          </cell>
          <cell r="G24" t="str">
            <v>1Directivo</v>
          </cell>
          <cell r="H24" t="str">
            <v>Director Administrativo y/o Financiero o Técnico u Operativo</v>
          </cell>
        </row>
        <row r="25">
          <cell r="D25" t="str">
            <v>0100-20</v>
          </cell>
          <cell r="E25">
            <v>3714119</v>
          </cell>
          <cell r="F25">
            <v>75406747.347499996</v>
          </cell>
          <cell r="G25" t="str">
            <v>1Directivo</v>
          </cell>
          <cell r="H25" t="str">
            <v>Director Administrativo y/o Financiero o Técnico u Operativo</v>
          </cell>
        </row>
        <row r="26">
          <cell r="D26" t="str">
            <v>0100-19</v>
          </cell>
          <cell r="E26">
            <v>3371711</v>
          </cell>
          <cell r="F26">
            <v>68454930.898750007</v>
          </cell>
          <cell r="G26" t="str">
            <v>1Directivo</v>
          </cell>
          <cell r="H26" t="str">
            <v>Director Administrativo y/o Financiero o Técnico u Operativo</v>
          </cell>
        </row>
        <row r="27">
          <cell r="D27" t="str">
            <v>0100-18</v>
          </cell>
          <cell r="E27">
            <v>3126904</v>
          </cell>
          <cell r="F27">
            <v>63484681.011249997</v>
          </cell>
          <cell r="G27" t="str">
            <v>1Directivo</v>
          </cell>
          <cell r="H27" t="str">
            <v>Director Administrativo y/o Financiero o Técnico u Operativo</v>
          </cell>
        </row>
        <row r="28">
          <cell r="D28" t="str">
            <v>0100-17</v>
          </cell>
          <cell r="E28">
            <v>2882184</v>
          </cell>
          <cell r="F28">
            <v>58516197.451250002</v>
          </cell>
          <cell r="G28" t="str">
            <v>1Directivo</v>
          </cell>
          <cell r="H28" t="str">
            <v>Director Administrativo y/o Financiero o Técnico u Operativo</v>
          </cell>
        </row>
        <row r="29">
          <cell r="D29" t="str">
            <v>0100-16</v>
          </cell>
          <cell r="E29">
            <v>2727257</v>
          </cell>
          <cell r="F29">
            <v>55370756.720000014</v>
          </cell>
          <cell r="G29" t="str">
            <v>1Directivo</v>
          </cell>
          <cell r="H29" t="str">
            <v>Director Administrativo y/o Financiero o Técnico u Operativo</v>
          </cell>
        </row>
        <row r="30">
          <cell r="D30" t="str">
            <v>0086-19</v>
          </cell>
          <cell r="E30">
            <v>3371711</v>
          </cell>
          <cell r="F30">
            <v>88685196.898750022</v>
          </cell>
          <cell r="G30" t="str">
            <v>1Directivo</v>
          </cell>
          <cell r="H30" t="str">
            <v>Director de Academia Diplomática</v>
          </cell>
        </row>
        <row r="31">
          <cell r="D31" t="str">
            <v>0086-18</v>
          </cell>
          <cell r="E31">
            <v>3126904</v>
          </cell>
          <cell r="F31">
            <v>82246105.011250004</v>
          </cell>
          <cell r="G31" t="str">
            <v>1Directivo</v>
          </cell>
          <cell r="H31" t="str">
            <v>Director de Academia Diplomática</v>
          </cell>
        </row>
        <row r="32">
          <cell r="D32" t="str">
            <v>0010-00</v>
          </cell>
          <cell r="E32" t="e">
            <v>#N/A</v>
          </cell>
          <cell r="F32" t="e">
            <v>#VALUE!</v>
          </cell>
          <cell r="G32" t="str">
            <v>1Directivo</v>
          </cell>
          <cell r="H32" t="str">
            <v>Director de Departamento Administrativo</v>
          </cell>
        </row>
        <row r="33">
          <cell r="D33" t="str">
            <v>0095-09</v>
          </cell>
          <cell r="E33">
            <v>2116347</v>
          </cell>
          <cell r="F33">
            <v>55665699.230000004</v>
          </cell>
          <cell r="G33" t="str">
            <v>1Directivo</v>
          </cell>
          <cell r="H33" t="str">
            <v>Director de Escuela, o de Instituto, o de Centro o Jefe de Departamento de Universidad</v>
          </cell>
        </row>
        <row r="34">
          <cell r="D34" t="str">
            <v>0095-08</v>
          </cell>
          <cell r="E34">
            <v>2037979</v>
          </cell>
          <cell r="F34">
            <v>53604407.058750004</v>
          </cell>
          <cell r="G34" t="str">
            <v>1Directivo</v>
          </cell>
          <cell r="H34" t="str">
            <v>Director de Escuela, o de Instituto, o de Centro o Jefe de Departamento de Universidad</v>
          </cell>
        </row>
        <row r="35">
          <cell r="D35" t="str">
            <v>0095-07</v>
          </cell>
          <cell r="E35">
            <v>1992289</v>
          </cell>
          <cell r="F35">
            <v>52402635.422499999</v>
          </cell>
          <cell r="G35" t="str">
            <v>1Directivo</v>
          </cell>
          <cell r="H35" t="str">
            <v>Director de Escuela, o de Instituto, o de Centro o Jefe de Departamento de Universidad</v>
          </cell>
        </row>
        <row r="36">
          <cell r="D36" t="str">
            <v>0095-06</v>
          </cell>
          <cell r="E36">
            <v>1879165</v>
          </cell>
          <cell r="F36">
            <v>49427165.625416681</v>
          </cell>
          <cell r="G36" t="str">
            <v>1Directivo</v>
          </cell>
          <cell r="H36" t="str">
            <v>Director de Escuela, o de Instituto, o de Centro o Jefe de Departamento de Universidad</v>
          </cell>
        </row>
        <row r="37">
          <cell r="D37" t="str">
            <v>0095-05</v>
          </cell>
          <cell r="E37">
            <v>1796281</v>
          </cell>
          <cell r="F37">
            <v>47247090.345416673</v>
          </cell>
          <cell r="G37" t="str">
            <v>1Directivo</v>
          </cell>
          <cell r="H37" t="str">
            <v>Director de Escuela, o de Instituto, o de Centro o Jefe de Departamento de Universidad</v>
          </cell>
        </row>
        <row r="38">
          <cell r="D38" t="str">
            <v>0095-04</v>
          </cell>
          <cell r="E38">
            <v>1750380</v>
          </cell>
          <cell r="F38">
            <v>46039768.8125</v>
          </cell>
          <cell r="G38" t="str">
            <v>1Directivo</v>
          </cell>
          <cell r="H38" t="str">
            <v>Director de Escuela, o de Instituto, o de Centro o Jefe de Departamento de Universidad</v>
          </cell>
        </row>
        <row r="39">
          <cell r="D39" t="str">
            <v>0095-03</v>
          </cell>
          <cell r="E39">
            <v>1643860</v>
          </cell>
          <cell r="F39">
            <v>43238002.249999993</v>
          </cell>
          <cell r="G39" t="str">
            <v>1Directivo</v>
          </cell>
          <cell r="H39" t="str">
            <v>Director de Escuela, o de Instituto, o de Centro o Jefe de Departamento de Universidad</v>
          </cell>
        </row>
        <row r="40">
          <cell r="D40" t="str">
            <v>0095-02</v>
          </cell>
          <cell r="E40">
            <v>1554144</v>
          </cell>
          <cell r="F40">
            <v>40878226.714999996</v>
          </cell>
          <cell r="G40" t="str">
            <v>1Directivo</v>
          </cell>
          <cell r="H40" t="str">
            <v>Director de Escuela, o de Instituto, o de Centro o Jefe de Departamento de Universidad</v>
          </cell>
        </row>
        <row r="41">
          <cell r="D41" t="str">
            <v>0095-01</v>
          </cell>
          <cell r="E41">
            <v>1386033</v>
          </cell>
          <cell r="F41">
            <v>36456448.822083339</v>
          </cell>
          <cell r="G41" t="str">
            <v>1Directivo</v>
          </cell>
          <cell r="H41" t="str">
            <v>Director de Escuela, o de Instituto, o de Centro o Jefe de Departamento de Universidad</v>
          </cell>
        </row>
        <row r="42">
          <cell r="D42" t="str">
            <v>0105-19</v>
          </cell>
          <cell r="E42">
            <v>3371711</v>
          </cell>
          <cell r="F42">
            <v>68454930.898750007</v>
          </cell>
          <cell r="G42" t="str">
            <v>1Directivo</v>
          </cell>
          <cell r="H42" t="str">
            <v>Director de Superintendencia</v>
          </cell>
        </row>
        <row r="43">
          <cell r="D43" t="str">
            <v>0105-18</v>
          </cell>
          <cell r="E43">
            <v>3126904</v>
          </cell>
          <cell r="F43">
            <v>63484681.011249997</v>
          </cell>
          <cell r="G43" t="str">
            <v>1Directivo</v>
          </cell>
          <cell r="H43" t="str">
            <v>Director de Superintendencia</v>
          </cell>
        </row>
        <row r="44">
          <cell r="D44" t="str">
            <v>0105-17</v>
          </cell>
          <cell r="E44">
            <v>2882184</v>
          </cell>
          <cell r="F44">
            <v>58516197.451250002</v>
          </cell>
          <cell r="G44" t="str">
            <v>1Directivo</v>
          </cell>
          <cell r="H44" t="str">
            <v>Director de Superintendencia</v>
          </cell>
        </row>
        <row r="45">
          <cell r="D45" t="str">
            <v>0105-15</v>
          </cell>
          <cell r="E45">
            <v>2688771</v>
          </cell>
          <cell r="F45">
            <v>54589385.942916669</v>
          </cell>
          <cell r="G45" t="str">
            <v>1Directivo</v>
          </cell>
          <cell r="H45" t="str">
            <v>Director de Superintendencia</v>
          </cell>
        </row>
        <row r="46">
          <cell r="D46" t="str">
            <v>0105-13</v>
          </cell>
          <cell r="E46">
            <v>2494548</v>
          </cell>
          <cell r="F46">
            <v>50646129.210416675</v>
          </cell>
          <cell r="G46" t="str">
            <v>1Directivo</v>
          </cell>
          <cell r="H46" t="str">
            <v>Director de Superintendencia</v>
          </cell>
        </row>
        <row r="47">
          <cell r="D47" t="str">
            <v>0105-11</v>
          </cell>
          <cell r="E47">
            <v>2313908</v>
          </cell>
          <cell r="F47">
            <v>46978644.443333343</v>
          </cell>
          <cell r="G47" t="str">
            <v>1Directivo</v>
          </cell>
          <cell r="H47" t="str">
            <v>Director de Superintendencia</v>
          </cell>
        </row>
        <row r="48">
          <cell r="D48" t="str">
            <v>0180-21</v>
          </cell>
          <cell r="E48">
            <v>3767529</v>
          </cell>
          <cell r="F48">
            <v>76491116.052500024</v>
          </cell>
          <cell r="G48" t="str">
            <v>1Directivo</v>
          </cell>
          <cell r="H48" t="str">
            <v>Director de Unidad Hospitalaria</v>
          </cell>
        </row>
        <row r="49">
          <cell r="D49" t="str">
            <v>0180-20</v>
          </cell>
          <cell r="E49">
            <v>3714119</v>
          </cell>
          <cell r="F49">
            <v>75406747.347499996</v>
          </cell>
          <cell r="G49" t="str">
            <v>1Directivo</v>
          </cell>
          <cell r="H49" t="str">
            <v>Director de Unidad Hospitalaria</v>
          </cell>
        </row>
        <row r="50">
          <cell r="D50" t="str">
            <v>0180-19</v>
          </cell>
          <cell r="E50">
            <v>3371711</v>
          </cell>
          <cell r="F50">
            <v>68454930.898750007</v>
          </cell>
          <cell r="G50" t="str">
            <v>1Directivo</v>
          </cell>
          <cell r="H50" t="str">
            <v>Director de Unidad Hospitalaria</v>
          </cell>
        </row>
        <row r="51">
          <cell r="D51" t="str">
            <v>0180-18</v>
          </cell>
          <cell r="E51">
            <v>3126904</v>
          </cell>
          <cell r="F51">
            <v>63484681.011249997</v>
          </cell>
          <cell r="G51" t="str">
            <v>1Directivo</v>
          </cell>
          <cell r="H51" t="str">
            <v>Director de Unidad Hospitalaria</v>
          </cell>
        </row>
        <row r="52">
          <cell r="D52" t="str">
            <v>0156-23</v>
          </cell>
          <cell r="E52">
            <v>4586915</v>
          </cell>
          <cell r="F52">
            <v>93126887.037499994</v>
          </cell>
          <cell r="G52" t="str">
            <v>1Directivo</v>
          </cell>
          <cell r="H52" t="str">
            <v>Director del Comisionado Nacional de la Policía o Comisionado Delegado</v>
          </cell>
        </row>
        <row r="53">
          <cell r="D53" t="str">
            <v>0156-22</v>
          </cell>
          <cell r="E53">
            <v>4172597</v>
          </cell>
          <cell r="F53">
            <v>84715101.422499999</v>
          </cell>
          <cell r="G53" t="str">
            <v>1Directivo</v>
          </cell>
          <cell r="H53" t="str">
            <v>Director del Comisionado Nacional de la Policía o Comisionado Delegado</v>
          </cell>
        </row>
        <row r="54">
          <cell r="D54" t="str">
            <v>0087-19</v>
          </cell>
          <cell r="E54">
            <v>3371711</v>
          </cell>
          <cell r="F54">
            <v>88685196.898750022</v>
          </cell>
          <cell r="G54" t="str">
            <v>1Directivo</v>
          </cell>
          <cell r="H54" t="str">
            <v>Director General de Protocolo</v>
          </cell>
        </row>
        <row r="55">
          <cell r="D55" t="str">
            <v>0087-18</v>
          </cell>
          <cell r="E55">
            <v>3126904</v>
          </cell>
          <cell r="F55">
            <v>82246105.011250004</v>
          </cell>
          <cell r="G55" t="str">
            <v>1Directivo</v>
          </cell>
          <cell r="H55" t="str">
            <v>Director General de Protocolo</v>
          </cell>
        </row>
        <row r="56">
          <cell r="D56" t="str">
            <v>0042-18</v>
          </cell>
          <cell r="E56">
            <v>3126904</v>
          </cell>
          <cell r="F56">
            <v>82246105.011250004</v>
          </cell>
          <cell r="G56" t="str">
            <v>1Directivo</v>
          </cell>
          <cell r="H56" t="str">
            <v>Director Territorial</v>
          </cell>
        </row>
        <row r="57">
          <cell r="D57" t="str">
            <v>0042-17</v>
          </cell>
          <cell r="E57">
            <v>2882184</v>
          </cell>
          <cell r="F57">
            <v>75809301.451250017</v>
          </cell>
          <cell r="G57" t="str">
            <v>1Directivo</v>
          </cell>
          <cell r="H57" t="str">
            <v>Director Territorial</v>
          </cell>
        </row>
        <row r="58">
          <cell r="D58" t="str">
            <v>0042-15</v>
          </cell>
          <cell r="E58">
            <v>2688771</v>
          </cell>
          <cell r="F58">
            <v>70722011.942916676</v>
          </cell>
          <cell r="G58" t="str">
            <v>1Directivo</v>
          </cell>
          <cell r="H58" t="str">
            <v>Director Territorial</v>
          </cell>
        </row>
        <row r="59">
          <cell r="D59" t="str">
            <v>0042-14</v>
          </cell>
          <cell r="E59">
            <v>2632711</v>
          </cell>
          <cell r="F59">
            <v>69247481.006250009</v>
          </cell>
          <cell r="G59" t="str">
            <v>1Directivo</v>
          </cell>
          <cell r="H59" t="str">
            <v>Director Territorial</v>
          </cell>
        </row>
        <row r="60">
          <cell r="D60" t="str">
            <v>0042-13</v>
          </cell>
          <cell r="E60">
            <v>2494548</v>
          </cell>
          <cell r="F60">
            <v>65613417.210416675</v>
          </cell>
          <cell r="G60" t="str">
            <v>1Directivo</v>
          </cell>
          <cell r="H60" t="str">
            <v>Director Territorial</v>
          </cell>
        </row>
        <row r="61">
          <cell r="D61" t="str">
            <v>0042-12</v>
          </cell>
          <cell r="E61">
            <v>2387836</v>
          </cell>
          <cell r="F61">
            <v>62806600.521250002</v>
          </cell>
          <cell r="G61" t="str">
            <v>1Directivo</v>
          </cell>
          <cell r="H61" t="str">
            <v>Director Territorial</v>
          </cell>
        </row>
        <row r="62">
          <cell r="D62" t="str">
            <v>0042-11</v>
          </cell>
          <cell r="E62">
            <v>2313908</v>
          </cell>
          <cell r="F62">
            <v>60862092.443333343</v>
          </cell>
          <cell r="G62" t="str">
            <v>1Directivo</v>
          </cell>
          <cell r="H62" t="str">
            <v>Director Territorial</v>
          </cell>
        </row>
        <row r="63">
          <cell r="D63" t="str">
            <v>0042-10</v>
          </cell>
          <cell r="E63">
            <v>2277479</v>
          </cell>
          <cell r="F63">
            <v>59903910.372499995</v>
          </cell>
          <cell r="G63" t="str">
            <v>1Directivo</v>
          </cell>
          <cell r="H63" t="str">
            <v>Director Territorial</v>
          </cell>
        </row>
        <row r="64">
          <cell r="D64" t="str">
            <v>0090-00</v>
          </cell>
          <cell r="E64" t="e">
            <v>#N/A</v>
          </cell>
          <cell r="F64" t="e">
            <v>#VALUE!</v>
          </cell>
          <cell r="G64" t="str">
            <v>1Directivo</v>
          </cell>
          <cell r="H64" t="str">
            <v>Experto de Comisión Reguladora o de Comisión Nacional de Regalías o Interventor de Petróleos</v>
          </cell>
        </row>
        <row r="65">
          <cell r="D65" t="str">
            <v>0015-25</v>
          </cell>
          <cell r="E65">
            <v>5343919</v>
          </cell>
          <cell r="F65">
            <v>140559647.24833331</v>
          </cell>
          <cell r="G65" t="str">
            <v>1Directivo</v>
          </cell>
          <cell r="H65" t="str">
            <v>Gerente, Presidente o Director General o Nacional de Entidad Descentralizada o de Unidad Administrativa Especial.</v>
          </cell>
        </row>
        <row r="66">
          <cell r="D66" t="str">
            <v>0015-24</v>
          </cell>
          <cell r="E66">
            <v>4951937</v>
          </cell>
          <cell r="F66">
            <v>130249451.36208333</v>
          </cell>
          <cell r="G66" t="str">
            <v>1Directivo</v>
          </cell>
          <cell r="H66" t="str">
            <v>Gerente, Presidente o Director General o Nacional de Entidad Descentralizada o de Unidad Administrativa Especial.</v>
          </cell>
        </row>
        <row r="67">
          <cell r="D67" t="str">
            <v>0015-23</v>
          </cell>
          <cell r="E67">
            <v>4586915</v>
          </cell>
          <cell r="F67">
            <v>120648377.03749999</v>
          </cell>
          <cell r="G67" t="str">
            <v>1Directivo</v>
          </cell>
          <cell r="H67" t="str">
            <v>Gerente, Presidente o Director General o Nacional de Entidad Descentralizada o de Unidad Administrativa Especial.</v>
          </cell>
        </row>
        <row r="68">
          <cell r="D68" t="str">
            <v>0015-22</v>
          </cell>
          <cell r="E68">
            <v>4172597</v>
          </cell>
          <cell r="F68">
            <v>109750683.4225</v>
          </cell>
          <cell r="G68" t="str">
            <v>1Directivo</v>
          </cell>
          <cell r="H68" t="str">
            <v>Gerente, Presidente o Director General o Nacional de Entidad Descentralizada o de Unidad Administrativa Especial.</v>
          </cell>
        </row>
        <row r="69">
          <cell r="D69" t="str">
            <v>0015-21</v>
          </cell>
          <cell r="E69">
            <v>3767529</v>
          </cell>
          <cell r="F69">
            <v>99096290.052500039</v>
          </cell>
          <cell r="G69" t="str">
            <v>1Directivo</v>
          </cell>
          <cell r="H69" t="str">
            <v>Gerente, Presidente o Director General o Nacional de Entidad Descentralizada o de Unidad Administrativa Especial.</v>
          </cell>
        </row>
        <row r="70">
          <cell r="D70" t="str">
            <v>0015-20</v>
          </cell>
          <cell r="E70">
            <v>3714119</v>
          </cell>
          <cell r="F70">
            <v>97691461.347499996</v>
          </cell>
          <cell r="G70" t="str">
            <v>1Directivo</v>
          </cell>
          <cell r="H70" t="str">
            <v>Gerente, Presidente o Director General o Nacional de Entidad Descentralizada o de Unidad Administrativa Especial.</v>
          </cell>
        </row>
        <row r="71">
          <cell r="D71" t="str">
            <v>0015-19</v>
          </cell>
          <cell r="E71">
            <v>3371711</v>
          </cell>
          <cell r="F71">
            <v>88685196.898750022</v>
          </cell>
          <cell r="G71" t="str">
            <v>1Directivo</v>
          </cell>
          <cell r="H71" t="str">
            <v>Gerente, Presidente o Director General o Nacional de Entidad Descentralizada o de Unidad Administrativa Especial.</v>
          </cell>
        </row>
        <row r="72">
          <cell r="D72" t="str">
            <v>0015-18</v>
          </cell>
          <cell r="E72">
            <v>3126904</v>
          </cell>
          <cell r="F72">
            <v>82246105.011250004</v>
          </cell>
          <cell r="G72" t="str">
            <v>1Directivo</v>
          </cell>
          <cell r="H72" t="str">
            <v>Gerente, Presidente o Director General o Nacional de Entidad Descentralizada o de Unidad Administrativa Especial.</v>
          </cell>
        </row>
        <row r="73">
          <cell r="D73" t="str">
            <v>0015-17</v>
          </cell>
          <cell r="E73">
            <v>2882184</v>
          </cell>
          <cell r="F73">
            <v>75809301.451250017</v>
          </cell>
          <cell r="G73" t="str">
            <v>1Directivo</v>
          </cell>
          <cell r="H73" t="str">
            <v>Gerente, Presidente o Director General o Nacional de Entidad Descentralizada o de Unidad Administrativa Especial.</v>
          </cell>
        </row>
        <row r="74">
          <cell r="D74" t="str">
            <v>0015-16</v>
          </cell>
          <cell r="E74">
            <v>2727257</v>
          </cell>
          <cell r="F74">
            <v>71734298.720000014</v>
          </cell>
          <cell r="G74" t="str">
            <v>1Directivo</v>
          </cell>
          <cell r="H74" t="str">
            <v>Gerente, Presidente o Director General o Nacional de Entidad Descentralizada o de Unidad Administrativa Especial.</v>
          </cell>
        </row>
        <row r="75">
          <cell r="D75" t="str">
            <v>0138-19</v>
          </cell>
          <cell r="E75">
            <v>3371711</v>
          </cell>
          <cell r="F75">
            <v>68454930.898750007</v>
          </cell>
          <cell r="G75" t="str">
            <v>1Directivo</v>
          </cell>
          <cell r="H75" t="str">
            <v>Intendente</v>
          </cell>
        </row>
        <row r="76">
          <cell r="D76" t="str">
            <v>0138-18</v>
          </cell>
          <cell r="E76">
            <v>3126904</v>
          </cell>
          <cell r="F76">
            <v>63484681.011249997</v>
          </cell>
          <cell r="G76" t="str">
            <v>1Directivo</v>
          </cell>
          <cell r="H76" t="str">
            <v>Intendente</v>
          </cell>
        </row>
        <row r="77">
          <cell r="D77" t="str">
            <v>0138-17</v>
          </cell>
          <cell r="E77">
            <v>2882184</v>
          </cell>
          <cell r="F77">
            <v>58516197.451250002</v>
          </cell>
          <cell r="G77" t="str">
            <v>1Directivo</v>
          </cell>
          <cell r="H77" t="str">
            <v>Intendente</v>
          </cell>
        </row>
        <row r="78">
          <cell r="D78" t="str">
            <v>0138-15</v>
          </cell>
          <cell r="E78">
            <v>2688771</v>
          </cell>
          <cell r="F78">
            <v>54589385.942916669</v>
          </cell>
          <cell r="G78" t="str">
            <v>1Directivo</v>
          </cell>
          <cell r="H78" t="str">
            <v>Intendente</v>
          </cell>
        </row>
        <row r="79">
          <cell r="D79" t="str">
            <v>0138-13</v>
          </cell>
          <cell r="E79">
            <v>2494548</v>
          </cell>
          <cell r="F79">
            <v>50646129.210416675</v>
          </cell>
          <cell r="G79" t="str">
            <v>1Directivo</v>
          </cell>
          <cell r="H79" t="str">
            <v>Intendente</v>
          </cell>
        </row>
        <row r="80">
          <cell r="D80" t="str">
            <v>0137-20</v>
          </cell>
          <cell r="E80">
            <v>3714119</v>
          </cell>
          <cell r="F80">
            <v>75406747.347499996</v>
          </cell>
          <cell r="G80" t="str">
            <v>1Directivo</v>
          </cell>
          <cell r="H80" t="str">
            <v>Jefe de Oficina</v>
          </cell>
        </row>
        <row r="81">
          <cell r="D81" t="str">
            <v>0137-19</v>
          </cell>
          <cell r="E81">
            <v>3371711</v>
          </cell>
          <cell r="F81">
            <v>68454930.898750007</v>
          </cell>
          <cell r="G81" t="str">
            <v>1Directivo</v>
          </cell>
          <cell r="H81" t="str">
            <v>Jefe de Oficina</v>
          </cell>
        </row>
        <row r="82">
          <cell r="D82" t="str">
            <v>0137-18</v>
          </cell>
          <cell r="E82">
            <v>3126904</v>
          </cell>
          <cell r="F82">
            <v>63484681.011249997</v>
          </cell>
          <cell r="G82" t="str">
            <v>1Directivo</v>
          </cell>
          <cell r="H82" t="str">
            <v>Jefe de Oficina</v>
          </cell>
        </row>
        <row r="83">
          <cell r="D83" t="str">
            <v>0137-17</v>
          </cell>
          <cell r="E83">
            <v>2882184</v>
          </cell>
          <cell r="F83">
            <v>58516197.451250002</v>
          </cell>
          <cell r="G83" t="str">
            <v>1Directivo</v>
          </cell>
          <cell r="H83" t="str">
            <v>Jefe de Oficina</v>
          </cell>
        </row>
        <row r="84">
          <cell r="D84" t="str">
            <v>0137-16</v>
          </cell>
          <cell r="E84">
            <v>2727257</v>
          </cell>
          <cell r="F84">
            <v>55370756.720000014</v>
          </cell>
          <cell r="G84" t="str">
            <v>1Directivo</v>
          </cell>
          <cell r="H84" t="str">
            <v>Jefe de Oficina</v>
          </cell>
        </row>
        <row r="85">
          <cell r="D85" t="str">
            <v>0137-15</v>
          </cell>
          <cell r="E85">
            <v>2688771</v>
          </cell>
          <cell r="F85">
            <v>54589385.942916669</v>
          </cell>
          <cell r="G85" t="str">
            <v>1Directivo</v>
          </cell>
          <cell r="H85" t="str">
            <v>Jefe de Oficina</v>
          </cell>
        </row>
        <row r="86">
          <cell r="D86" t="str">
            <v>0137-14</v>
          </cell>
          <cell r="E86">
            <v>2632711</v>
          </cell>
          <cell r="F86">
            <v>53451215.006250009</v>
          </cell>
          <cell r="G86" t="str">
            <v>1Directivo</v>
          </cell>
          <cell r="H86" t="str">
            <v>Jefe de Oficina</v>
          </cell>
        </row>
        <row r="87">
          <cell r="D87" t="str">
            <v>0137-13</v>
          </cell>
          <cell r="E87">
            <v>2494548</v>
          </cell>
          <cell r="F87">
            <v>50646129.210416675</v>
          </cell>
          <cell r="G87" t="str">
            <v>1Directivo</v>
          </cell>
          <cell r="H87" t="str">
            <v>Jefe de Oficina</v>
          </cell>
        </row>
        <row r="88">
          <cell r="D88" t="str">
            <v>0137-12</v>
          </cell>
          <cell r="E88">
            <v>2387836</v>
          </cell>
          <cell r="F88">
            <v>48479584.521250002</v>
          </cell>
          <cell r="G88" t="str">
            <v>1Directivo</v>
          </cell>
          <cell r="H88" t="str">
            <v>Jefe de Oficina</v>
          </cell>
        </row>
        <row r="89">
          <cell r="D89" t="str">
            <v>0137-11</v>
          </cell>
          <cell r="E89">
            <v>2313908</v>
          </cell>
          <cell r="F89">
            <v>46978644.443333343</v>
          </cell>
          <cell r="G89" t="str">
            <v>1Directivo</v>
          </cell>
          <cell r="H89" t="str">
            <v>Jefe de Oficina</v>
          </cell>
        </row>
        <row r="90">
          <cell r="D90" t="str">
            <v>0028-23</v>
          </cell>
          <cell r="E90">
            <v>4586915</v>
          </cell>
          <cell r="F90">
            <v>120648377.03749999</v>
          </cell>
          <cell r="G90" t="str">
            <v>1Directivo</v>
          </cell>
          <cell r="H90" t="str">
            <v>Jefe de Unidad Especial</v>
          </cell>
        </row>
        <row r="91">
          <cell r="D91" t="str">
            <v>0028-22</v>
          </cell>
          <cell r="E91">
            <v>4172597</v>
          </cell>
          <cell r="F91">
            <v>109750683.4225</v>
          </cell>
          <cell r="G91" t="str">
            <v>1Directivo</v>
          </cell>
          <cell r="H91" t="str">
            <v>Jefe de Unidad Especial</v>
          </cell>
        </row>
        <row r="92">
          <cell r="D92" t="str">
            <v>0005-00</v>
          </cell>
          <cell r="E92" t="e">
            <v>#N/A</v>
          </cell>
          <cell r="F92" t="e">
            <v>#VALUE!</v>
          </cell>
          <cell r="G92" t="str">
            <v>1Directivo</v>
          </cell>
          <cell r="H92" t="str">
            <v>Ministro</v>
          </cell>
        </row>
        <row r="93">
          <cell r="D93" t="str">
            <v>0074-19</v>
          </cell>
          <cell r="E93">
            <v>3371711</v>
          </cell>
          <cell r="F93">
            <v>88685196.898750022</v>
          </cell>
          <cell r="G93" t="str">
            <v>1Directivo</v>
          </cell>
          <cell r="H93" t="str">
            <v>Ministro Plenipotenciario</v>
          </cell>
        </row>
        <row r="94">
          <cell r="D94" t="str">
            <v>0074-18</v>
          </cell>
          <cell r="E94">
            <v>3126904</v>
          </cell>
          <cell r="F94">
            <v>82246105.011250004</v>
          </cell>
          <cell r="G94" t="str">
            <v>1Directivo</v>
          </cell>
          <cell r="H94" t="str">
            <v>Ministro Plenipotenciario</v>
          </cell>
        </row>
        <row r="95">
          <cell r="D95" t="str">
            <v>0088-00</v>
          </cell>
          <cell r="E95" t="e">
            <v>#N/A</v>
          </cell>
          <cell r="F95" t="e">
            <v>#VALUE!</v>
          </cell>
          <cell r="G95" t="str">
            <v>1Directivo</v>
          </cell>
          <cell r="H95" t="str">
            <v>Negociador Internacional</v>
          </cell>
        </row>
        <row r="96">
          <cell r="D96" t="str">
            <v>0052-13</v>
          </cell>
          <cell r="E96">
            <v>2494548</v>
          </cell>
          <cell r="F96">
            <v>65613417.210416675</v>
          </cell>
          <cell r="G96" t="str">
            <v>1Directivo</v>
          </cell>
          <cell r="H96" t="str">
            <v>Rector de Institución Universitaria o de Escuela Tecnológica</v>
          </cell>
        </row>
        <row r="97">
          <cell r="D97" t="str">
            <v>0052-11</v>
          </cell>
          <cell r="E97">
            <v>2313908</v>
          </cell>
          <cell r="F97">
            <v>60862092.443333343</v>
          </cell>
          <cell r="G97" t="str">
            <v>1Directivo</v>
          </cell>
          <cell r="H97" t="str">
            <v>Rector de Institución Universitaria o de Escuela Tecnológica</v>
          </cell>
        </row>
        <row r="98">
          <cell r="D98" t="str">
            <v>0052-09</v>
          </cell>
          <cell r="E98">
            <v>2116347</v>
          </cell>
          <cell r="F98">
            <v>55665699.230000004</v>
          </cell>
          <cell r="G98" t="str">
            <v>1Directivo</v>
          </cell>
          <cell r="H98" t="str">
            <v>Rector de Institución Universitaria o de Escuela Tecnológica</v>
          </cell>
        </row>
        <row r="99">
          <cell r="D99" t="str">
            <v>0052-07</v>
          </cell>
          <cell r="E99">
            <v>1992289</v>
          </cell>
          <cell r="F99">
            <v>52402635.422499999</v>
          </cell>
          <cell r="G99" t="str">
            <v>1Directivo</v>
          </cell>
          <cell r="H99" t="str">
            <v>Rector de Institución Universitaria o de Escuela Tecnológica</v>
          </cell>
        </row>
        <row r="100">
          <cell r="D100" t="str">
            <v>0052-05</v>
          </cell>
          <cell r="E100">
            <v>1796281</v>
          </cell>
          <cell r="F100">
            <v>47247090.345416673</v>
          </cell>
          <cell r="G100" t="str">
            <v>1Directivo</v>
          </cell>
          <cell r="H100" t="str">
            <v>Rector de Institución Universitaria o de Escuela Tecnológica</v>
          </cell>
        </row>
        <row r="101">
          <cell r="D101" t="str">
            <v>0045-22</v>
          </cell>
          <cell r="E101">
            <v>4172597</v>
          </cell>
          <cell r="F101">
            <v>109750683.4225</v>
          </cell>
          <cell r="G101" t="str">
            <v>1Directivo</v>
          </cell>
          <cell r="H101" t="str">
            <v>Rector de Universidad</v>
          </cell>
        </row>
        <row r="102">
          <cell r="D102" t="str">
            <v>0045-21</v>
          </cell>
          <cell r="E102">
            <v>3767529</v>
          </cell>
          <cell r="F102">
            <v>99096290.052500039</v>
          </cell>
          <cell r="G102" t="str">
            <v>1Directivo</v>
          </cell>
          <cell r="H102" t="str">
            <v>Rector de Universidad</v>
          </cell>
        </row>
        <row r="103">
          <cell r="D103" t="str">
            <v>0045-20</v>
          </cell>
          <cell r="E103">
            <v>3714119</v>
          </cell>
          <cell r="F103">
            <v>97691461.347499996</v>
          </cell>
          <cell r="G103" t="str">
            <v>1Directivo</v>
          </cell>
          <cell r="H103" t="str">
            <v>Rector de Universidad</v>
          </cell>
        </row>
        <row r="104">
          <cell r="D104" t="str">
            <v>0045-19</v>
          </cell>
          <cell r="E104">
            <v>3371711</v>
          </cell>
          <cell r="F104">
            <v>88685196.898750022</v>
          </cell>
          <cell r="G104" t="str">
            <v>1Directivo</v>
          </cell>
          <cell r="H104" t="str">
            <v>Rector de Universidad</v>
          </cell>
        </row>
        <row r="105">
          <cell r="D105" t="str">
            <v>0045-18</v>
          </cell>
          <cell r="E105">
            <v>3126904</v>
          </cell>
          <cell r="F105">
            <v>82246105.011250004</v>
          </cell>
          <cell r="G105" t="str">
            <v>1Directivo</v>
          </cell>
          <cell r="H105" t="str">
            <v>Rector de Universidad</v>
          </cell>
        </row>
        <row r="106">
          <cell r="D106" t="str">
            <v>0045-17</v>
          </cell>
          <cell r="E106">
            <v>2882184</v>
          </cell>
          <cell r="F106">
            <v>75809301.451250017</v>
          </cell>
          <cell r="G106" t="str">
            <v>1Directivo</v>
          </cell>
          <cell r="H106" t="str">
            <v>Rector de Universidad</v>
          </cell>
        </row>
        <row r="107">
          <cell r="D107" t="str">
            <v>0045-16</v>
          </cell>
          <cell r="E107">
            <v>2727257</v>
          </cell>
          <cell r="F107">
            <v>71734298.720000014</v>
          </cell>
          <cell r="G107" t="str">
            <v>1Directivo</v>
          </cell>
          <cell r="H107" t="str">
            <v>Rector de Universidad</v>
          </cell>
        </row>
        <row r="108">
          <cell r="D108" t="str">
            <v>0185-06</v>
          </cell>
          <cell r="E108">
            <v>1879165</v>
          </cell>
          <cell r="F108">
            <v>38152175.625416674</v>
          </cell>
          <cell r="G108" t="str">
            <v>1Directivo</v>
          </cell>
          <cell r="H108" t="str">
            <v>Secretario General de Institución Universitaria o de Escuela Tecnológica</v>
          </cell>
        </row>
        <row r="109">
          <cell r="D109" t="str">
            <v>0185-04</v>
          </cell>
          <cell r="E109">
            <v>1750380</v>
          </cell>
          <cell r="F109">
            <v>35537488.8125</v>
          </cell>
          <cell r="G109" t="str">
            <v>1Directivo</v>
          </cell>
          <cell r="H109" t="str">
            <v>Secretario General de Institución Universitaria o de Escuela Tecnológica</v>
          </cell>
        </row>
        <row r="110">
          <cell r="D110" t="str">
            <v>0185-02</v>
          </cell>
          <cell r="E110">
            <v>1554144</v>
          </cell>
          <cell r="F110">
            <v>31553362.715</v>
          </cell>
          <cell r="G110" t="str">
            <v>1Directivo</v>
          </cell>
          <cell r="H110" t="str">
            <v>Secretario General de Institución Universitaria o de Escuela Tecnológica</v>
          </cell>
        </row>
        <row r="111">
          <cell r="D111" t="str">
            <v>0185-01</v>
          </cell>
          <cell r="E111">
            <v>1386033</v>
          </cell>
          <cell r="F111">
            <v>28140250.822083335</v>
          </cell>
          <cell r="G111" t="str">
            <v>1Directivo</v>
          </cell>
          <cell r="H111" t="str">
            <v>Secretario General de Institución Universitaria o de Escuela Tecnológica</v>
          </cell>
        </row>
        <row r="112">
          <cell r="D112" t="str">
            <v>0035-23</v>
          </cell>
          <cell r="E112">
            <v>4586915</v>
          </cell>
          <cell r="F112">
            <v>120648377.03749999</v>
          </cell>
          <cell r="G112" t="str">
            <v>1Directivo</v>
          </cell>
          <cell r="H112" t="str">
            <v>Secretario General de Ministerio o de Departamento Administrativo</v>
          </cell>
        </row>
        <row r="113">
          <cell r="D113" t="str">
            <v>0035-22</v>
          </cell>
          <cell r="E113">
            <v>4172597</v>
          </cell>
          <cell r="F113">
            <v>109750683.4225</v>
          </cell>
          <cell r="G113" t="str">
            <v>1Directivo</v>
          </cell>
          <cell r="H113" t="str">
            <v>Secretario General de Ministerio o de Departamento Administrativo</v>
          </cell>
        </row>
        <row r="114">
          <cell r="D114" t="str">
            <v>0035-21</v>
          </cell>
          <cell r="E114">
            <v>3767529</v>
          </cell>
          <cell r="F114">
            <v>99096290.052500039</v>
          </cell>
          <cell r="G114" t="str">
            <v>1Directivo</v>
          </cell>
          <cell r="H114" t="str">
            <v>Secretario General de Ministerio o de Departamento Administrativo</v>
          </cell>
        </row>
        <row r="115">
          <cell r="D115" t="str">
            <v>0035-20</v>
          </cell>
          <cell r="E115">
            <v>3714119</v>
          </cell>
          <cell r="F115">
            <v>97691461.347499996</v>
          </cell>
          <cell r="G115" t="str">
            <v>1Directivo</v>
          </cell>
          <cell r="H115" t="str">
            <v>Secretario General de Ministerio o de Departamento Administrativo</v>
          </cell>
        </row>
        <row r="116">
          <cell r="D116" t="str">
            <v>0035-19</v>
          </cell>
          <cell r="E116">
            <v>3371711</v>
          </cell>
          <cell r="F116">
            <v>88685196.898750022</v>
          </cell>
          <cell r="G116" t="str">
            <v>1Directivo</v>
          </cell>
          <cell r="H116" t="str">
            <v>Secretario General de Ministerio o de Departamento Administrativo</v>
          </cell>
        </row>
        <row r="117">
          <cell r="D117" t="str">
            <v>0037-23</v>
          </cell>
          <cell r="E117">
            <v>4586915</v>
          </cell>
          <cell r="F117">
            <v>120648377.03749999</v>
          </cell>
          <cell r="G117" t="str">
            <v>1Directivo</v>
          </cell>
          <cell r="H117" t="str">
            <v>Secretario General de Unidad Administrativa Especial, o de Superintendencia o de Entidad Descentralizada</v>
          </cell>
        </row>
        <row r="118">
          <cell r="D118" t="str">
            <v>0037-22</v>
          </cell>
          <cell r="E118">
            <v>4172597</v>
          </cell>
          <cell r="F118">
            <v>109750683.4225</v>
          </cell>
          <cell r="G118" t="str">
            <v>1Directivo</v>
          </cell>
          <cell r="H118" t="str">
            <v>Secretario General de Unidad Administrativa Especial, o de Superintendencia o de Entidad Descentralizada</v>
          </cell>
        </row>
        <row r="119">
          <cell r="D119" t="str">
            <v>0037-21</v>
          </cell>
          <cell r="E119">
            <v>3767529</v>
          </cell>
          <cell r="F119">
            <v>99096290.052500039</v>
          </cell>
          <cell r="G119" t="str">
            <v>1Directivo</v>
          </cell>
          <cell r="H119" t="str">
            <v>Secretario General de Unidad Administrativa Especial, o de Superintendencia o de Entidad Descentralizada</v>
          </cell>
        </row>
        <row r="120">
          <cell r="D120" t="str">
            <v>0037-20</v>
          </cell>
          <cell r="E120">
            <v>3714119</v>
          </cell>
          <cell r="F120">
            <v>97691461.347499996</v>
          </cell>
          <cell r="G120" t="str">
            <v>1Directivo</v>
          </cell>
          <cell r="H120" t="str">
            <v>Secretario General de Unidad Administrativa Especial, o de Superintendencia o de Entidad Descentralizada</v>
          </cell>
        </row>
        <row r="121">
          <cell r="D121" t="str">
            <v>0037-19</v>
          </cell>
          <cell r="E121">
            <v>3371711</v>
          </cell>
          <cell r="F121">
            <v>88685196.898750022</v>
          </cell>
          <cell r="G121" t="str">
            <v>1Directivo</v>
          </cell>
          <cell r="H121" t="str">
            <v>Secretario General de Unidad Administrativa Especial, o de Superintendencia o de Entidad Descentralizada</v>
          </cell>
        </row>
        <row r="122">
          <cell r="D122" t="str">
            <v>0037-18</v>
          </cell>
          <cell r="E122">
            <v>3126904</v>
          </cell>
          <cell r="F122">
            <v>82246105.011250004</v>
          </cell>
          <cell r="G122" t="str">
            <v>1Directivo</v>
          </cell>
          <cell r="H122" t="str">
            <v>Secretario General de Unidad Administrativa Especial, o de Superintendencia o de Entidad Descentralizada</v>
          </cell>
        </row>
        <row r="123">
          <cell r="D123" t="str">
            <v>0037-17</v>
          </cell>
          <cell r="E123">
            <v>2882184</v>
          </cell>
          <cell r="F123">
            <v>75809301.451250017</v>
          </cell>
          <cell r="G123" t="str">
            <v>1Directivo</v>
          </cell>
          <cell r="H123" t="str">
            <v>Secretario General de Unidad Administrativa Especial, o de Superintendencia o de Entidad Descentralizada</v>
          </cell>
        </row>
        <row r="124">
          <cell r="D124" t="str">
            <v>0037-16</v>
          </cell>
          <cell r="E124">
            <v>2727257</v>
          </cell>
          <cell r="F124">
            <v>71734298.720000014</v>
          </cell>
          <cell r="G124" t="str">
            <v>1Directivo</v>
          </cell>
          <cell r="H124" t="str">
            <v>Secretario General de Unidad Administrativa Especial, o de Superintendencia o de Entidad Descentralizada</v>
          </cell>
        </row>
        <row r="125">
          <cell r="D125" t="str">
            <v>0037-15</v>
          </cell>
          <cell r="E125">
            <v>2688771</v>
          </cell>
          <cell r="F125">
            <v>70722011.942916676</v>
          </cell>
          <cell r="G125" t="str">
            <v>1Directivo</v>
          </cell>
          <cell r="H125" t="str">
            <v>Secretario General de Unidad Administrativa Especial, o de Superintendencia o de Entidad Descentralizada</v>
          </cell>
        </row>
        <row r="126">
          <cell r="D126" t="str">
            <v>0037-14</v>
          </cell>
          <cell r="E126">
            <v>2632711</v>
          </cell>
          <cell r="F126">
            <v>69247481.006250009</v>
          </cell>
          <cell r="G126" t="str">
            <v>1Directivo</v>
          </cell>
          <cell r="H126" t="str">
            <v>Secretario General de Unidad Administrativa Especial, o de Superintendencia o de Entidad Descentralizada</v>
          </cell>
        </row>
        <row r="127">
          <cell r="D127" t="str">
            <v>0038-23</v>
          </cell>
          <cell r="E127">
            <v>4586915</v>
          </cell>
          <cell r="F127">
            <v>120648377.03749999</v>
          </cell>
          <cell r="G127" t="str">
            <v>1Directivo</v>
          </cell>
          <cell r="H127" t="str">
            <v>Secretario General del Comisionado Nacional de la Policía</v>
          </cell>
        </row>
        <row r="128">
          <cell r="D128" t="str">
            <v>0038-22</v>
          </cell>
          <cell r="E128">
            <v>4172597</v>
          </cell>
          <cell r="F128">
            <v>109750683.4225</v>
          </cell>
          <cell r="G128" t="str">
            <v>1Directivo</v>
          </cell>
          <cell r="H128" t="str">
            <v>Secretario General del Comisionado Nacional de la Policía</v>
          </cell>
        </row>
        <row r="129">
          <cell r="D129" t="str">
            <v>0008-22</v>
          </cell>
          <cell r="E129">
            <v>4172597</v>
          </cell>
          <cell r="F129">
            <v>109750683.4225</v>
          </cell>
          <cell r="G129" t="str">
            <v>1Directivo</v>
          </cell>
          <cell r="H129" t="str">
            <v>Subcontador General de la Nación</v>
          </cell>
        </row>
        <row r="130">
          <cell r="D130" t="str">
            <v>0008-21</v>
          </cell>
          <cell r="E130">
            <v>3767529</v>
          </cell>
          <cell r="F130">
            <v>99096290.052500039</v>
          </cell>
          <cell r="G130" t="str">
            <v>1Directivo</v>
          </cell>
          <cell r="H130" t="str">
            <v>Subcontador General de la Nación</v>
          </cell>
        </row>
        <row r="131">
          <cell r="D131" t="str">
            <v>0150-21</v>
          </cell>
          <cell r="E131">
            <v>3767529</v>
          </cell>
          <cell r="F131">
            <v>76491116.052500024</v>
          </cell>
          <cell r="G131" t="str">
            <v>1Directivo</v>
          </cell>
          <cell r="H131" t="str">
            <v>Subdirector Administrativo y/o Financiero o Técnico u Operativo</v>
          </cell>
        </row>
        <row r="132">
          <cell r="D132" t="str">
            <v>0150-20</v>
          </cell>
          <cell r="E132">
            <v>3714119</v>
          </cell>
          <cell r="F132">
            <v>75406747.347499996</v>
          </cell>
          <cell r="G132" t="str">
            <v>1Directivo</v>
          </cell>
          <cell r="H132" t="str">
            <v>Subdirector Administrativo y/o Financiero o Técnico u Operativo</v>
          </cell>
        </row>
        <row r="133">
          <cell r="D133" t="str">
            <v>0150-19</v>
          </cell>
          <cell r="E133">
            <v>3371711</v>
          </cell>
          <cell r="F133">
            <v>68454930.898750007</v>
          </cell>
          <cell r="G133" t="str">
            <v>1Directivo</v>
          </cell>
          <cell r="H133" t="str">
            <v>Subdirector Administrativo y/o Financiero o Técnico u Operativo</v>
          </cell>
        </row>
        <row r="134">
          <cell r="D134" t="str">
            <v>0150-18</v>
          </cell>
          <cell r="E134">
            <v>3126904</v>
          </cell>
          <cell r="F134">
            <v>63484681.011249997</v>
          </cell>
          <cell r="G134" t="str">
            <v>1Directivo</v>
          </cell>
          <cell r="H134" t="str">
            <v>Subdirector Administrativo y/o Financiero o Técnico u Operativo</v>
          </cell>
        </row>
        <row r="135">
          <cell r="D135" t="str">
            <v>0150-17</v>
          </cell>
          <cell r="E135">
            <v>2882184</v>
          </cell>
          <cell r="F135">
            <v>58516197.451250002</v>
          </cell>
          <cell r="G135" t="str">
            <v>1Directivo</v>
          </cell>
          <cell r="H135" t="str">
            <v>Subdirector Administrativo y/o Financiero o Técnico u Operativo</v>
          </cell>
        </row>
        <row r="136">
          <cell r="D136" t="str">
            <v>0150-16</v>
          </cell>
          <cell r="E136">
            <v>2727257</v>
          </cell>
          <cell r="F136">
            <v>55370756.720000014</v>
          </cell>
          <cell r="G136" t="str">
            <v>1Directivo</v>
          </cell>
          <cell r="H136" t="str">
            <v>Subdirector Administrativo y/o Financiero o Técnico u Operativo</v>
          </cell>
        </row>
        <row r="137">
          <cell r="D137" t="str">
            <v>0150-14</v>
          </cell>
          <cell r="E137">
            <v>2632711</v>
          </cell>
          <cell r="F137">
            <v>53451215.006250009</v>
          </cell>
          <cell r="G137" t="str">
            <v>1Directivo</v>
          </cell>
          <cell r="H137" t="str">
            <v>Subdirector Administrativo y/o Financiero o Técnico u Operativo</v>
          </cell>
        </row>
        <row r="138">
          <cell r="D138" t="str">
            <v>0150-13</v>
          </cell>
          <cell r="E138">
            <v>2494548</v>
          </cell>
          <cell r="F138">
            <v>50646129.210416675</v>
          </cell>
          <cell r="G138" t="str">
            <v>1Directivo</v>
          </cell>
          <cell r="H138" t="str">
            <v>Subdirector Administrativo y/o Financiero o Técnico u Operativo</v>
          </cell>
        </row>
        <row r="139">
          <cell r="D139" t="str">
            <v>0150-12</v>
          </cell>
          <cell r="E139">
            <v>2387836</v>
          </cell>
          <cell r="F139">
            <v>48479584.521250002</v>
          </cell>
          <cell r="G139" t="str">
            <v>1Directivo</v>
          </cell>
          <cell r="H139" t="str">
            <v>Subdirector Administrativo y/o Financiero o Técnico u Operativo</v>
          </cell>
        </row>
        <row r="140">
          <cell r="D140" t="str">
            <v>0150-11</v>
          </cell>
          <cell r="E140">
            <v>2313908</v>
          </cell>
          <cell r="F140">
            <v>46978644.443333343</v>
          </cell>
          <cell r="G140" t="str">
            <v>1Directivo</v>
          </cell>
          <cell r="H140" t="str">
            <v>Subdirector Administrativo y/o Financiero o Técnico u Operativo</v>
          </cell>
        </row>
        <row r="141">
          <cell r="D141" t="str">
            <v>0025-00</v>
          </cell>
          <cell r="E141" t="e">
            <v>#N/A</v>
          </cell>
          <cell r="F141" t="e">
            <v>#VALUE!</v>
          </cell>
          <cell r="G141" t="str">
            <v>1Directivo</v>
          </cell>
          <cell r="H141" t="str">
            <v>Subdirector de Departamento Administrativo</v>
          </cell>
        </row>
        <row r="142">
          <cell r="D142" t="str">
            <v>0040-23</v>
          </cell>
          <cell r="E142">
            <v>4586915</v>
          </cell>
          <cell r="F142">
            <v>120648377.03749999</v>
          </cell>
          <cell r="G142" t="str">
            <v>1Directivo</v>
          </cell>
          <cell r="H142" t="str">
            <v>Subgerente, Vicepresidente o Subdirector General o Nacional de Entidad Descentralizada o de Unidad Administrativa Especial</v>
          </cell>
        </row>
        <row r="143">
          <cell r="D143" t="str">
            <v>0040-22</v>
          </cell>
          <cell r="E143">
            <v>4172597</v>
          </cell>
          <cell r="F143">
            <v>109750683.4225</v>
          </cell>
          <cell r="G143" t="str">
            <v>1Directivo</v>
          </cell>
          <cell r="H143" t="str">
            <v>Subgerente, Vicepresidente o Subdirector General o Nacional de Entidad Descentralizada o de Unidad Administrativa Especial</v>
          </cell>
        </row>
        <row r="144">
          <cell r="D144" t="str">
            <v>0040-21</v>
          </cell>
          <cell r="E144">
            <v>3767529</v>
          </cell>
          <cell r="F144">
            <v>99096290.052500039</v>
          </cell>
          <cell r="G144" t="str">
            <v>1Directivo</v>
          </cell>
          <cell r="H144" t="str">
            <v>Subgerente, Vicepresidente o Subdirector General o Nacional de Entidad Descentralizada o de Unidad Administrativa Especial</v>
          </cell>
        </row>
        <row r="145">
          <cell r="D145" t="str">
            <v>0040-20</v>
          </cell>
          <cell r="E145">
            <v>3714119</v>
          </cell>
          <cell r="F145">
            <v>97691461.347499996</v>
          </cell>
          <cell r="G145" t="str">
            <v>1Directivo</v>
          </cell>
          <cell r="H145" t="str">
            <v>Subgerente, Vicepresidente o Subdirector General o Nacional de Entidad Descentralizada o de Unidad Administrativa Especial</v>
          </cell>
        </row>
        <row r="146">
          <cell r="D146" t="str">
            <v>0040-19</v>
          </cell>
          <cell r="E146">
            <v>3371711</v>
          </cell>
          <cell r="F146">
            <v>88685196.898750022</v>
          </cell>
          <cell r="G146" t="str">
            <v>1Directivo</v>
          </cell>
          <cell r="H146" t="str">
            <v>Subgerente, Vicepresidente o Subdirector General o Nacional de Entidad Descentralizada o de Unidad Administrativa Especial</v>
          </cell>
        </row>
        <row r="147">
          <cell r="D147" t="str">
            <v>0040-18</v>
          </cell>
          <cell r="E147">
            <v>3126904</v>
          </cell>
          <cell r="F147">
            <v>82246105.011250004</v>
          </cell>
          <cell r="G147" t="str">
            <v>1Directivo</v>
          </cell>
          <cell r="H147" t="str">
            <v>Subgerente, Vicepresidente o Subdirector General o Nacional de Entidad Descentralizada o de Unidad Administrativa Especial</v>
          </cell>
        </row>
        <row r="148">
          <cell r="D148" t="str">
            <v>0040-17</v>
          </cell>
          <cell r="E148">
            <v>2882184</v>
          </cell>
          <cell r="F148">
            <v>75809301.451250017</v>
          </cell>
          <cell r="G148" t="str">
            <v>1Directivo</v>
          </cell>
          <cell r="H148" t="str">
            <v>Subgerente, Vicepresidente o Subdirector General o Nacional de Entidad Descentralizada o de Unidad Administrativa Especial</v>
          </cell>
        </row>
        <row r="149">
          <cell r="D149" t="str">
            <v>0040-16</v>
          </cell>
          <cell r="E149">
            <v>2727257</v>
          </cell>
          <cell r="F149">
            <v>71734298.720000014</v>
          </cell>
          <cell r="G149" t="str">
            <v>1Directivo</v>
          </cell>
          <cell r="H149" t="str">
            <v>Subgerente, Vicepresidente o Subdirector General o Nacional de Entidad Descentralizada o de Unidad Administrativa Especial</v>
          </cell>
        </row>
        <row r="150">
          <cell r="D150" t="str">
            <v>0040-15</v>
          </cell>
          <cell r="E150">
            <v>2688771</v>
          </cell>
          <cell r="F150">
            <v>70722011.942916676</v>
          </cell>
          <cell r="G150" t="str">
            <v>1Directivo</v>
          </cell>
          <cell r="H150" t="str">
            <v>Subgerente, Vicepresidente o Subdirector General o Nacional de Entidad Descentralizada o de Unidad Administrativa Especial</v>
          </cell>
        </row>
        <row r="151">
          <cell r="D151" t="str">
            <v>0040-14</v>
          </cell>
          <cell r="E151">
            <v>2632711</v>
          </cell>
          <cell r="F151">
            <v>69247481.006250009</v>
          </cell>
          <cell r="G151" t="str">
            <v>1Directivo</v>
          </cell>
          <cell r="H151" t="str">
            <v>Subgerente, Vicepresidente o Subdirector General o Nacional de Entidad Descentralizada o de Unidad Administrativa Especial</v>
          </cell>
        </row>
        <row r="152">
          <cell r="D152" t="str">
            <v>0044-19</v>
          </cell>
          <cell r="E152">
            <v>3371711</v>
          </cell>
          <cell r="F152">
            <v>88685196.898750022</v>
          </cell>
          <cell r="G152" t="str">
            <v>1Directivo</v>
          </cell>
          <cell r="H152" t="str">
            <v>Subsecretario de Relaciones Exteriores</v>
          </cell>
        </row>
        <row r="153">
          <cell r="D153" t="str">
            <v>0044-18</v>
          </cell>
          <cell r="E153">
            <v>3126904</v>
          </cell>
          <cell r="F153">
            <v>82246105.011250004</v>
          </cell>
          <cell r="G153" t="str">
            <v>1Directivo</v>
          </cell>
          <cell r="H153" t="str">
            <v>Subsecretario de Relaciones Exteriores</v>
          </cell>
        </row>
        <row r="154">
          <cell r="D154" t="str">
            <v>0030-25</v>
          </cell>
          <cell r="E154">
            <v>5343919</v>
          </cell>
          <cell r="F154">
            <v>140559647.24833331</v>
          </cell>
          <cell r="G154" t="str">
            <v>1Directivo</v>
          </cell>
          <cell r="H154" t="str">
            <v>Superintendente</v>
          </cell>
        </row>
        <row r="155">
          <cell r="D155" t="str">
            <v>0030-24</v>
          </cell>
          <cell r="E155">
            <v>4951937</v>
          </cell>
          <cell r="F155">
            <v>130249451.36208333</v>
          </cell>
          <cell r="G155" t="str">
            <v>1Directivo</v>
          </cell>
          <cell r="H155" t="str">
            <v>Superintendente</v>
          </cell>
        </row>
        <row r="156">
          <cell r="D156" t="str">
            <v>0030-23</v>
          </cell>
          <cell r="E156">
            <v>4586915</v>
          </cell>
          <cell r="F156">
            <v>120648377.03749999</v>
          </cell>
          <cell r="G156" t="str">
            <v>1Directivo</v>
          </cell>
          <cell r="H156" t="str">
            <v>Superintendente</v>
          </cell>
        </row>
        <row r="157">
          <cell r="D157" t="str">
            <v>0110-23</v>
          </cell>
          <cell r="E157">
            <v>4586915</v>
          </cell>
          <cell r="F157">
            <v>93126887.037499994</v>
          </cell>
          <cell r="G157" t="str">
            <v>1Directivo</v>
          </cell>
          <cell r="H157" t="str">
            <v>Superintendente Delegado</v>
          </cell>
        </row>
        <row r="158">
          <cell r="D158" t="str">
            <v>0110-22</v>
          </cell>
          <cell r="E158">
            <v>4172597</v>
          </cell>
          <cell r="F158">
            <v>84715101.422499999</v>
          </cell>
          <cell r="G158" t="str">
            <v>1Directivo</v>
          </cell>
          <cell r="H158" t="str">
            <v>Superintendente Delegado</v>
          </cell>
        </row>
        <row r="159">
          <cell r="D159" t="str">
            <v>0110-20</v>
          </cell>
          <cell r="E159">
            <v>3714119</v>
          </cell>
          <cell r="F159">
            <v>75406747.347499996</v>
          </cell>
          <cell r="G159" t="str">
            <v>1Directivo</v>
          </cell>
          <cell r="H159" t="str">
            <v>Superintendente Delegado</v>
          </cell>
        </row>
        <row r="160">
          <cell r="D160" t="str">
            <v>0110-19</v>
          </cell>
          <cell r="E160">
            <v>3371711</v>
          </cell>
          <cell r="F160">
            <v>68454930.898750007</v>
          </cell>
          <cell r="G160" t="str">
            <v>1Directivo</v>
          </cell>
          <cell r="H160" t="str">
            <v>Superintendente Delegado</v>
          </cell>
        </row>
        <row r="161">
          <cell r="D161" t="str">
            <v>0110-18</v>
          </cell>
          <cell r="E161">
            <v>3126904</v>
          </cell>
          <cell r="F161">
            <v>63484681.011249997</v>
          </cell>
          <cell r="G161" t="str">
            <v>1Directivo</v>
          </cell>
          <cell r="H161" t="str">
            <v>Superintendente Delegado</v>
          </cell>
        </row>
        <row r="162">
          <cell r="D162" t="str">
            <v>0110-17</v>
          </cell>
          <cell r="E162">
            <v>2882184</v>
          </cell>
          <cell r="F162">
            <v>58516197.451250002</v>
          </cell>
          <cell r="G162" t="str">
            <v>1Directivo</v>
          </cell>
          <cell r="H162" t="str">
            <v>Superintendente Delegado</v>
          </cell>
        </row>
        <row r="163">
          <cell r="D163" t="str">
            <v>0110-15</v>
          </cell>
          <cell r="E163">
            <v>2688771</v>
          </cell>
          <cell r="F163">
            <v>54589385.942916669</v>
          </cell>
          <cell r="G163" t="str">
            <v>1Directivo</v>
          </cell>
          <cell r="H163" t="str">
            <v>Superintendente Delegado</v>
          </cell>
        </row>
        <row r="164">
          <cell r="D164" t="str">
            <v>0175-00</v>
          </cell>
          <cell r="E164" t="e">
            <v>#N/A</v>
          </cell>
          <cell r="F164" t="e">
            <v>#VALUE!</v>
          </cell>
          <cell r="G164" t="str">
            <v>1Directivo</v>
          </cell>
          <cell r="H164" t="str">
            <v>Vicecomisionado</v>
          </cell>
        </row>
        <row r="165">
          <cell r="D165" t="str">
            <v>0020-00</v>
          </cell>
          <cell r="E165" t="e">
            <v>#N/A</v>
          </cell>
          <cell r="F165" t="e">
            <v>#VALUE!</v>
          </cell>
          <cell r="G165" t="str">
            <v>1Directivo</v>
          </cell>
          <cell r="H165" t="str">
            <v>Viceministro</v>
          </cell>
        </row>
        <row r="166">
          <cell r="D166" t="str">
            <v>0065-09</v>
          </cell>
          <cell r="E166">
            <v>2116347</v>
          </cell>
          <cell r="F166">
            <v>55665699.230000004</v>
          </cell>
          <cell r="G166" t="str">
            <v>1Directivo</v>
          </cell>
          <cell r="H166" t="str">
            <v>Vicerrector o Director Administrativo de Institución Universitaria o de Escuela Tecnológica</v>
          </cell>
        </row>
        <row r="167">
          <cell r="D167" t="str">
            <v>0065-07</v>
          </cell>
          <cell r="E167">
            <v>1992289</v>
          </cell>
          <cell r="F167">
            <v>52402635.422499999</v>
          </cell>
          <cell r="G167" t="str">
            <v>1Directivo</v>
          </cell>
          <cell r="H167" t="str">
            <v>Vicerrector o Director Administrativo de Institución Universitaria o de Escuela Tecnológica</v>
          </cell>
        </row>
        <row r="168">
          <cell r="D168" t="str">
            <v>0065-06</v>
          </cell>
          <cell r="E168">
            <v>1879165</v>
          </cell>
          <cell r="F168">
            <v>49427165.625416681</v>
          </cell>
          <cell r="G168" t="str">
            <v>1Directivo</v>
          </cell>
          <cell r="H168" t="str">
            <v>Vicerrector o Director Administrativo de Institución Universitaria o de Escuela Tecnológica</v>
          </cell>
        </row>
        <row r="169">
          <cell r="D169" t="str">
            <v>0065-05</v>
          </cell>
          <cell r="E169">
            <v>1796281</v>
          </cell>
          <cell r="F169">
            <v>47247090.345416673</v>
          </cell>
          <cell r="G169" t="str">
            <v>1Directivo</v>
          </cell>
          <cell r="H169" t="str">
            <v>Vicerrector o Director Administrativo de Institución Universitaria o de Escuela Tecnológica</v>
          </cell>
        </row>
        <row r="170">
          <cell r="D170" t="str">
            <v>0065-04</v>
          </cell>
          <cell r="E170">
            <v>1750380</v>
          </cell>
          <cell r="F170">
            <v>46039768.8125</v>
          </cell>
          <cell r="G170" t="str">
            <v>1Directivo</v>
          </cell>
          <cell r="H170" t="str">
            <v>Vicerrector o Director Administrativo de Institución Universitaria o de Escuela Tecnológica</v>
          </cell>
        </row>
        <row r="171">
          <cell r="D171" t="str">
            <v>0065-02</v>
          </cell>
          <cell r="E171">
            <v>1554144</v>
          </cell>
          <cell r="F171">
            <v>40878226.714999996</v>
          </cell>
          <cell r="G171" t="str">
            <v>1Directivo</v>
          </cell>
          <cell r="H171" t="str">
            <v>Vicerrector o Director Administrativo de Institución Universitaria o de Escuela Tecnológica</v>
          </cell>
        </row>
        <row r="172">
          <cell r="D172" t="str">
            <v>0060-19</v>
          </cell>
          <cell r="E172">
            <v>3371711</v>
          </cell>
          <cell r="F172">
            <v>88685196.898750022</v>
          </cell>
          <cell r="G172" t="str">
            <v>1Directivo</v>
          </cell>
          <cell r="H172" t="str">
            <v>Vicerrector o Director Administrativo de Universidad</v>
          </cell>
        </row>
        <row r="173">
          <cell r="D173" t="str">
            <v>0060-18</v>
          </cell>
          <cell r="E173">
            <v>3126904</v>
          </cell>
          <cell r="F173">
            <v>82246105.011250004</v>
          </cell>
          <cell r="G173" t="str">
            <v>1Directivo</v>
          </cell>
          <cell r="H173" t="str">
            <v>Vicerrector o Director Administrativo de Universidad</v>
          </cell>
        </row>
        <row r="174">
          <cell r="D174" t="str">
            <v>0060-17</v>
          </cell>
          <cell r="E174">
            <v>2882184</v>
          </cell>
          <cell r="F174">
            <v>75809301.451250017</v>
          </cell>
          <cell r="G174" t="str">
            <v>1Directivo</v>
          </cell>
          <cell r="H174" t="str">
            <v>Vicerrector o Director Administrativo de Universidad</v>
          </cell>
        </row>
        <row r="175">
          <cell r="D175" t="str">
            <v>0060-15</v>
          </cell>
          <cell r="E175">
            <v>2688771</v>
          </cell>
          <cell r="F175">
            <v>70722011.942916676</v>
          </cell>
          <cell r="G175" t="str">
            <v>1Directivo</v>
          </cell>
          <cell r="H175" t="str">
            <v>Vicerrector o Director Administrativo de Universidad</v>
          </cell>
        </row>
        <row r="176">
          <cell r="D176" t="str">
            <v>0060-13</v>
          </cell>
          <cell r="E176">
            <v>2494548</v>
          </cell>
          <cell r="F176">
            <v>65613417.210416675</v>
          </cell>
          <cell r="G176" t="str">
            <v>1Directivo</v>
          </cell>
          <cell r="H176" t="str">
            <v>Vicerrector o Director Administrativo de Universidad</v>
          </cell>
        </row>
        <row r="177">
          <cell r="D177" t="str">
            <v>0060-12</v>
          </cell>
          <cell r="E177">
            <v>2387836</v>
          </cell>
          <cell r="F177">
            <v>62806600.521250002</v>
          </cell>
          <cell r="G177" t="str">
            <v>1Directivo</v>
          </cell>
          <cell r="H177" t="str">
            <v>Vicerrector o Director Administrativo de Universidad</v>
          </cell>
        </row>
        <row r="178">
          <cell r="D178" t="str">
            <v>0060-11</v>
          </cell>
          <cell r="E178">
            <v>2313908</v>
          </cell>
          <cell r="F178">
            <v>60862092.443333343</v>
          </cell>
          <cell r="G178" t="str">
            <v>1Directivo</v>
          </cell>
          <cell r="H178" t="str">
            <v>Vicerrector o Director Administrativo de Universidad</v>
          </cell>
        </row>
        <row r="179">
          <cell r="D179" t="str">
            <v>0060-10</v>
          </cell>
          <cell r="E179">
            <v>2277479</v>
          </cell>
          <cell r="F179">
            <v>59903910.372499995</v>
          </cell>
          <cell r="G179" t="str">
            <v>1Directivo</v>
          </cell>
          <cell r="H179" t="str">
            <v>Vicerrector o Director Administrativo de Universidad</v>
          </cell>
        </row>
        <row r="180">
          <cell r="D180" t="str">
            <v>1050-00</v>
          </cell>
          <cell r="E180" t="e">
            <v>#N/A</v>
          </cell>
          <cell r="F180" t="e">
            <v>#VALUE!</v>
          </cell>
          <cell r="G180" t="str">
            <v>2Asesor</v>
          </cell>
          <cell r="H180" t="str">
            <v>Agregado para Asuntos Aéreos</v>
          </cell>
        </row>
        <row r="181">
          <cell r="D181" t="str">
            <v>1020-18</v>
          </cell>
          <cell r="E181">
            <v>4976866</v>
          </cell>
          <cell r="F181">
            <v>101043956.07583332</v>
          </cell>
          <cell r="G181" t="str">
            <v>2Asesor</v>
          </cell>
          <cell r="H181" t="str">
            <v>Asesor</v>
          </cell>
        </row>
        <row r="182">
          <cell r="D182" t="str">
            <v>1020-17</v>
          </cell>
          <cell r="E182">
            <v>4579392</v>
          </cell>
          <cell r="F182">
            <v>92974149.61166665</v>
          </cell>
          <cell r="G182" t="str">
            <v>2Asesor</v>
          </cell>
          <cell r="H182" t="str">
            <v>Asesor</v>
          </cell>
        </row>
        <row r="183">
          <cell r="D183" t="str">
            <v>1020-16</v>
          </cell>
          <cell r="E183">
            <v>4141302</v>
          </cell>
          <cell r="F183">
            <v>84079727.567916662</v>
          </cell>
          <cell r="G183" t="str">
            <v>2Asesor</v>
          </cell>
          <cell r="H183" t="str">
            <v>Asesor</v>
          </cell>
        </row>
        <row r="184">
          <cell r="D184" t="str">
            <v>1020-15</v>
          </cell>
          <cell r="E184">
            <v>3765950</v>
          </cell>
          <cell r="F184">
            <v>76459058.036249995</v>
          </cell>
          <cell r="G184" t="str">
            <v>2Asesor</v>
          </cell>
          <cell r="H184" t="str">
            <v>Asesor</v>
          </cell>
        </row>
        <row r="185">
          <cell r="D185" t="str">
            <v>1020-14</v>
          </cell>
          <cell r="E185">
            <v>3686839</v>
          </cell>
          <cell r="F185">
            <v>74852888.932916656</v>
          </cell>
          <cell r="G185" t="str">
            <v>2Asesor</v>
          </cell>
          <cell r="H185" t="str">
            <v>Asesor</v>
          </cell>
        </row>
        <row r="186">
          <cell r="D186" t="str">
            <v>1020-13</v>
          </cell>
          <cell r="E186">
            <v>3491454</v>
          </cell>
          <cell r="F186">
            <v>70886040.449166656</v>
          </cell>
          <cell r="G186" t="str">
            <v>2Asesor</v>
          </cell>
          <cell r="H186" t="str">
            <v>Asesor</v>
          </cell>
        </row>
        <row r="187">
          <cell r="D187" t="str">
            <v>1020-12</v>
          </cell>
          <cell r="E187">
            <v>3178970</v>
          </cell>
          <cell r="F187">
            <v>64541762.831666656</v>
          </cell>
          <cell r="G187" t="str">
            <v>2Asesor</v>
          </cell>
          <cell r="H187" t="str">
            <v>Asesor</v>
          </cell>
        </row>
        <row r="188">
          <cell r="D188" t="str">
            <v>1020-11</v>
          </cell>
          <cell r="E188">
            <v>3022647</v>
          </cell>
          <cell r="F188">
            <v>61367979.504583322</v>
          </cell>
          <cell r="G188" t="str">
            <v>2Asesor</v>
          </cell>
          <cell r="H188" t="str">
            <v>Asesor</v>
          </cell>
        </row>
        <row r="189">
          <cell r="D189" t="str">
            <v>1020-10</v>
          </cell>
          <cell r="E189">
            <v>2870832</v>
          </cell>
          <cell r="F189">
            <v>58285720.878333323</v>
          </cell>
          <cell r="G189" t="str">
            <v>2Asesor</v>
          </cell>
          <cell r="H189" t="str">
            <v>Asesor</v>
          </cell>
        </row>
        <row r="190">
          <cell r="D190" t="str">
            <v>1020-09</v>
          </cell>
          <cell r="E190">
            <v>2757576</v>
          </cell>
          <cell r="F190">
            <v>55986315.125416659</v>
          </cell>
          <cell r="G190" t="str">
            <v>2Asesor</v>
          </cell>
          <cell r="H190" t="str">
            <v>Asesor</v>
          </cell>
        </row>
        <row r="191">
          <cell r="D191" t="str">
            <v>1020-08</v>
          </cell>
          <cell r="E191">
            <v>2618910</v>
          </cell>
          <cell r="F191">
            <v>53171017.055000007</v>
          </cell>
          <cell r="G191" t="str">
            <v>2Asesor</v>
          </cell>
          <cell r="H191" t="str">
            <v>Asesor</v>
          </cell>
        </row>
        <row r="192">
          <cell r="D192" t="str">
            <v>1020-07</v>
          </cell>
          <cell r="E192">
            <v>2387836</v>
          </cell>
          <cell r="F192">
            <v>48479584.521250002</v>
          </cell>
          <cell r="G192" t="str">
            <v>2Asesor</v>
          </cell>
          <cell r="H192" t="str">
            <v>Asesor</v>
          </cell>
        </row>
        <row r="193">
          <cell r="D193" t="str">
            <v>1020-06</v>
          </cell>
          <cell r="E193">
            <v>2134076</v>
          </cell>
          <cell r="F193">
            <v>43327564.293749988</v>
          </cell>
          <cell r="G193" t="str">
            <v>2Asesor</v>
          </cell>
          <cell r="H193" t="str">
            <v>Asesor</v>
          </cell>
        </row>
        <row r="194">
          <cell r="D194" t="str">
            <v>1020-05</v>
          </cell>
          <cell r="E194">
            <v>1879165</v>
          </cell>
          <cell r="F194">
            <v>38152175.625416674</v>
          </cell>
          <cell r="G194" t="str">
            <v>2Asesor</v>
          </cell>
          <cell r="H194" t="str">
            <v>Asesor</v>
          </cell>
        </row>
        <row r="195">
          <cell r="D195" t="str">
            <v>1020-04</v>
          </cell>
          <cell r="E195">
            <v>1830558</v>
          </cell>
          <cell r="F195">
            <v>37165320.931666665</v>
          </cell>
          <cell r="G195" t="str">
            <v>2Asesor</v>
          </cell>
          <cell r="H195" t="str">
            <v>Asesor</v>
          </cell>
        </row>
        <row r="196">
          <cell r="D196" t="str">
            <v>1020-03</v>
          </cell>
          <cell r="E196">
            <v>1601985</v>
          </cell>
          <cell r="F196">
            <v>32524665.517916672</v>
          </cell>
          <cell r="G196" t="str">
            <v>2Asesor</v>
          </cell>
          <cell r="H196" t="str">
            <v>Asesor</v>
          </cell>
        </row>
        <row r="197">
          <cell r="D197" t="str">
            <v>1020-02</v>
          </cell>
          <cell r="E197">
            <v>1464725</v>
          </cell>
          <cell r="F197">
            <v>29737913.08666667</v>
          </cell>
          <cell r="G197" t="str">
            <v>2Asesor</v>
          </cell>
          <cell r="H197" t="str">
            <v>Asesor</v>
          </cell>
        </row>
        <row r="198">
          <cell r="D198" t="str">
            <v>1020-01</v>
          </cell>
          <cell r="E198">
            <v>1352172</v>
          </cell>
          <cell r="F198">
            <v>27452780.162500001</v>
          </cell>
          <cell r="G198" t="str">
            <v>2Asesor</v>
          </cell>
          <cell r="H198" t="str">
            <v>Asesor</v>
          </cell>
        </row>
        <row r="199">
          <cell r="D199" t="str">
            <v>1060-00</v>
          </cell>
          <cell r="E199" t="e">
            <v>#N/A</v>
          </cell>
          <cell r="F199" t="e">
            <v>#VALUE!</v>
          </cell>
          <cell r="G199" t="str">
            <v>2Asesor</v>
          </cell>
          <cell r="H199" t="str">
            <v>Asesor Comercial</v>
          </cell>
        </row>
        <row r="200">
          <cell r="D200" t="str">
            <v>1008-18</v>
          </cell>
          <cell r="E200">
            <v>4976866</v>
          </cell>
          <cell r="F200">
            <v>101043956.07583332</v>
          </cell>
          <cell r="G200" t="str">
            <v>2Asesor</v>
          </cell>
          <cell r="H200" t="str">
            <v>Asesor de la Comisión Nacional del Servicio Civil</v>
          </cell>
        </row>
        <row r="201">
          <cell r="D201" t="str">
            <v>1008-17</v>
          </cell>
          <cell r="E201">
            <v>4579392</v>
          </cell>
          <cell r="F201">
            <v>92974149.61166665</v>
          </cell>
          <cell r="G201" t="str">
            <v>2Asesor</v>
          </cell>
          <cell r="H201" t="str">
            <v>Asesor de la Comisión Nacional del Servicio Civil</v>
          </cell>
        </row>
        <row r="202">
          <cell r="D202" t="str">
            <v>1008-16</v>
          </cell>
          <cell r="E202">
            <v>4141302</v>
          </cell>
          <cell r="F202">
            <v>84079727.567916662</v>
          </cell>
          <cell r="G202" t="str">
            <v>2Asesor</v>
          </cell>
          <cell r="H202" t="str">
            <v>Asesor de la Comisión Nacional del Servicio Civil</v>
          </cell>
        </row>
        <row r="203">
          <cell r="D203" t="str">
            <v>1008-15</v>
          </cell>
          <cell r="E203">
            <v>3765950</v>
          </cell>
          <cell r="F203">
            <v>76459058.036249995</v>
          </cell>
          <cell r="G203" t="str">
            <v>2Asesor</v>
          </cell>
          <cell r="H203" t="str">
            <v>Asesor de la Comisión Nacional del Servicio Civil</v>
          </cell>
        </row>
        <row r="204">
          <cell r="D204" t="str">
            <v>1045-16</v>
          </cell>
          <cell r="E204">
            <v>4141302</v>
          </cell>
          <cell r="F204">
            <v>108927539.56791666</v>
          </cell>
          <cell r="G204" t="str">
            <v>2Asesor</v>
          </cell>
          <cell r="H204" t="str">
            <v>Jefe de Oficina Asesora de Comunicaciones o de Prensa o de Jurídica o de Planeación</v>
          </cell>
        </row>
        <row r="205">
          <cell r="D205" t="str">
            <v>1045-15</v>
          </cell>
          <cell r="E205">
            <v>3765950</v>
          </cell>
          <cell r="F205">
            <v>99054758.03624998</v>
          </cell>
          <cell r="G205" t="str">
            <v>2Asesor</v>
          </cell>
          <cell r="H205" t="str">
            <v>Jefe de Oficina Asesora de Comunicaciones o de Prensa o de Jurídica o de Planeación</v>
          </cell>
        </row>
        <row r="206">
          <cell r="D206" t="str">
            <v>1045-14</v>
          </cell>
          <cell r="E206">
            <v>3686839</v>
          </cell>
          <cell r="F206">
            <v>96973922.932916656</v>
          </cell>
          <cell r="G206" t="str">
            <v>2Asesor</v>
          </cell>
          <cell r="H206" t="str">
            <v>Jefe de Oficina Asesora de Comunicaciones o de Prensa o de Jurídica o de Planeación</v>
          </cell>
        </row>
        <row r="207">
          <cell r="D207" t="str">
            <v>1045-13</v>
          </cell>
          <cell r="E207">
            <v>3491454</v>
          </cell>
          <cell r="F207">
            <v>91834764.449166656</v>
          </cell>
          <cell r="G207" t="str">
            <v>2Asesor</v>
          </cell>
          <cell r="H207" t="str">
            <v>Jefe de Oficina Asesora de Comunicaciones o de Prensa o de Jurídica o de Planeación</v>
          </cell>
        </row>
        <row r="208">
          <cell r="D208" t="str">
            <v>1045-12</v>
          </cell>
          <cell r="E208">
            <v>3178970</v>
          </cell>
          <cell r="F208">
            <v>83615582.831666663</v>
          </cell>
          <cell r="G208" t="str">
            <v>2Asesor</v>
          </cell>
          <cell r="H208" t="str">
            <v>Jefe de Oficina Asesora de Comunicaciones o de Prensa o de Jurídica o de Planeación</v>
          </cell>
        </row>
        <row r="209">
          <cell r="D209" t="str">
            <v>1045-11</v>
          </cell>
          <cell r="E209">
            <v>3022647</v>
          </cell>
          <cell r="F209">
            <v>79503861.504583329</v>
          </cell>
          <cell r="G209" t="str">
            <v>2Asesor</v>
          </cell>
          <cell r="H209" t="str">
            <v>Jefe de Oficina Asesora de Comunicaciones o de Prensa o de Jurídica o de Planeación</v>
          </cell>
        </row>
        <row r="210">
          <cell r="D210" t="str">
            <v>1045-10</v>
          </cell>
          <cell r="E210">
            <v>2870832</v>
          </cell>
          <cell r="F210">
            <v>75510712.87833333</v>
          </cell>
          <cell r="G210" t="str">
            <v>2Asesor</v>
          </cell>
          <cell r="H210" t="str">
            <v>Jefe de Oficina Asesora de Comunicaciones o de Prensa o de Jurídica o de Planeación</v>
          </cell>
        </row>
        <row r="211">
          <cell r="D211" t="str">
            <v>1045-09</v>
          </cell>
          <cell r="E211">
            <v>2757576</v>
          </cell>
          <cell r="F211">
            <v>72531771.125416636</v>
          </cell>
          <cell r="G211" t="str">
            <v>2Asesor</v>
          </cell>
          <cell r="H211" t="str">
            <v>Jefe de Oficina Asesora de Comunicaciones o de Prensa o de Jurídica o de Planeación</v>
          </cell>
        </row>
        <row r="212">
          <cell r="D212" t="str">
            <v>2008-21</v>
          </cell>
          <cell r="E212">
            <v>2084439</v>
          </cell>
          <cell r="F212">
            <v>42319797.785416663</v>
          </cell>
          <cell r="G212" t="str">
            <v>3Ejecutivo</v>
          </cell>
          <cell r="H212" t="str">
            <v>Almacenista General</v>
          </cell>
        </row>
        <row r="213">
          <cell r="D213" t="str">
            <v>2008-20</v>
          </cell>
          <cell r="E213">
            <v>2021731</v>
          </cell>
          <cell r="F213">
            <v>41046654.343333334</v>
          </cell>
          <cell r="G213" t="str">
            <v>3Ejecutivo</v>
          </cell>
          <cell r="H213" t="str">
            <v>Almacenista General</v>
          </cell>
        </row>
        <row r="214">
          <cell r="D214" t="str">
            <v>2008-19</v>
          </cell>
          <cell r="E214">
            <v>1992289</v>
          </cell>
          <cell r="F214">
            <v>40448901.422499999</v>
          </cell>
          <cell r="G214" t="str">
            <v>3Ejecutivo</v>
          </cell>
          <cell r="H214" t="str">
            <v>Almacenista General</v>
          </cell>
        </row>
        <row r="215">
          <cell r="D215" t="str">
            <v>2008-17</v>
          </cell>
          <cell r="E215">
            <v>1815797</v>
          </cell>
          <cell r="F215">
            <v>36865632.368333325</v>
          </cell>
          <cell r="G215" t="str">
            <v>3Ejecutivo</v>
          </cell>
          <cell r="H215" t="str">
            <v>Almacenista General</v>
          </cell>
        </row>
        <row r="216">
          <cell r="D216" t="str">
            <v>2008-16</v>
          </cell>
          <cell r="E216">
            <v>1709781</v>
          </cell>
          <cell r="F216">
            <v>34713218.367083333</v>
          </cell>
          <cell r="G216" t="str">
            <v>3Ejecutivo</v>
          </cell>
          <cell r="H216" t="str">
            <v>Almacenista General</v>
          </cell>
        </row>
        <row r="217">
          <cell r="D217" t="str">
            <v>2008-15</v>
          </cell>
          <cell r="E217">
            <v>1654687</v>
          </cell>
          <cell r="F217">
            <v>33594659.907499999</v>
          </cell>
          <cell r="G217" t="str">
            <v>3Ejecutivo</v>
          </cell>
          <cell r="H217" t="str">
            <v>Almacenista General</v>
          </cell>
        </row>
        <row r="218">
          <cell r="D218" t="str">
            <v>2008-13</v>
          </cell>
          <cell r="E218">
            <v>1568711</v>
          </cell>
          <cell r="F218">
            <v>31849112.537499998</v>
          </cell>
          <cell r="G218" t="str">
            <v>3Ejecutivo</v>
          </cell>
          <cell r="H218" t="str">
            <v>Almacenista General</v>
          </cell>
        </row>
        <row r="219">
          <cell r="D219" t="str">
            <v>2041-11</v>
          </cell>
          <cell r="E219">
            <v>1464700</v>
          </cell>
          <cell r="F219">
            <v>29737405.522916667</v>
          </cell>
          <cell r="G219" t="str">
            <v>3Ejecutivo</v>
          </cell>
          <cell r="H219" t="str">
            <v>Comandante Superior de Prisiones</v>
          </cell>
        </row>
        <row r="220">
          <cell r="D220" t="str">
            <v>2041-09</v>
          </cell>
          <cell r="E220">
            <v>1320233</v>
          </cell>
          <cell r="F220">
            <v>26804331.320833337</v>
          </cell>
          <cell r="G220" t="str">
            <v>3Ejecutivo</v>
          </cell>
          <cell r="H220" t="str">
            <v>Comandante Superior de Prisiones</v>
          </cell>
        </row>
        <row r="221">
          <cell r="D221" t="str">
            <v>2038-24</v>
          </cell>
          <cell r="E221">
            <v>2595341</v>
          </cell>
          <cell r="F221">
            <v>52692502.063749991</v>
          </cell>
          <cell r="G221" t="str">
            <v>3Ejecutivo</v>
          </cell>
          <cell r="H221" t="str">
            <v>Comisionado Regional</v>
          </cell>
        </row>
        <row r="222">
          <cell r="D222" t="str">
            <v>2038-23</v>
          </cell>
          <cell r="E222">
            <v>2417065</v>
          </cell>
          <cell r="F222">
            <v>49073012.952083334</v>
          </cell>
          <cell r="G222" t="str">
            <v>3Ejecutivo</v>
          </cell>
          <cell r="H222" t="str">
            <v>Comisionado Regional</v>
          </cell>
        </row>
        <row r="223">
          <cell r="D223" t="str">
            <v>2091-18</v>
          </cell>
          <cell r="E223">
            <v>1879165</v>
          </cell>
          <cell r="F223">
            <v>38152175.625416674</v>
          </cell>
          <cell r="G223" t="str">
            <v>3Ejecutivo</v>
          </cell>
          <cell r="H223" t="str">
            <v>Consejero de Relaciones Exteriores</v>
          </cell>
        </row>
        <row r="224">
          <cell r="D224" t="str">
            <v>2091-17</v>
          </cell>
          <cell r="E224">
            <v>1815797</v>
          </cell>
          <cell r="F224">
            <v>36865632.368333325</v>
          </cell>
          <cell r="G224" t="str">
            <v>3Ejecutivo</v>
          </cell>
          <cell r="H224" t="str">
            <v>Consejero de Relaciones Exteriores</v>
          </cell>
        </row>
        <row r="225">
          <cell r="D225" t="str">
            <v>2110-27</v>
          </cell>
          <cell r="E225">
            <v>3206533</v>
          </cell>
          <cell r="F225">
            <v>65101366.919166662</v>
          </cell>
          <cell r="G225" t="str">
            <v>3Ejecutivo</v>
          </cell>
          <cell r="H225" t="str">
            <v>Coordinador de Area</v>
          </cell>
        </row>
        <row r="226">
          <cell r="D226" t="str">
            <v>2110-26</v>
          </cell>
          <cell r="E226">
            <v>2974770</v>
          </cell>
          <cell r="F226">
            <v>60395945.798750006</v>
          </cell>
          <cell r="G226" t="str">
            <v>3Ejecutivo</v>
          </cell>
          <cell r="H226" t="str">
            <v>Coordinador de Area</v>
          </cell>
        </row>
        <row r="227">
          <cell r="D227" t="str">
            <v>2110-25</v>
          </cell>
          <cell r="E227">
            <v>2758679</v>
          </cell>
          <cell r="F227">
            <v>56008709.034999996</v>
          </cell>
          <cell r="G227" t="str">
            <v>3Ejecutivo</v>
          </cell>
          <cell r="H227" t="str">
            <v>Coordinador de Area</v>
          </cell>
        </row>
        <row r="228">
          <cell r="D228" t="str">
            <v>2110-24</v>
          </cell>
          <cell r="E228">
            <v>2595341</v>
          </cell>
          <cell r="F228">
            <v>52692502.063749991</v>
          </cell>
          <cell r="G228" t="str">
            <v>3Ejecutivo</v>
          </cell>
          <cell r="H228" t="str">
            <v>Coordinador de Area</v>
          </cell>
        </row>
        <row r="229">
          <cell r="D229" t="str">
            <v>2110-23</v>
          </cell>
          <cell r="E229">
            <v>2417065</v>
          </cell>
          <cell r="F229">
            <v>49073012.952083334</v>
          </cell>
          <cell r="G229" t="str">
            <v>3Ejecutivo</v>
          </cell>
          <cell r="H229" t="str">
            <v>Coordinador de Area</v>
          </cell>
        </row>
        <row r="230">
          <cell r="D230" t="str">
            <v>2110-22</v>
          </cell>
          <cell r="E230">
            <v>2222927</v>
          </cell>
          <cell r="F230">
            <v>45131481.96208334</v>
          </cell>
          <cell r="G230" t="str">
            <v>3Ejecutivo</v>
          </cell>
          <cell r="H230" t="str">
            <v>Coordinador de Area</v>
          </cell>
        </row>
        <row r="231">
          <cell r="D231" t="str">
            <v>2110-21</v>
          </cell>
          <cell r="E231">
            <v>2084439</v>
          </cell>
          <cell r="F231">
            <v>42319797.785416663</v>
          </cell>
          <cell r="G231" t="str">
            <v>3Ejecutivo</v>
          </cell>
          <cell r="H231" t="str">
            <v>Coordinador de Area</v>
          </cell>
        </row>
        <row r="232">
          <cell r="D232" t="str">
            <v>2110-20</v>
          </cell>
          <cell r="E232">
            <v>2021731</v>
          </cell>
          <cell r="F232">
            <v>41046654.343333334</v>
          </cell>
          <cell r="G232" t="str">
            <v>3Ejecutivo</v>
          </cell>
          <cell r="H232" t="str">
            <v>Coordinador de Area</v>
          </cell>
        </row>
        <row r="233">
          <cell r="D233" t="str">
            <v>2110-19</v>
          </cell>
          <cell r="E233">
            <v>1992289</v>
          </cell>
          <cell r="F233">
            <v>40448901.422499999</v>
          </cell>
          <cell r="G233" t="str">
            <v>3Ejecutivo</v>
          </cell>
          <cell r="H233" t="str">
            <v>Coordinador de Area</v>
          </cell>
        </row>
        <row r="234">
          <cell r="D234" t="str">
            <v>2110-18</v>
          </cell>
          <cell r="E234">
            <v>1879165</v>
          </cell>
          <cell r="F234">
            <v>38152175.625416674</v>
          </cell>
          <cell r="G234" t="str">
            <v>3Ejecutivo</v>
          </cell>
          <cell r="H234" t="str">
            <v>Coordinador de Area</v>
          </cell>
        </row>
        <row r="235">
          <cell r="D235" t="str">
            <v>2110-17</v>
          </cell>
          <cell r="E235">
            <v>1815797</v>
          </cell>
          <cell r="F235">
            <v>36865632.368333325</v>
          </cell>
          <cell r="G235" t="str">
            <v>3Ejecutivo</v>
          </cell>
          <cell r="H235" t="str">
            <v>Coordinador de Area</v>
          </cell>
        </row>
        <row r="236">
          <cell r="D236" t="str">
            <v>2110-16</v>
          </cell>
          <cell r="E236">
            <v>1709781</v>
          </cell>
          <cell r="F236">
            <v>34713218.367083333</v>
          </cell>
          <cell r="G236" t="str">
            <v>3Ejecutivo</v>
          </cell>
          <cell r="H236" t="str">
            <v>Coordinador de Area</v>
          </cell>
        </row>
        <row r="237">
          <cell r="D237" t="str">
            <v>2105-18</v>
          </cell>
          <cell r="E237">
            <v>1879165</v>
          </cell>
          <cell r="F237">
            <v>38152175.625416674</v>
          </cell>
          <cell r="G237" t="str">
            <v>3Ejecutivo</v>
          </cell>
          <cell r="H237" t="str">
            <v>Director de Centro</v>
          </cell>
        </row>
        <row r="238">
          <cell r="D238" t="str">
            <v>2105-16</v>
          </cell>
          <cell r="E238">
            <v>1709781</v>
          </cell>
          <cell r="F238">
            <v>34713218.367083333</v>
          </cell>
          <cell r="G238" t="str">
            <v>3Ejecutivo</v>
          </cell>
          <cell r="H238" t="str">
            <v>Director de Centro</v>
          </cell>
        </row>
        <row r="239">
          <cell r="D239" t="str">
            <v>2105-15</v>
          </cell>
          <cell r="E239">
            <v>1654687</v>
          </cell>
          <cell r="F239">
            <v>33594659.907499999</v>
          </cell>
          <cell r="G239" t="str">
            <v>3Ejecutivo</v>
          </cell>
          <cell r="H239" t="str">
            <v>Director de Centro</v>
          </cell>
        </row>
        <row r="240">
          <cell r="D240" t="str">
            <v>2105-14</v>
          </cell>
          <cell r="E240">
            <v>1632929</v>
          </cell>
          <cell r="F240">
            <v>33152913.121249996</v>
          </cell>
          <cell r="G240" t="str">
            <v>3Ejecutivo</v>
          </cell>
          <cell r="H240" t="str">
            <v>Director de Centro</v>
          </cell>
        </row>
        <row r="241">
          <cell r="D241" t="str">
            <v>2105-12</v>
          </cell>
          <cell r="E241">
            <v>1534102</v>
          </cell>
          <cell r="F241">
            <v>31146455.449583333</v>
          </cell>
          <cell r="G241" t="str">
            <v>3Ejecutivo</v>
          </cell>
          <cell r="H241" t="str">
            <v>Director de Centro</v>
          </cell>
        </row>
        <row r="242">
          <cell r="D242" t="str">
            <v>2105-10</v>
          </cell>
          <cell r="E242">
            <v>1388279</v>
          </cell>
          <cell r="F242">
            <v>28185850.744166665</v>
          </cell>
          <cell r="G242" t="str">
            <v>3Ejecutivo</v>
          </cell>
          <cell r="H242" t="str">
            <v>Director de Centro</v>
          </cell>
        </row>
        <row r="243">
          <cell r="D243" t="str">
            <v>2105-08</v>
          </cell>
          <cell r="E243">
            <v>1264348</v>
          </cell>
          <cell r="F243">
            <v>25669713.376250003</v>
          </cell>
          <cell r="G243" t="str">
            <v>3Ejecutivo</v>
          </cell>
          <cell r="H243" t="str">
            <v>Director de Centro</v>
          </cell>
        </row>
        <row r="244">
          <cell r="D244" t="str">
            <v>2105-06</v>
          </cell>
          <cell r="E244">
            <v>1135915</v>
          </cell>
          <cell r="F244">
            <v>23062173.132083338</v>
          </cell>
          <cell r="G244" t="str">
            <v>3Ejecutivo</v>
          </cell>
          <cell r="H244" t="str">
            <v>Director de Centro</v>
          </cell>
        </row>
        <row r="245">
          <cell r="D245" t="str">
            <v>2170-06</v>
          </cell>
          <cell r="E245">
            <v>1135915</v>
          </cell>
          <cell r="F245">
            <v>23062173.132083338</v>
          </cell>
          <cell r="G245" t="str">
            <v>3Ejecutivo</v>
          </cell>
          <cell r="H245" t="str">
            <v>Director de Centro o de Carrera o Jefe de Departamento de Institución Técnica Profesional</v>
          </cell>
        </row>
        <row r="246">
          <cell r="D246" t="str">
            <v>2170-05</v>
          </cell>
          <cell r="E246">
            <v>1081567</v>
          </cell>
          <cell r="F246">
            <v>21958760.496666662</v>
          </cell>
          <cell r="G246" t="str">
            <v>3Ejecutivo</v>
          </cell>
          <cell r="H246" t="str">
            <v>Director de Centro o de Carrera o Jefe de Departamento de Institución Técnica Profesional</v>
          </cell>
        </row>
        <row r="247">
          <cell r="D247" t="str">
            <v>2170-04</v>
          </cell>
          <cell r="E247">
            <v>1020560</v>
          </cell>
          <cell r="F247">
            <v>20720151.963750001</v>
          </cell>
          <cell r="G247" t="str">
            <v>3Ejecutivo</v>
          </cell>
          <cell r="H247" t="str">
            <v>Director de Centro o de Carrera o Jefe de Departamento de Institución Técnica Profesional</v>
          </cell>
        </row>
        <row r="248">
          <cell r="D248" t="str">
            <v>2170-03</v>
          </cell>
          <cell r="E248">
            <v>935634</v>
          </cell>
          <cell r="F248">
            <v>18995922.495416671</v>
          </cell>
          <cell r="G248" t="str">
            <v>3Ejecutivo</v>
          </cell>
          <cell r="H248" t="str">
            <v>Director de Centro o de Carrera o Jefe de Departamento de Institución Técnica Profesional</v>
          </cell>
        </row>
        <row r="249">
          <cell r="D249" t="str">
            <v>2140-10</v>
          </cell>
          <cell r="E249">
            <v>1388279</v>
          </cell>
          <cell r="F249">
            <v>28185850.744166665</v>
          </cell>
          <cell r="G249" t="str">
            <v>3Ejecutivo</v>
          </cell>
          <cell r="H249" t="str">
            <v>Director de Centro o de Carrera o Jefe de Departamento de Institución Universitaria o de Escuela Tecnológica.</v>
          </cell>
        </row>
        <row r="250">
          <cell r="D250" t="str">
            <v>2140-08</v>
          </cell>
          <cell r="E250">
            <v>1264348</v>
          </cell>
          <cell r="F250">
            <v>25669713.376250003</v>
          </cell>
          <cell r="G250" t="str">
            <v>3Ejecutivo</v>
          </cell>
          <cell r="H250" t="str">
            <v>Director de Centro o de Carrera o Jefe de Departamento de Institución Universitaria o de Escuela Tecnológica.</v>
          </cell>
        </row>
        <row r="251">
          <cell r="D251" t="str">
            <v>2140-07</v>
          </cell>
          <cell r="E251">
            <v>1223398</v>
          </cell>
          <cell r="F251">
            <v>24838316.680416666</v>
          </cell>
          <cell r="G251" t="str">
            <v>3Ejecutivo</v>
          </cell>
          <cell r="H251" t="str">
            <v>Director de Centro o de Carrera o Jefe de Departamento de Institución Universitaria o de Escuela Tecnológica.</v>
          </cell>
        </row>
        <row r="252">
          <cell r="D252" t="str">
            <v>2140-06</v>
          </cell>
          <cell r="E252">
            <v>1135915</v>
          </cell>
          <cell r="F252">
            <v>23062173.132083338</v>
          </cell>
          <cell r="G252" t="str">
            <v>3Ejecutivo</v>
          </cell>
          <cell r="H252" t="str">
            <v>Director de Centro o de Carrera o Jefe de Departamento de Institución Universitaria o de Escuela Tecnológica.</v>
          </cell>
        </row>
        <row r="253">
          <cell r="D253" t="str">
            <v>2010-19</v>
          </cell>
          <cell r="E253">
            <v>1992289</v>
          </cell>
          <cell r="F253">
            <v>40448901.422499999</v>
          </cell>
          <cell r="G253" t="str">
            <v>3Ejecutivo</v>
          </cell>
          <cell r="H253" t="str">
            <v>Director de Clínica</v>
          </cell>
        </row>
        <row r="254">
          <cell r="D254" t="str">
            <v>2010-17</v>
          </cell>
          <cell r="E254">
            <v>1815797</v>
          </cell>
          <cell r="F254">
            <v>36865632.368333325</v>
          </cell>
          <cell r="G254" t="str">
            <v>3Ejecutivo</v>
          </cell>
          <cell r="H254" t="str">
            <v>Director de Clínica</v>
          </cell>
        </row>
        <row r="255">
          <cell r="D255" t="str">
            <v>2010-15</v>
          </cell>
          <cell r="E255">
            <v>1654687</v>
          </cell>
          <cell r="F255">
            <v>33594659.907499999</v>
          </cell>
          <cell r="G255" t="str">
            <v>3Ejecutivo</v>
          </cell>
          <cell r="H255" t="str">
            <v>Director de Clínica</v>
          </cell>
        </row>
        <row r="256">
          <cell r="D256" t="str">
            <v>2010-14</v>
          </cell>
          <cell r="E256">
            <v>1632929</v>
          </cell>
          <cell r="F256">
            <v>33152913.121249996</v>
          </cell>
          <cell r="G256" t="str">
            <v>3Ejecutivo</v>
          </cell>
          <cell r="H256" t="str">
            <v>Director de Clínica</v>
          </cell>
        </row>
        <row r="257">
          <cell r="D257" t="str">
            <v>2220-12</v>
          </cell>
          <cell r="E257">
            <v>1534102</v>
          </cell>
          <cell r="F257">
            <v>31146455.449583333</v>
          </cell>
          <cell r="G257" t="str">
            <v>3Ejecutivo</v>
          </cell>
          <cell r="H257" t="str">
            <v>Director de Establecimiento Carcelario</v>
          </cell>
        </row>
        <row r="258">
          <cell r="D258" t="str">
            <v>2220-10</v>
          </cell>
          <cell r="E258">
            <v>1388279</v>
          </cell>
          <cell r="F258">
            <v>28185850.744166665</v>
          </cell>
          <cell r="G258" t="str">
            <v>3Ejecutivo</v>
          </cell>
          <cell r="H258" t="str">
            <v>Director de Establecimiento Carcelario</v>
          </cell>
        </row>
        <row r="259">
          <cell r="D259" t="str">
            <v>2220-08</v>
          </cell>
          <cell r="E259">
            <v>1264348</v>
          </cell>
          <cell r="F259">
            <v>25669713.376250003</v>
          </cell>
          <cell r="G259" t="str">
            <v>3Ejecutivo</v>
          </cell>
          <cell r="H259" t="str">
            <v>Director de Establecimiento Carcelario</v>
          </cell>
        </row>
        <row r="260">
          <cell r="D260" t="str">
            <v>2220-06</v>
          </cell>
          <cell r="E260">
            <v>1135915</v>
          </cell>
          <cell r="F260">
            <v>23062173.132083338</v>
          </cell>
          <cell r="G260" t="str">
            <v>3Ejecutivo</v>
          </cell>
          <cell r="H260" t="str">
            <v>Director de Establecimiento Carcelario</v>
          </cell>
        </row>
        <row r="261">
          <cell r="D261" t="str">
            <v>2130-25</v>
          </cell>
          <cell r="E261">
            <v>2758679</v>
          </cell>
          <cell r="F261">
            <v>56008709.034999996</v>
          </cell>
          <cell r="G261" t="str">
            <v>3Ejecutivo</v>
          </cell>
          <cell r="H261" t="str">
            <v>Director de Fábrica</v>
          </cell>
        </row>
        <row r="262">
          <cell r="D262" t="str">
            <v>2130-24</v>
          </cell>
          <cell r="E262">
            <v>2595341</v>
          </cell>
          <cell r="F262">
            <v>52692502.063749991</v>
          </cell>
          <cell r="G262" t="str">
            <v>3Ejecutivo</v>
          </cell>
          <cell r="H262" t="str">
            <v>Director de Fábrica</v>
          </cell>
        </row>
        <row r="263">
          <cell r="D263" t="str">
            <v>2130-23</v>
          </cell>
          <cell r="E263">
            <v>2417065</v>
          </cell>
          <cell r="F263">
            <v>49073012.952083334</v>
          </cell>
          <cell r="G263" t="str">
            <v>3Ejecutivo</v>
          </cell>
          <cell r="H263" t="str">
            <v>Director de Fábrica</v>
          </cell>
        </row>
        <row r="264">
          <cell r="D264" t="str">
            <v>2130-22</v>
          </cell>
          <cell r="E264">
            <v>2222927</v>
          </cell>
          <cell r="F264">
            <v>45131481.96208334</v>
          </cell>
          <cell r="G264" t="str">
            <v>3Ejecutivo</v>
          </cell>
          <cell r="H264" t="str">
            <v>Director de Fábrica</v>
          </cell>
        </row>
        <row r="265">
          <cell r="D265" t="str">
            <v>2093-23</v>
          </cell>
          <cell r="E265">
            <v>2417065</v>
          </cell>
          <cell r="F265">
            <v>49073012.952083334</v>
          </cell>
          <cell r="G265" t="str">
            <v>3Ejecutivo</v>
          </cell>
          <cell r="H265" t="str">
            <v>Director de la Biblioteca Nacional</v>
          </cell>
        </row>
        <row r="266">
          <cell r="D266" t="str">
            <v>2093-22</v>
          </cell>
          <cell r="E266">
            <v>2222927</v>
          </cell>
          <cell r="F266">
            <v>45131481.96208334</v>
          </cell>
          <cell r="G266" t="str">
            <v>3Ejecutivo</v>
          </cell>
          <cell r="H266" t="str">
            <v>Director de la Biblioteca Nacional</v>
          </cell>
        </row>
        <row r="267">
          <cell r="D267" t="str">
            <v>2093-21</v>
          </cell>
          <cell r="E267">
            <v>2084439</v>
          </cell>
          <cell r="F267">
            <v>42319797.785416663</v>
          </cell>
          <cell r="G267" t="str">
            <v>3Ejecutivo</v>
          </cell>
          <cell r="H267" t="str">
            <v>Director de la Biblioteca Nacional</v>
          </cell>
        </row>
        <row r="268">
          <cell r="D268" t="str">
            <v>2090-27</v>
          </cell>
          <cell r="E268">
            <v>3206533</v>
          </cell>
          <cell r="F268">
            <v>65101366.919166662</v>
          </cell>
          <cell r="G268" t="str">
            <v>3Ejecutivo</v>
          </cell>
          <cell r="H268" t="str">
            <v>Director de Museo o de Teatro o de Coro o Cultural.</v>
          </cell>
        </row>
        <row r="269">
          <cell r="D269" t="str">
            <v>2090-25</v>
          </cell>
          <cell r="E269">
            <v>2758679</v>
          </cell>
          <cell r="F269">
            <v>56008709.034999996</v>
          </cell>
          <cell r="G269" t="str">
            <v>3Ejecutivo</v>
          </cell>
          <cell r="H269" t="str">
            <v>Director de Museo o de Teatro o de Coro o Cultural.</v>
          </cell>
        </row>
        <row r="270">
          <cell r="D270" t="str">
            <v>2090-24</v>
          </cell>
          <cell r="E270">
            <v>2595341</v>
          </cell>
          <cell r="F270">
            <v>52692502.063749991</v>
          </cell>
          <cell r="G270" t="str">
            <v>3Ejecutivo</v>
          </cell>
          <cell r="H270" t="str">
            <v>Director de Museo o de Teatro o de Coro o Cultural.</v>
          </cell>
        </row>
        <row r="271">
          <cell r="D271" t="str">
            <v>2090-23</v>
          </cell>
          <cell r="E271">
            <v>2417065</v>
          </cell>
          <cell r="F271">
            <v>49073012.952083334</v>
          </cell>
          <cell r="G271" t="str">
            <v>3Ejecutivo</v>
          </cell>
          <cell r="H271" t="str">
            <v>Director de Museo o de Teatro o de Coro o Cultural.</v>
          </cell>
        </row>
        <row r="272">
          <cell r="D272" t="str">
            <v>2090-22</v>
          </cell>
          <cell r="E272">
            <v>2222927</v>
          </cell>
          <cell r="F272">
            <v>45131481.96208334</v>
          </cell>
          <cell r="G272" t="str">
            <v>3Ejecutivo</v>
          </cell>
          <cell r="H272" t="str">
            <v>Director de Museo o de Teatro o de Coro o Cultural.</v>
          </cell>
        </row>
        <row r="273">
          <cell r="D273" t="str">
            <v>2090-21</v>
          </cell>
          <cell r="E273">
            <v>2084439</v>
          </cell>
          <cell r="F273">
            <v>42319797.785416663</v>
          </cell>
          <cell r="G273" t="str">
            <v>3Ejecutivo</v>
          </cell>
          <cell r="H273" t="str">
            <v>Director de Museo o de Teatro o de Coro o Cultural.</v>
          </cell>
        </row>
        <row r="274">
          <cell r="D274" t="str">
            <v>2090-20</v>
          </cell>
          <cell r="E274">
            <v>2021731</v>
          </cell>
          <cell r="F274">
            <v>41046654.343333334</v>
          </cell>
          <cell r="G274" t="str">
            <v>3Ejecutivo</v>
          </cell>
          <cell r="H274" t="str">
            <v>Director de Museo o de Teatro o de Coro o Cultural.</v>
          </cell>
        </row>
        <row r="275">
          <cell r="D275" t="str">
            <v>2025-22</v>
          </cell>
          <cell r="E275">
            <v>2222927</v>
          </cell>
          <cell r="F275">
            <v>45131481.96208334</v>
          </cell>
          <cell r="G275" t="str">
            <v>3Ejecutivo</v>
          </cell>
          <cell r="H275" t="str">
            <v>Director de Unidad Administrativa Especial de Ministerio, de Departamento Administrativo o de Establecimiento Público</v>
          </cell>
        </row>
        <row r="276">
          <cell r="D276" t="str">
            <v>2025-21</v>
          </cell>
          <cell r="E276">
            <v>2084439</v>
          </cell>
          <cell r="F276">
            <v>42319797.785416663</v>
          </cell>
          <cell r="G276" t="str">
            <v>3Ejecutivo</v>
          </cell>
          <cell r="H276" t="str">
            <v>Director de Unidad Administrativa Especial de Ministerio, de Departamento Administrativo o de Establecimiento Público</v>
          </cell>
        </row>
        <row r="277">
          <cell r="D277" t="str">
            <v>2025-20</v>
          </cell>
          <cell r="E277">
            <v>2021731</v>
          </cell>
          <cell r="F277">
            <v>41046654.343333334</v>
          </cell>
          <cell r="G277" t="str">
            <v>3Ejecutivo</v>
          </cell>
          <cell r="H277" t="str">
            <v>Director de Unidad Administrativa Especial de Ministerio, de Departamento Administrativo o de Establecimiento Público</v>
          </cell>
        </row>
        <row r="278">
          <cell r="D278" t="str">
            <v>2025-19</v>
          </cell>
          <cell r="E278">
            <v>1992289</v>
          </cell>
          <cell r="F278">
            <v>40448901.422499999</v>
          </cell>
          <cell r="G278" t="str">
            <v>3Ejecutivo</v>
          </cell>
          <cell r="H278" t="str">
            <v>Director de Unidad Administrativa Especial de Ministerio, de Departamento Administrativo o de Establecimiento Público</v>
          </cell>
        </row>
        <row r="279">
          <cell r="D279" t="str">
            <v>2025-18</v>
          </cell>
          <cell r="E279">
            <v>1879165</v>
          </cell>
          <cell r="F279">
            <v>38152175.625416674</v>
          </cell>
          <cell r="G279" t="str">
            <v>3Ejecutivo</v>
          </cell>
          <cell r="H279" t="str">
            <v>Director de Unidad Administrativa Especial de Ministerio, de Departamento Administrativo o de Establecimiento Público</v>
          </cell>
        </row>
        <row r="280">
          <cell r="D280" t="str">
            <v>2025-16</v>
          </cell>
          <cell r="E280">
            <v>1709781</v>
          </cell>
          <cell r="F280">
            <v>34713218.367083333</v>
          </cell>
          <cell r="G280" t="str">
            <v>3Ejecutivo</v>
          </cell>
          <cell r="H280" t="str">
            <v>Director de Unidad Administrativa Especial de Ministerio, de Departamento Administrativo o de Establecimiento Público</v>
          </cell>
        </row>
        <row r="281">
          <cell r="D281" t="str">
            <v>2025-14</v>
          </cell>
          <cell r="E281">
            <v>1632929</v>
          </cell>
          <cell r="F281">
            <v>33152913.121249996</v>
          </cell>
          <cell r="G281" t="str">
            <v>3Ejecutivo</v>
          </cell>
          <cell r="H281" t="str">
            <v>Director de Unidad Administrativa Especial de Ministerio, de Departamento Administrativo o de Establecimiento Público</v>
          </cell>
        </row>
        <row r="282">
          <cell r="D282" t="str">
            <v>2025-12</v>
          </cell>
          <cell r="E282">
            <v>1534102</v>
          </cell>
          <cell r="F282">
            <v>31146455.449583333</v>
          </cell>
          <cell r="G282" t="str">
            <v>3Ejecutivo</v>
          </cell>
          <cell r="H282" t="str">
            <v>Director de Unidad Administrativa Especial de Ministerio, de Departamento Administrativo o de Establecimiento Público</v>
          </cell>
        </row>
        <row r="283">
          <cell r="D283" t="str">
            <v>2195-11</v>
          </cell>
          <cell r="E283">
            <v>1464700</v>
          </cell>
          <cell r="F283">
            <v>29737405.522916667</v>
          </cell>
          <cell r="G283" t="str">
            <v>3Ejecutivo</v>
          </cell>
          <cell r="H283" t="str">
            <v>Director de Unidad de Institución Técnica Profesional</v>
          </cell>
        </row>
        <row r="284">
          <cell r="D284" t="str">
            <v>2195-09</v>
          </cell>
          <cell r="E284">
            <v>1320233</v>
          </cell>
          <cell r="F284">
            <v>26804331.320833337</v>
          </cell>
          <cell r="G284" t="str">
            <v>3Ejecutivo</v>
          </cell>
          <cell r="H284" t="str">
            <v>Director de Unidad de Institución Técnica Profesional</v>
          </cell>
        </row>
        <row r="285">
          <cell r="D285" t="str">
            <v>2195-08</v>
          </cell>
          <cell r="E285">
            <v>1264348</v>
          </cell>
          <cell r="F285">
            <v>25669713.376250003</v>
          </cell>
          <cell r="G285" t="str">
            <v>3Ejecutivo</v>
          </cell>
          <cell r="H285" t="str">
            <v>Director de Unidad de Institución Técnica Profesional</v>
          </cell>
        </row>
        <row r="286">
          <cell r="D286" t="str">
            <v>2195-06</v>
          </cell>
          <cell r="E286">
            <v>1135915</v>
          </cell>
          <cell r="F286">
            <v>23062173.132083338</v>
          </cell>
          <cell r="G286" t="str">
            <v>3Ejecutivo</v>
          </cell>
          <cell r="H286" t="str">
            <v>Director de Unidad de Institución Técnica Profesional</v>
          </cell>
        </row>
        <row r="287">
          <cell r="D287" t="str">
            <v>2195-05</v>
          </cell>
          <cell r="E287">
            <v>1081567</v>
          </cell>
          <cell r="F287">
            <v>21958760.496666662</v>
          </cell>
          <cell r="G287" t="str">
            <v>3Ejecutivo</v>
          </cell>
          <cell r="H287" t="str">
            <v>Director de Unidad de Institución Técnica Profesional</v>
          </cell>
        </row>
        <row r="288">
          <cell r="D288" t="str">
            <v>2135-15</v>
          </cell>
          <cell r="E288">
            <v>1654687</v>
          </cell>
          <cell r="F288">
            <v>33594659.907499999</v>
          </cell>
          <cell r="G288" t="str">
            <v>3Ejecutivo</v>
          </cell>
          <cell r="H288" t="str">
            <v>Director de Unidad Tecnológica o de Unidad Académica</v>
          </cell>
        </row>
        <row r="289">
          <cell r="D289" t="str">
            <v>2135-13</v>
          </cell>
          <cell r="E289">
            <v>1568711</v>
          </cell>
          <cell r="F289">
            <v>31849112.537499998</v>
          </cell>
          <cell r="G289" t="str">
            <v>3Ejecutivo</v>
          </cell>
          <cell r="H289" t="str">
            <v>Director de Unidad Tecnológica o de Unidad Académica</v>
          </cell>
        </row>
        <row r="290">
          <cell r="D290" t="str">
            <v>2135-12</v>
          </cell>
          <cell r="E290">
            <v>1534102</v>
          </cell>
          <cell r="F290">
            <v>31146455.449583333</v>
          </cell>
          <cell r="G290" t="str">
            <v>3Ejecutivo</v>
          </cell>
          <cell r="H290" t="str">
            <v>Director de Unidad Tecnológica o de Unidad Académica</v>
          </cell>
        </row>
        <row r="291">
          <cell r="D291" t="str">
            <v>2135-11</v>
          </cell>
          <cell r="E291">
            <v>1464700</v>
          </cell>
          <cell r="F291">
            <v>29737405.522916667</v>
          </cell>
          <cell r="G291" t="str">
            <v>3Ejecutivo</v>
          </cell>
          <cell r="H291" t="str">
            <v>Director de Unidad Tecnológica o de Unidad Académica</v>
          </cell>
        </row>
        <row r="292">
          <cell r="D292" t="str">
            <v>2135-09</v>
          </cell>
          <cell r="E292">
            <v>1320233</v>
          </cell>
          <cell r="F292">
            <v>26804331.320833337</v>
          </cell>
          <cell r="G292" t="str">
            <v>3Ejecutivo</v>
          </cell>
          <cell r="H292" t="str">
            <v>Director de Unidad Tecnológica o de Unidad Académica</v>
          </cell>
        </row>
        <row r="293">
          <cell r="D293" t="str">
            <v>2135-07</v>
          </cell>
          <cell r="E293">
            <v>1223398</v>
          </cell>
          <cell r="F293">
            <v>24838316.680416666</v>
          </cell>
          <cell r="G293" t="str">
            <v>3Ejecutivo</v>
          </cell>
          <cell r="H293" t="str">
            <v>Director de Unidad Tecnológica o de Unidad Académica</v>
          </cell>
        </row>
        <row r="294">
          <cell r="D294" t="str">
            <v>2035-27</v>
          </cell>
          <cell r="E294">
            <v>3206533</v>
          </cell>
          <cell r="F294">
            <v>65101366.919166662</v>
          </cell>
          <cell r="G294" t="str">
            <v>3Ejecutivo</v>
          </cell>
          <cell r="H294" t="str">
            <v>Director o Gerente Regional</v>
          </cell>
        </row>
        <row r="295">
          <cell r="D295" t="str">
            <v>2035-26</v>
          </cell>
          <cell r="E295">
            <v>2974770</v>
          </cell>
          <cell r="F295">
            <v>60395945.798750006</v>
          </cell>
          <cell r="G295" t="str">
            <v>3Ejecutivo</v>
          </cell>
          <cell r="H295" t="str">
            <v>Director o Gerente Regional</v>
          </cell>
        </row>
        <row r="296">
          <cell r="D296" t="str">
            <v>2035-25</v>
          </cell>
          <cell r="E296">
            <v>2758679</v>
          </cell>
          <cell r="F296">
            <v>56008709.034999996</v>
          </cell>
          <cell r="G296" t="str">
            <v>3Ejecutivo</v>
          </cell>
          <cell r="H296" t="str">
            <v>Director o Gerente Regional</v>
          </cell>
        </row>
        <row r="297">
          <cell r="D297" t="str">
            <v>2035-24</v>
          </cell>
          <cell r="E297">
            <v>2595341</v>
          </cell>
          <cell r="F297">
            <v>52692502.063749991</v>
          </cell>
          <cell r="G297" t="str">
            <v>3Ejecutivo</v>
          </cell>
          <cell r="H297" t="str">
            <v>Director o Gerente Regional</v>
          </cell>
        </row>
        <row r="298">
          <cell r="D298" t="str">
            <v>2035-23</v>
          </cell>
          <cell r="E298">
            <v>2417065</v>
          </cell>
          <cell r="F298">
            <v>49073012.952083334</v>
          </cell>
          <cell r="G298" t="str">
            <v>3Ejecutivo</v>
          </cell>
          <cell r="H298" t="str">
            <v>Director o Gerente Regional</v>
          </cell>
        </row>
        <row r="299">
          <cell r="D299" t="str">
            <v>2035-22</v>
          </cell>
          <cell r="E299">
            <v>2222927</v>
          </cell>
          <cell r="F299">
            <v>45131481.96208334</v>
          </cell>
          <cell r="G299" t="str">
            <v>3Ejecutivo</v>
          </cell>
          <cell r="H299" t="str">
            <v>Director o Gerente Regional</v>
          </cell>
        </row>
        <row r="300">
          <cell r="D300" t="str">
            <v>2035-21</v>
          </cell>
          <cell r="E300">
            <v>2084439</v>
          </cell>
          <cell r="F300">
            <v>42319797.785416663</v>
          </cell>
          <cell r="G300" t="str">
            <v>3Ejecutivo</v>
          </cell>
          <cell r="H300" t="str">
            <v>Director o Gerente Regional</v>
          </cell>
        </row>
        <row r="301">
          <cell r="D301" t="str">
            <v>2035-20</v>
          </cell>
          <cell r="E301">
            <v>2021731</v>
          </cell>
          <cell r="F301">
            <v>41046654.343333334</v>
          </cell>
          <cell r="G301" t="str">
            <v>3Ejecutivo</v>
          </cell>
          <cell r="H301" t="str">
            <v>Director o Gerente Regional</v>
          </cell>
        </row>
        <row r="302">
          <cell r="D302" t="str">
            <v>2035-19</v>
          </cell>
          <cell r="E302">
            <v>1992289</v>
          </cell>
          <cell r="F302">
            <v>40448901.422499999</v>
          </cell>
          <cell r="G302" t="str">
            <v>3Ejecutivo</v>
          </cell>
          <cell r="H302" t="str">
            <v>Director o Gerente Regional</v>
          </cell>
        </row>
        <row r="303">
          <cell r="D303" t="str">
            <v>2035-18</v>
          </cell>
          <cell r="E303">
            <v>1879165</v>
          </cell>
          <cell r="F303">
            <v>38152175.625416674</v>
          </cell>
          <cell r="G303" t="str">
            <v>3Ejecutivo</v>
          </cell>
          <cell r="H303" t="str">
            <v>Director o Gerente Regional</v>
          </cell>
        </row>
        <row r="304">
          <cell r="D304" t="str">
            <v>2035-17</v>
          </cell>
          <cell r="E304">
            <v>1815797</v>
          </cell>
          <cell r="F304">
            <v>36865632.368333325</v>
          </cell>
          <cell r="G304" t="str">
            <v>3Ejecutivo</v>
          </cell>
          <cell r="H304" t="str">
            <v>Director o Gerente Regional</v>
          </cell>
        </row>
        <row r="305">
          <cell r="D305" t="str">
            <v>2035-16</v>
          </cell>
          <cell r="E305">
            <v>1709781</v>
          </cell>
          <cell r="F305">
            <v>34713218.367083333</v>
          </cell>
          <cell r="G305" t="str">
            <v>3Ejecutivo</v>
          </cell>
          <cell r="H305" t="str">
            <v>Director o Gerente Regional</v>
          </cell>
        </row>
        <row r="306">
          <cell r="D306" t="str">
            <v>2035-15</v>
          </cell>
          <cell r="E306">
            <v>1654687</v>
          </cell>
          <cell r="F306">
            <v>33594659.907499999</v>
          </cell>
          <cell r="G306" t="str">
            <v>3Ejecutivo</v>
          </cell>
          <cell r="H306" t="str">
            <v>Director o Gerente Regional</v>
          </cell>
        </row>
        <row r="307">
          <cell r="D307" t="str">
            <v>2095-20</v>
          </cell>
          <cell r="E307">
            <v>2021731</v>
          </cell>
          <cell r="F307">
            <v>41046654.343333334</v>
          </cell>
          <cell r="G307" t="str">
            <v>3Ejecutivo</v>
          </cell>
          <cell r="H307" t="str">
            <v>Director o Gerente Seccional</v>
          </cell>
        </row>
        <row r="308">
          <cell r="D308" t="str">
            <v>2095-19</v>
          </cell>
          <cell r="E308">
            <v>1992289</v>
          </cell>
          <cell r="F308">
            <v>40448901.422499999</v>
          </cell>
          <cell r="G308" t="str">
            <v>3Ejecutivo</v>
          </cell>
          <cell r="H308" t="str">
            <v>Director o Gerente Seccional</v>
          </cell>
        </row>
        <row r="309">
          <cell r="D309" t="str">
            <v>2095-18</v>
          </cell>
          <cell r="E309">
            <v>1879165</v>
          </cell>
          <cell r="F309">
            <v>38152175.625416674</v>
          </cell>
          <cell r="G309" t="str">
            <v>3Ejecutivo</v>
          </cell>
          <cell r="H309" t="str">
            <v>Director o Gerente Seccional</v>
          </cell>
        </row>
        <row r="310">
          <cell r="D310" t="str">
            <v>2095-16</v>
          </cell>
          <cell r="E310">
            <v>1709781</v>
          </cell>
          <cell r="F310">
            <v>34713218.367083333</v>
          </cell>
          <cell r="G310" t="str">
            <v>3Ejecutivo</v>
          </cell>
          <cell r="H310" t="str">
            <v>Director o Gerente Seccional</v>
          </cell>
        </row>
        <row r="311">
          <cell r="D311" t="str">
            <v>2095-14</v>
          </cell>
          <cell r="E311">
            <v>1632929</v>
          </cell>
          <cell r="F311">
            <v>33152913.121249996</v>
          </cell>
          <cell r="G311" t="str">
            <v>3Ejecutivo</v>
          </cell>
          <cell r="H311" t="str">
            <v>Director o Gerente Seccional</v>
          </cell>
        </row>
        <row r="312">
          <cell r="D312" t="str">
            <v>2095-12</v>
          </cell>
          <cell r="E312">
            <v>1534102</v>
          </cell>
          <cell r="F312">
            <v>31146455.449583333</v>
          </cell>
          <cell r="G312" t="str">
            <v>3Ejecutivo</v>
          </cell>
          <cell r="H312" t="str">
            <v>Director o Gerente Seccional</v>
          </cell>
        </row>
        <row r="313">
          <cell r="D313" t="str">
            <v>2095-10</v>
          </cell>
          <cell r="E313">
            <v>1388279</v>
          </cell>
          <cell r="F313">
            <v>28185850.744166665</v>
          </cell>
          <cell r="G313" t="str">
            <v>3Ejecutivo</v>
          </cell>
          <cell r="H313" t="str">
            <v>Director o Gerente Seccional</v>
          </cell>
        </row>
        <row r="314">
          <cell r="D314" t="str">
            <v>2095-09</v>
          </cell>
          <cell r="E314">
            <v>1320233</v>
          </cell>
          <cell r="F314">
            <v>26804331.320833337</v>
          </cell>
          <cell r="G314" t="str">
            <v>3Ejecutivo</v>
          </cell>
          <cell r="H314" t="str">
            <v>Director o Gerente Seccional</v>
          </cell>
        </row>
        <row r="315">
          <cell r="D315" t="str">
            <v>2095-07</v>
          </cell>
          <cell r="E315">
            <v>1223398</v>
          </cell>
          <cell r="F315">
            <v>24838316.680416666</v>
          </cell>
          <cell r="G315" t="str">
            <v>3Ejecutivo</v>
          </cell>
          <cell r="H315" t="str">
            <v>Director o Gerente Seccional</v>
          </cell>
        </row>
        <row r="316">
          <cell r="D316" t="str">
            <v>2095-06</v>
          </cell>
          <cell r="E316">
            <v>1135915</v>
          </cell>
          <cell r="F316">
            <v>23062173.132083338</v>
          </cell>
          <cell r="G316" t="str">
            <v>3Ejecutivo</v>
          </cell>
          <cell r="H316" t="str">
            <v>Director o Gerente Seccional</v>
          </cell>
        </row>
        <row r="317">
          <cell r="D317" t="str">
            <v>2230-25</v>
          </cell>
          <cell r="E317">
            <v>2758679</v>
          </cell>
          <cell r="F317">
            <v>56008709.034999996</v>
          </cell>
          <cell r="G317" t="str">
            <v>3Ejecutivo</v>
          </cell>
          <cell r="H317" t="str">
            <v>Jefe de Area Policial</v>
          </cell>
        </row>
        <row r="318">
          <cell r="D318" t="str">
            <v>2230-24</v>
          </cell>
          <cell r="E318">
            <v>2595341</v>
          </cell>
          <cell r="F318">
            <v>52692502.063749991</v>
          </cell>
          <cell r="G318" t="str">
            <v>3Ejecutivo</v>
          </cell>
          <cell r="H318" t="str">
            <v>Jefe de Area Policial</v>
          </cell>
        </row>
        <row r="319">
          <cell r="D319" t="str">
            <v>2230-23</v>
          </cell>
          <cell r="E319">
            <v>2417065</v>
          </cell>
          <cell r="F319">
            <v>49073012.952083334</v>
          </cell>
          <cell r="G319" t="str">
            <v>3Ejecutivo</v>
          </cell>
          <cell r="H319" t="str">
            <v>Jefe de Area Policial</v>
          </cell>
        </row>
        <row r="320">
          <cell r="D320" t="str">
            <v>2230-22</v>
          </cell>
          <cell r="E320">
            <v>2222927</v>
          </cell>
          <cell r="F320">
            <v>45131481.96208334</v>
          </cell>
          <cell r="G320" t="str">
            <v>3Ejecutivo</v>
          </cell>
          <cell r="H320" t="str">
            <v>Jefe de Area Policial</v>
          </cell>
        </row>
        <row r="321">
          <cell r="D321" t="str">
            <v>2230-21</v>
          </cell>
          <cell r="E321">
            <v>2084439</v>
          </cell>
          <cell r="F321">
            <v>42319797.785416663</v>
          </cell>
          <cell r="G321" t="str">
            <v>3Ejecutivo</v>
          </cell>
          <cell r="H321" t="str">
            <v>Jefe de Area Policial</v>
          </cell>
        </row>
        <row r="322">
          <cell r="D322" t="str">
            <v>2040-28</v>
          </cell>
          <cell r="E322">
            <v>3460703</v>
          </cell>
          <cell r="F322">
            <v>70261711.259583339</v>
          </cell>
          <cell r="G322" t="str">
            <v>3Ejecutivo</v>
          </cell>
          <cell r="H322" t="str">
            <v>Jefe de División</v>
          </cell>
        </row>
        <row r="323">
          <cell r="D323" t="str">
            <v>2040-27</v>
          </cell>
          <cell r="E323">
            <v>3206533</v>
          </cell>
          <cell r="F323">
            <v>65101366.919166662</v>
          </cell>
          <cell r="G323" t="str">
            <v>3Ejecutivo</v>
          </cell>
          <cell r="H323" t="str">
            <v>Jefe de División</v>
          </cell>
        </row>
        <row r="324">
          <cell r="D324" t="str">
            <v>2040-26</v>
          </cell>
          <cell r="E324">
            <v>2974770</v>
          </cell>
          <cell r="F324">
            <v>60395945.798750006</v>
          </cell>
          <cell r="G324" t="str">
            <v>3Ejecutivo</v>
          </cell>
          <cell r="H324" t="str">
            <v>Jefe de División</v>
          </cell>
        </row>
        <row r="325">
          <cell r="D325" t="str">
            <v>2040-25</v>
          </cell>
          <cell r="E325">
            <v>2758679</v>
          </cell>
          <cell r="F325">
            <v>56008709.034999996</v>
          </cell>
          <cell r="G325" t="str">
            <v>3Ejecutivo</v>
          </cell>
          <cell r="H325" t="str">
            <v>Jefe de División</v>
          </cell>
        </row>
        <row r="326">
          <cell r="D326" t="str">
            <v>2040-24</v>
          </cell>
          <cell r="E326">
            <v>2595341</v>
          </cell>
          <cell r="F326">
            <v>52692502.063749991</v>
          </cell>
          <cell r="G326" t="str">
            <v>3Ejecutivo</v>
          </cell>
          <cell r="H326" t="str">
            <v>Jefe de División</v>
          </cell>
        </row>
        <row r="327">
          <cell r="D327" t="str">
            <v>2040-23</v>
          </cell>
          <cell r="E327">
            <v>2417065</v>
          </cell>
          <cell r="F327">
            <v>49073012.952083334</v>
          </cell>
          <cell r="G327" t="str">
            <v>3Ejecutivo</v>
          </cell>
          <cell r="H327" t="str">
            <v>Jefe de División</v>
          </cell>
        </row>
        <row r="328">
          <cell r="D328" t="str">
            <v>2040-22</v>
          </cell>
          <cell r="E328">
            <v>2222927</v>
          </cell>
          <cell r="F328">
            <v>45131481.96208334</v>
          </cell>
          <cell r="G328" t="str">
            <v>3Ejecutivo</v>
          </cell>
          <cell r="H328" t="str">
            <v>Jefe de División</v>
          </cell>
        </row>
        <row r="329">
          <cell r="D329" t="str">
            <v>2040-21</v>
          </cell>
          <cell r="E329">
            <v>2084439</v>
          </cell>
          <cell r="F329">
            <v>42319797.785416663</v>
          </cell>
          <cell r="G329" t="str">
            <v>3Ejecutivo</v>
          </cell>
          <cell r="H329" t="str">
            <v>Jefe de División</v>
          </cell>
        </row>
        <row r="330">
          <cell r="D330" t="str">
            <v>2040-20</v>
          </cell>
          <cell r="E330">
            <v>2021731</v>
          </cell>
          <cell r="F330">
            <v>41046654.343333334</v>
          </cell>
          <cell r="G330" t="str">
            <v>3Ejecutivo</v>
          </cell>
          <cell r="H330" t="str">
            <v>Jefe de División</v>
          </cell>
        </row>
        <row r="331">
          <cell r="D331" t="str">
            <v>2040-19</v>
          </cell>
          <cell r="E331">
            <v>1992289</v>
          </cell>
          <cell r="F331">
            <v>40448901.422499999</v>
          </cell>
          <cell r="G331" t="str">
            <v>3Ejecutivo</v>
          </cell>
          <cell r="H331" t="str">
            <v>Jefe de División</v>
          </cell>
        </row>
        <row r="332">
          <cell r="D332" t="str">
            <v>2040-18</v>
          </cell>
          <cell r="E332">
            <v>1879165</v>
          </cell>
          <cell r="F332">
            <v>38152175.625416674</v>
          </cell>
          <cell r="G332" t="str">
            <v>3Ejecutivo</v>
          </cell>
          <cell r="H332" t="str">
            <v>Jefe de División</v>
          </cell>
        </row>
        <row r="333">
          <cell r="D333" t="str">
            <v>2040-17</v>
          </cell>
          <cell r="E333">
            <v>1815797</v>
          </cell>
          <cell r="F333">
            <v>36865632.368333325</v>
          </cell>
          <cell r="G333" t="str">
            <v>3Ejecutivo</v>
          </cell>
          <cell r="H333" t="str">
            <v>Jefe de División</v>
          </cell>
        </row>
        <row r="334">
          <cell r="D334" t="str">
            <v>2040-16</v>
          </cell>
          <cell r="E334">
            <v>1709781</v>
          </cell>
          <cell r="F334">
            <v>34713218.367083333</v>
          </cell>
          <cell r="G334" t="str">
            <v>3Ejecutivo</v>
          </cell>
          <cell r="H334" t="str">
            <v>Jefe de División</v>
          </cell>
        </row>
        <row r="335">
          <cell r="D335" t="str">
            <v>2040-15</v>
          </cell>
          <cell r="E335">
            <v>1654687</v>
          </cell>
          <cell r="F335">
            <v>33594659.907499999</v>
          </cell>
          <cell r="G335" t="str">
            <v>3Ejecutivo</v>
          </cell>
          <cell r="H335" t="str">
            <v>Jefe de División</v>
          </cell>
        </row>
        <row r="336">
          <cell r="D336" t="str">
            <v>2040-14</v>
          </cell>
          <cell r="E336">
            <v>1632929</v>
          </cell>
          <cell r="F336">
            <v>33152913.121249996</v>
          </cell>
          <cell r="G336" t="str">
            <v>3Ejecutivo</v>
          </cell>
          <cell r="H336" t="str">
            <v>Jefe de División</v>
          </cell>
        </row>
        <row r="337">
          <cell r="D337" t="str">
            <v>2085-10</v>
          </cell>
          <cell r="E337">
            <v>1388279</v>
          </cell>
          <cell r="F337">
            <v>28185850.744166665</v>
          </cell>
          <cell r="G337" t="str">
            <v>3Ejecutivo</v>
          </cell>
          <cell r="H337" t="str">
            <v>Jefe de Grupo</v>
          </cell>
        </row>
        <row r="338">
          <cell r="D338" t="str">
            <v>2085-09</v>
          </cell>
          <cell r="E338">
            <v>1320233</v>
          </cell>
          <cell r="F338">
            <v>26804331.320833337</v>
          </cell>
          <cell r="G338" t="str">
            <v>3Ejecutivo</v>
          </cell>
          <cell r="H338" t="str">
            <v>Jefe de Grupo</v>
          </cell>
        </row>
        <row r="339">
          <cell r="D339" t="str">
            <v>2085-08</v>
          </cell>
          <cell r="E339">
            <v>1264348</v>
          </cell>
          <cell r="F339">
            <v>25669713.376250003</v>
          </cell>
          <cell r="G339" t="str">
            <v>3Ejecutivo</v>
          </cell>
          <cell r="H339" t="str">
            <v>Jefe de Grupo</v>
          </cell>
        </row>
        <row r="340">
          <cell r="D340" t="str">
            <v>2085-07</v>
          </cell>
          <cell r="E340">
            <v>1223398</v>
          </cell>
          <cell r="F340">
            <v>24838316.680416666</v>
          </cell>
          <cell r="G340" t="str">
            <v>3Ejecutivo</v>
          </cell>
          <cell r="H340" t="str">
            <v>Jefe de Grupo</v>
          </cell>
        </row>
        <row r="341">
          <cell r="D341" t="str">
            <v>2085-06</v>
          </cell>
          <cell r="E341">
            <v>1135915</v>
          </cell>
          <cell r="F341">
            <v>23062173.132083338</v>
          </cell>
          <cell r="G341" t="str">
            <v>3Ejecutivo</v>
          </cell>
          <cell r="H341" t="str">
            <v>Jefe de Grupo</v>
          </cell>
        </row>
        <row r="342">
          <cell r="D342" t="str">
            <v>2085-05</v>
          </cell>
          <cell r="E342">
            <v>1081567</v>
          </cell>
          <cell r="F342">
            <v>21958760.496666662</v>
          </cell>
          <cell r="G342" t="str">
            <v>3Ejecutivo</v>
          </cell>
          <cell r="H342" t="str">
            <v>Jefe de Grupo</v>
          </cell>
        </row>
        <row r="343">
          <cell r="D343" t="str">
            <v>2085-04</v>
          </cell>
          <cell r="E343">
            <v>1020560</v>
          </cell>
          <cell r="F343">
            <v>20720151.963750001</v>
          </cell>
          <cell r="G343" t="str">
            <v>3Ejecutivo</v>
          </cell>
          <cell r="H343" t="str">
            <v>Jefe de Grupo</v>
          </cell>
        </row>
        <row r="344">
          <cell r="D344" t="str">
            <v>2084-24</v>
          </cell>
          <cell r="E344">
            <v>2595341</v>
          </cell>
          <cell r="F344">
            <v>52692502.063749991</v>
          </cell>
          <cell r="G344" t="str">
            <v>3Ejecutivo</v>
          </cell>
          <cell r="H344" t="str">
            <v>Jefe de Programa</v>
          </cell>
        </row>
        <row r="345">
          <cell r="D345" t="str">
            <v>2084-23</v>
          </cell>
          <cell r="E345">
            <v>2417065</v>
          </cell>
          <cell r="F345">
            <v>49073012.952083334</v>
          </cell>
          <cell r="G345" t="str">
            <v>3Ejecutivo</v>
          </cell>
          <cell r="H345" t="str">
            <v>Jefe de Programa</v>
          </cell>
        </row>
        <row r="346">
          <cell r="D346" t="str">
            <v>2084-22</v>
          </cell>
          <cell r="E346">
            <v>2222927</v>
          </cell>
          <cell r="F346">
            <v>45131481.96208334</v>
          </cell>
          <cell r="G346" t="str">
            <v>3Ejecutivo</v>
          </cell>
          <cell r="H346" t="str">
            <v>Jefe de Programa</v>
          </cell>
        </row>
        <row r="347">
          <cell r="D347" t="str">
            <v>2084-21</v>
          </cell>
          <cell r="E347">
            <v>2084439</v>
          </cell>
          <cell r="F347">
            <v>42319797.785416663</v>
          </cell>
          <cell r="G347" t="str">
            <v>3Ejecutivo</v>
          </cell>
          <cell r="H347" t="str">
            <v>Jefe de Programa</v>
          </cell>
        </row>
        <row r="348">
          <cell r="D348" t="str">
            <v>2165-09</v>
          </cell>
          <cell r="E348">
            <v>1320233</v>
          </cell>
          <cell r="F348">
            <v>26804331.320833337</v>
          </cell>
          <cell r="G348" t="str">
            <v>3Ejecutivo</v>
          </cell>
          <cell r="H348" t="str">
            <v>Jefe de Programa de Institución Técnica Profesional</v>
          </cell>
        </row>
        <row r="349">
          <cell r="D349" t="str">
            <v>2165-08</v>
          </cell>
          <cell r="E349">
            <v>1264348</v>
          </cell>
          <cell r="F349">
            <v>25669713.376250003</v>
          </cell>
          <cell r="G349" t="str">
            <v>3Ejecutivo</v>
          </cell>
          <cell r="H349" t="str">
            <v>Jefe de Programa de Institución Técnica Profesional</v>
          </cell>
        </row>
        <row r="350">
          <cell r="D350" t="str">
            <v>2165-07</v>
          </cell>
          <cell r="E350">
            <v>1223398</v>
          </cell>
          <cell r="F350">
            <v>24838316.680416666</v>
          </cell>
          <cell r="G350" t="str">
            <v>3Ejecutivo</v>
          </cell>
          <cell r="H350" t="str">
            <v>Jefe de Programa de Institución Técnica Profesional</v>
          </cell>
        </row>
        <row r="351">
          <cell r="D351" t="str">
            <v>2165-06</v>
          </cell>
          <cell r="E351">
            <v>1135915</v>
          </cell>
          <cell r="F351">
            <v>23062173.132083338</v>
          </cell>
          <cell r="G351" t="str">
            <v>3Ejecutivo</v>
          </cell>
          <cell r="H351" t="str">
            <v>Jefe de Programa de Institución Técnica Profesional</v>
          </cell>
        </row>
        <row r="352">
          <cell r="D352" t="str">
            <v>2075-14</v>
          </cell>
          <cell r="E352">
            <v>1632929</v>
          </cell>
          <cell r="F352">
            <v>33152913.121249996</v>
          </cell>
          <cell r="G352" t="str">
            <v>3Ejecutivo</v>
          </cell>
          <cell r="H352" t="str">
            <v>Jefe de Sección</v>
          </cell>
        </row>
        <row r="353">
          <cell r="D353" t="str">
            <v>2075-13</v>
          </cell>
          <cell r="E353">
            <v>1568711</v>
          </cell>
          <cell r="F353">
            <v>31849112.537499998</v>
          </cell>
          <cell r="G353" t="str">
            <v>3Ejecutivo</v>
          </cell>
          <cell r="H353" t="str">
            <v>Jefe de Sección</v>
          </cell>
        </row>
        <row r="354">
          <cell r="D354" t="str">
            <v>2075-12</v>
          </cell>
          <cell r="E354">
            <v>1534102</v>
          </cell>
          <cell r="F354">
            <v>31146455.449583333</v>
          </cell>
          <cell r="G354" t="str">
            <v>3Ejecutivo</v>
          </cell>
          <cell r="H354" t="str">
            <v>Jefe de Sección</v>
          </cell>
        </row>
        <row r="355">
          <cell r="D355" t="str">
            <v>2075-11</v>
          </cell>
          <cell r="E355">
            <v>1464700</v>
          </cell>
          <cell r="F355">
            <v>29737405.522916667</v>
          </cell>
          <cell r="G355" t="str">
            <v>3Ejecutivo</v>
          </cell>
          <cell r="H355" t="str">
            <v>Jefe de Sección</v>
          </cell>
        </row>
        <row r="356">
          <cell r="D356" t="str">
            <v>2075-10</v>
          </cell>
          <cell r="E356">
            <v>1388279</v>
          </cell>
          <cell r="F356">
            <v>28185850.744166665</v>
          </cell>
          <cell r="G356" t="str">
            <v>3Ejecutivo</v>
          </cell>
          <cell r="H356" t="str">
            <v>Jefe de Sección</v>
          </cell>
        </row>
        <row r="357">
          <cell r="D357" t="str">
            <v>2075-09</v>
          </cell>
          <cell r="E357">
            <v>1320233</v>
          </cell>
          <cell r="F357">
            <v>26804331.320833337</v>
          </cell>
          <cell r="G357" t="str">
            <v>3Ejecutivo</v>
          </cell>
          <cell r="H357" t="str">
            <v>Jefe de Sección</v>
          </cell>
        </row>
        <row r="358">
          <cell r="D358" t="str">
            <v>2075-08</v>
          </cell>
          <cell r="E358">
            <v>1264348</v>
          </cell>
          <cell r="F358">
            <v>25669713.376250003</v>
          </cell>
          <cell r="G358" t="str">
            <v>3Ejecutivo</v>
          </cell>
          <cell r="H358" t="str">
            <v>Jefe de Sección</v>
          </cell>
        </row>
        <row r="359">
          <cell r="D359" t="str">
            <v>2075-07</v>
          </cell>
          <cell r="E359">
            <v>1223398</v>
          </cell>
          <cell r="F359">
            <v>24838316.680416666</v>
          </cell>
          <cell r="G359" t="str">
            <v>3Ejecutivo</v>
          </cell>
          <cell r="H359" t="str">
            <v>Jefe de Sección</v>
          </cell>
        </row>
        <row r="360">
          <cell r="D360" t="str">
            <v>2075-06</v>
          </cell>
          <cell r="E360">
            <v>1135915</v>
          </cell>
          <cell r="F360">
            <v>23062173.132083338</v>
          </cell>
          <cell r="G360" t="str">
            <v>3Ejecutivo</v>
          </cell>
          <cell r="H360" t="str">
            <v>Jefe de Sección</v>
          </cell>
        </row>
        <row r="361">
          <cell r="D361" t="str">
            <v>2075-05</v>
          </cell>
          <cell r="E361">
            <v>1081567</v>
          </cell>
          <cell r="F361">
            <v>21958760.496666662</v>
          </cell>
          <cell r="G361" t="str">
            <v>3Ejecutivo</v>
          </cell>
          <cell r="H361" t="str">
            <v>Jefe de Sección</v>
          </cell>
        </row>
        <row r="362">
          <cell r="D362" t="str">
            <v>2077-22</v>
          </cell>
          <cell r="E362">
            <v>2222927</v>
          </cell>
          <cell r="F362">
            <v>45131481.96208334</v>
          </cell>
          <cell r="G362" t="str">
            <v>3Ejecutivo</v>
          </cell>
          <cell r="H362" t="str">
            <v>Jefe de Sección o de Departamento Médico Asistencial</v>
          </cell>
        </row>
        <row r="363">
          <cell r="D363" t="str">
            <v>2077-20</v>
          </cell>
          <cell r="E363">
            <v>2021731</v>
          </cell>
          <cell r="F363">
            <v>41046654.343333334</v>
          </cell>
          <cell r="G363" t="str">
            <v>3Ejecutivo</v>
          </cell>
          <cell r="H363" t="str">
            <v>Jefe de Sección o de Departamento Médico Asistencial</v>
          </cell>
        </row>
        <row r="364">
          <cell r="D364" t="str">
            <v>2077-18</v>
          </cell>
          <cell r="E364">
            <v>1879165</v>
          </cell>
          <cell r="F364">
            <v>38152175.625416674</v>
          </cell>
          <cell r="G364" t="str">
            <v>3Ejecutivo</v>
          </cell>
          <cell r="H364" t="str">
            <v>Jefe de Sección o de Departamento Médico Asistencial</v>
          </cell>
        </row>
        <row r="365">
          <cell r="D365" t="str">
            <v>2077-16</v>
          </cell>
          <cell r="E365">
            <v>1709781</v>
          </cell>
          <cell r="F365">
            <v>34713218.367083333</v>
          </cell>
          <cell r="G365" t="str">
            <v>3Ejecutivo</v>
          </cell>
          <cell r="H365" t="str">
            <v>Jefe de Sección o de Departamento Médico Asistencial</v>
          </cell>
        </row>
        <row r="366">
          <cell r="D366" t="str">
            <v>2031-23</v>
          </cell>
          <cell r="E366">
            <v>2417065</v>
          </cell>
          <cell r="F366">
            <v>49073012.952083334</v>
          </cell>
          <cell r="G366" t="str">
            <v>3Ejecutivo</v>
          </cell>
          <cell r="H366" t="str">
            <v>Ministro Consejero</v>
          </cell>
        </row>
        <row r="367">
          <cell r="D367" t="str">
            <v>2031-22</v>
          </cell>
          <cell r="E367">
            <v>2222927</v>
          </cell>
          <cell r="F367">
            <v>45131481.96208334</v>
          </cell>
          <cell r="G367" t="str">
            <v>3Ejecutivo</v>
          </cell>
          <cell r="H367" t="str">
            <v>Ministro Consejero</v>
          </cell>
        </row>
        <row r="368">
          <cell r="D368" t="str">
            <v>2155-16</v>
          </cell>
          <cell r="E368">
            <v>1709781</v>
          </cell>
          <cell r="F368">
            <v>34713218.367083333</v>
          </cell>
          <cell r="G368" t="str">
            <v>3Ejecutivo</v>
          </cell>
          <cell r="H368" t="str">
            <v>Rector de Institución Técnica Profesional</v>
          </cell>
        </row>
        <row r="369">
          <cell r="D369" t="str">
            <v>2155-14</v>
          </cell>
          <cell r="E369">
            <v>1632929</v>
          </cell>
          <cell r="F369">
            <v>33152913.121249996</v>
          </cell>
          <cell r="G369" t="str">
            <v>3Ejecutivo</v>
          </cell>
          <cell r="H369" t="str">
            <v>Rector de Institución Técnica Profesional</v>
          </cell>
        </row>
        <row r="370">
          <cell r="D370" t="str">
            <v>2155-12</v>
          </cell>
          <cell r="E370">
            <v>1534102</v>
          </cell>
          <cell r="F370">
            <v>31146455.449583333</v>
          </cell>
          <cell r="G370" t="str">
            <v>3Ejecutivo</v>
          </cell>
          <cell r="H370" t="str">
            <v>Rector de Institución Técnica Profesional</v>
          </cell>
        </row>
        <row r="371">
          <cell r="D371" t="str">
            <v>2155-10</v>
          </cell>
          <cell r="E371">
            <v>1388279</v>
          </cell>
          <cell r="F371">
            <v>28185850.744166665</v>
          </cell>
          <cell r="G371" t="str">
            <v>3Ejecutivo</v>
          </cell>
          <cell r="H371" t="str">
            <v>Rector de Institución Técnica Profesional</v>
          </cell>
        </row>
        <row r="372">
          <cell r="D372" t="str">
            <v>2050-16</v>
          </cell>
          <cell r="E372">
            <v>1709781</v>
          </cell>
          <cell r="F372">
            <v>34713218.367083333</v>
          </cell>
          <cell r="G372" t="str">
            <v>3Ejecutivo</v>
          </cell>
          <cell r="H372" t="str">
            <v>Registrador Delegado</v>
          </cell>
        </row>
        <row r="373">
          <cell r="D373" t="str">
            <v>2050-15</v>
          </cell>
          <cell r="E373">
            <v>1654687</v>
          </cell>
          <cell r="F373">
            <v>33594659.907499999</v>
          </cell>
          <cell r="G373" t="str">
            <v>3Ejecutivo</v>
          </cell>
          <cell r="H373" t="str">
            <v>Registrador Delegado</v>
          </cell>
        </row>
        <row r="374">
          <cell r="D374" t="str">
            <v>2050-14</v>
          </cell>
          <cell r="E374">
            <v>1632929</v>
          </cell>
          <cell r="F374">
            <v>33152913.121249996</v>
          </cell>
          <cell r="G374" t="str">
            <v>3Ejecutivo</v>
          </cell>
          <cell r="H374" t="str">
            <v>Registrador Delegado</v>
          </cell>
        </row>
        <row r="375">
          <cell r="D375" t="str">
            <v>2050-13</v>
          </cell>
          <cell r="E375">
            <v>1568711</v>
          </cell>
          <cell r="F375">
            <v>31849112.537499998</v>
          </cell>
          <cell r="G375" t="str">
            <v>3Ejecutivo</v>
          </cell>
          <cell r="H375" t="str">
            <v>Registrador Delegado</v>
          </cell>
        </row>
        <row r="376">
          <cell r="D376" t="str">
            <v>2015-27</v>
          </cell>
          <cell r="E376">
            <v>3206533</v>
          </cell>
          <cell r="F376">
            <v>65101366.919166662</v>
          </cell>
          <cell r="G376" t="str">
            <v>3Ejecutivo</v>
          </cell>
          <cell r="H376" t="str">
            <v>Registrador Principal</v>
          </cell>
        </row>
        <row r="377">
          <cell r="D377" t="str">
            <v>2015-26</v>
          </cell>
          <cell r="E377">
            <v>2974770</v>
          </cell>
          <cell r="F377">
            <v>60395945.798750006</v>
          </cell>
          <cell r="G377" t="str">
            <v>3Ejecutivo</v>
          </cell>
          <cell r="H377" t="str">
            <v>Registrador Principal</v>
          </cell>
        </row>
        <row r="378">
          <cell r="D378" t="str">
            <v>2015-25</v>
          </cell>
          <cell r="E378">
            <v>2758679</v>
          </cell>
          <cell r="F378">
            <v>56008709.034999996</v>
          </cell>
          <cell r="G378" t="str">
            <v>3Ejecutivo</v>
          </cell>
          <cell r="H378" t="str">
            <v>Registrador Principal</v>
          </cell>
        </row>
        <row r="379">
          <cell r="D379" t="str">
            <v>2185-18</v>
          </cell>
          <cell r="E379">
            <v>1879165</v>
          </cell>
          <cell r="F379">
            <v>38152175.625416674</v>
          </cell>
          <cell r="G379" t="str">
            <v>3Ejecutivo</v>
          </cell>
          <cell r="H379" t="str">
            <v>Registrador Seccional</v>
          </cell>
        </row>
        <row r="380">
          <cell r="D380" t="str">
            <v>2185-17</v>
          </cell>
          <cell r="E380">
            <v>1815797</v>
          </cell>
          <cell r="F380">
            <v>36865632.368333325</v>
          </cell>
          <cell r="G380" t="str">
            <v>3Ejecutivo</v>
          </cell>
          <cell r="H380" t="str">
            <v>Registrador Seccional</v>
          </cell>
        </row>
        <row r="381">
          <cell r="D381" t="str">
            <v>2185-16</v>
          </cell>
          <cell r="E381">
            <v>1709781</v>
          </cell>
          <cell r="F381">
            <v>34713218.367083333</v>
          </cell>
          <cell r="G381" t="str">
            <v>3Ejecutivo</v>
          </cell>
          <cell r="H381" t="str">
            <v>Registrador Seccional</v>
          </cell>
        </row>
        <row r="382">
          <cell r="D382" t="str">
            <v>2185-15</v>
          </cell>
          <cell r="E382">
            <v>1654687</v>
          </cell>
          <cell r="F382">
            <v>33594659.907499999</v>
          </cell>
          <cell r="G382" t="str">
            <v>3Ejecutivo</v>
          </cell>
          <cell r="H382" t="str">
            <v>Registrador Seccional</v>
          </cell>
        </row>
        <row r="383">
          <cell r="D383" t="str">
            <v>2215-17</v>
          </cell>
          <cell r="E383">
            <v>1815797</v>
          </cell>
          <cell r="F383">
            <v>36865632.368333325</v>
          </cell>
          <cell r="G383" t="str">
            <v>3Ejecutivo</v>
          </cell>
          <cell r="H383" t="str">
            <v>Representante del Ministro de Educación ante Entidad Territorial</v>
          </cell>
        </row>
        <row r="384">
          <cell r="D384" t="str">
            <v>2215-16</v>
          </cell>
          <cell r="E384">
            <v>1709781</v>
          </cell>
          <cell r="F384">
            <v>34713218.367083333</v>
          </cell>
          <cell r="G384" t="str">
            <v>3Ejecutivo</v>
          </cell>
          <cell r="H384" t="str">
            <v>Representante del Ministro de Educación ante Entidad Territorial</v>
          </cell>
        </row>
        <row r="385">
          <cell r="D385" t="str">
            <v>2215-14</v>
          </cell>
          <cell r="E385">
            <v>1632929</v>
          </cell>
          <cell r="F385">
            <v>33152913.121249996</v>
          </cell>
          <cell r="G385" t="str">
            <v>3Ejecutivo</v>
          </cell>
          <cell r="H385" t="str">
            <v>Representante del Ministro de Educación ante Entidad Territorial</v>
          </cell>
        </row>
        <row r="386">
          <cell r="D386" t="str">
            <v>2150-16</v>
          </cell>
          <cell r="E386">
            <v>1709781</v>
          </cell>
          <cell r="F386">
            <v>34713218.367083333</v>
          </cell>
          <cell r="G386" t="str">
            <v>3Ejecutivo</v>
          </cell>
          <cell r="H386" t="str">
            <v>Secretario de Facultad</v>
          </cell>
        </row>
        <row r="387">
          <cell r="D387" t="str">
            <v>2150-14</v>
          </cell>
          <cell r="E387">
            <v>1632929</v>
          </cell>
          <cell r="F387">
            <v>33152913.121249996</v>
          </cell>
          <cell r="G387" t="str">
            <v>3Ejecutivo</v>
          </cell>
          <cell r="H387" t="str">
            <v>Secretario de Facultad</v>
          </cell>
        </row>
        <row r="388">
          <cell r="D388" t="str">
            <v>2150-12</v>
          </cell>
          <cell r="E388">
            <v>1534102</v>
          </cell>
          <cell r="F388">
            <v>31146455.449583333</v>
          </cell>
          <cell r="G388" t="str">
            <v>3Ejecutivo</v>
          </cell>
          <cell r="H388" t="str">
            <v>Secretario de Facultad</v>
          </cell>
        </row>
        <row r="389">
          <cell r="D389" t="str">
            <v>2150-10</v>
          </cell>
          <cell r="E389">
            <v>1388279</v>
          </cell>
          <cell r="F389">
            <v>28185850.744166665</v>
          </cell>
          <cell r="G389" t="str">
            <v>3Ejecutivo</v>
          </cell>
          <cell r="H389" t="str">
            <v>Secretario de Facultad</v>
          </cell>
        </row>
        <row r="390">
          <cell r="D390" t="str">
            <v>2150-09</v>
          </cell>
          <cell r="E390">
            <v>1320233</v>
          </cell>
          <cell r="F390">
            <v>26804331.320833337</v>
          </cell>
          <cell r="G390" t="str">
            <v>3Ejecutivo</v>
          </cell>
          <cell r="H390" t="str">
            <v>Secretario de Facultad</v>
          </cell>
        </row>
        <row r="391">
          <cell r="D391" t="str">
            <v>2150-08</v>
          </cell>
          <cell r="E391">
            <v>1264348</v>
          </cell>
          <cell r="F391">
            <v>25669713.376250003</v>
          </cell>
          <cell r="G391" t="str">
            <v>3Ejecutivo</v>
          </cell>
          <cell r="H391" t="str">
            <v>Secretario de Facultad</v>
          </cell>
        </row>
        <row r="392">
          <cell r="D392" t="str">
            <v>2150-06</v>
          </cell>
          <cell r="E392">
            <v>1135915</v>
          </cell>
          <cell r="F392">
            <v>23062173.132083338</v>
          </cell>
          <cell r="G392" t="str">
            <v>3Ejecutivo</v>
          </cell>
          <cell r="H392" t="str">
            <v>Secretario de Facultad</v>
          </cell>
        </row>
        <row r="393">
          <cell r="D393" t="str">
            <v>2160-11</v>
          </cell>
          <cell r="E393">
            <v>1464700</v>
          </cell>
          <cell r="F393">
            <v>29737405.522916667</v>
          </cell>
          <cell r="G393" t="str">
            <v>3Ejecutivo</v>
          </cell>
          <cell r="H393" t="str">
            <v>Secretario General de Institución Técnica Profesional</v>
          </cell>
        </row>
        <row r="394">
          <cell r="D394" t="str">
            <v>2160-09</v>
          </cell>
          <cell r="E394">
            <v>1320233</v>
          </cell>
          <cell r="F394">
            <v>26804331.320833337</v>
          </cell>
          <cell r="G394" t="str">
            <v>3Ejecutivo</v>
          </cell>
          <cell r="H394" t="str">
            <v>Secretario General de Institución Técnica Profesional</v>
          </cell>
        </row>
        <row r="395">
          <cell r="D395" t="str">
            <v>2160-07</v>
          </cell>
          <cell r="E395">
            <v>1223398</v>
          </cell>
          <cell r="F395">
            <v>24838316.680416666</v>
          </cell>
          <cell r="G395" t="str">
            <v>3Ejecutivo</v>
          </cell>
          <cell r="H395" t="str">
            <v>Secretario General de Institución Técnica Profesional</v>
          </cell>
        </row>
        <row r="396">
          <cell r="D396" t="str">
            <v>2160-05</v>
          </cell>
          <cell r="E396">
            <v>1081567</v>
          </cell>
          <cell r="F396">
            <v>21958760.496666662</v>
          </cell>
          <cell r="G396" t="str">
            <v>3Ejecutivo</v>
          </cell>
          <cell r="H396" t="str">
            <v>Secretario General de Institución Técnica Profesional</v>
          </cell>
        </row>
        <row r="397">
          <cell r="D397" t="str">
            <v>2160-03</v>
          </cell>
          <cell r="E397">
            <v>935634</v>
          </cell>
          <cell r="F397">
            <v>18995922.495416671</v>
          </cell>
          <cell r="G397" t="str">
            <v>3Ejecutivo</v>
          </cell>
          <cell r="H397" t="str">
            <v>Secretario General de Institución Técnica Profesional</v>
          </cell>
        </row>
        <row r="398">
          <cell r="D398" t="str">
            <v>2225-08</v>
          </cell>
          <cell r="E398">
            <v>1264348</v>
          </cell>
          <cell r="F398">
            <v>25669713.376250003</v>
          </cell>
          <cell r="G398" t="str">
            <v>3Ejecutivo</v>
          </cell>
          <cell r="H398" t="str">
            <v>Subdirector de Establecimiento Carcelario</v>
          </cell>
        </row>
        <row r="399">
          <cell r="D399" t="str">
            <v>2225-06</v>
          </cell>
          <cell r="E399">
            <v>1135915</v>
          </cell>
          <cell r="F399">
            <v>23062173.132083338</v>
          </cell>
          <cell r="G399" t="str">
            <v>3Ejecutivo</v>
          </cell>
          <cell r="H399" t="str">
            <v>Subdirector de Establecimiento Carcelario</v>
          </cell>
        </row>
        <row r="400">
          <cell r="D400" t="str">
            <v>2225-04</v>
          </cell>
          <cell r="E400">
            <v>1020560</v>
          </cell>
          <cell r="F400">
            <v>20720151.963750001</v>
          </cell>
          <cell r="G400" t="str">
            <v>3Ejecutivo</v>
          </cell>
          <cell r="H400" t="str">
            <v>Subdirector de Establecimiento Carcelario</v>
          </cell>
        </row>
        <row r="401">
          <cell r="D401" t="str">
            <v>2210-14</v>
          </cell>
          <cell r="E401">
            <v>1632929</v>
          </cell>
          <cell r="F401">
            <v>33152913.121249996</v>
          </cell>
          <cell r="G401" t="str">
            <v>3Ejecutivo</v>
          </cell>
          <cell r="H401" t="str">
            <v>Vicerrector de Institución Técnica Profesional</v>
          </cell>
        </row>
        <row r="402">
          <cell r="D402" t="str">
            <v>2210-12</v>
          </cell>
          <cell r="E402">
            <v>1534102</v>
          </cell>
          <cell r="F402">
            <v>31146455.449583333</v>
          </cell>
          <cell r="G402" t="str">
            <v>3Ejecutivo</v>
          </cell>
          <cell r="H402" t="str">
            <v>Vicerrector de Institución Técnica Profesional</v>
          </cell>
        </row>
        <row r="403">
          <cell r="D403" t="str">
            <v>2210-10</v>
          </cell>
          <cell r="E403">
            <v>1388279</v>
          </cell>
          <cell r="F403">
            <v>28185850.744166665</v>
          </cell>
          <cell r="G403" t="str">
            <v>3Ejecutivo</v>
          </cell>
          <cell r="H403" t="str">
            <v>Vicerrector de Institución Técnica Profesional</v>
          </cell>
        </row>
        <row r="404">
          <cell r="D404" t="str">
            <v>2210-09</v>
          </cell>
          <cell r="E404">
            <v>1320233</v>
          </cell>
          <cell r="F404">
            <v>26804331.320833337</v>
          </cell>
          <cell r="G404" t="str">
            <v>3Ejecutivo</v>
          </cell>
          <cell r="H404" t="str">
            <v>Vicerrector de Institución Técnica Profesional</v>
          </cell>
        </row>
        <row r="405">
          <cell r="D405" t="str">
            <v>3060-14</v>
          </cell>
          <cell r="E405">
            <v>1345530</v>
          </cell>
          <cell r="F405">
            <v>27317929.430000003</v>
          </cell>
          <cell r="G405" t="str">
            <v>4Profesional</v>
          </cell>
          <cell r="H405" t="str">
            <v>Capellán</v>
          </cell>
        </row>
        <row r="406">
          <cell r="D406" t="str">
            <v>3060-13</v>
          </cell>
          <cell r="E406">
            <v>1289945</v>
          </cell>
          <cell r="F406">
            <v>26189402.293333333</v>
          </cell>
          <cell r="G406" t="str">
            <v>4Profesional</v>
          </cell>
          <cell r="H406" t="str">
            <v>Capellán</v>
          </cell>
        </row>
        <row r="407">
          <cell r="D407" t="str">
            <v>3060-10</v>
          </cell>
          <cell r="E407">
            <v>1135915</v>
          </cell>
          <cell r="F407">
            <v>23062173.132083338</v>
          </cell>
          <cell r="G407" t="str">
            <v>4Profesional</v>
          </cell>
          <cell r="H407" t="str">
            <v>Capellán</v>
          </cell>
        </row>
        <row r="408">
          <cell r="D408" t="str">
            <v>3060-09</v>
          </cell>
          <cell r="E408">
            <v>1081310</v>
          </cell>
          <cell r="F408">
            <v>21953542.663749997</v>
          </cell>
          <cell r="G408" t="str">
            <v>4Profesional</v>
          </cell>
          <cell r="H408" t="str">
            <v>Capellán</v>
          </cell>
        </row>
        <row r="409">
          <cell r="D409" t="str">
            <v>3060-08</v>
          </cell>
          <cell r="E409">
            <v>1044033</v>
          </cell>
          <cell r="F409">
            <v>21196717.882083338</v>
          </cell>
          <cell r="G409" t="str">
            <v>4Profesional</v>
          </cell>
          <cell r="H409" t="str">
            <v>Capellán</v>
          </cell>
        </row>
        <row r="410">
          <cell r="D410" t="str">
            <v>3060-06</v>
          </cell>
          <cell r="E410">
            <v>935634</v>
          </cell>
          <cell r="F410">
            <v>18995922.495416671</v>
          </cell>
          <cell r="G410" t="str">
            <v>4Profesional</v>
          </cell>
          <cell r="H410" t="str">
            <v>Capellán</v>
          </cell>
        </row>
        <row r="411">
          <cell r="D411" t="str">
            <v>3060-04</v>
          </cell>
          <cell r="E411">
            <v>808521</v>
          </cell>
          <cell r="F411">
            <v>16415181.84</v>
          </cell>
          <cell r="G411" t="str">
            <v>4Profesional</v>
          </cell>
          <cell r="H411" t="str">
            <v>Capellán</v>
          </cell>
        </row>
        <row r="412">
          <cell r="D412" t="str">
            <v>3041-12</v>
          </cell>
          <cell r="E412">
            <v>1245845</v>
          </cell>
          <cell r="F412">
            <v>25294052.003333326</v>
          </cell>
          <cell r="G412" t="str">
            <v>4Profesional</v>
          </cell>
          <cell r="H412" t="str">
            <v>Copiloto de Aviación</v>
          </cell>
        </row>
        <row r="413">
          <cell r="D413" t="str">
            <v>3041-10</v>
          </cell>
          <cell r="E413">
            <v>1135915</v>
          </cell>
          <cell r="F413">
            <v>23062173.132083338</v>
          </cell>
          <cell r="G413" t="str">
            <v>4Profesional</v>
          </cell>
          <cell r="H413" t="str">
            <v>Copiloto de Aviación</v>
          </cell>
        </row>
        <row r="414">
          <cell r="D414" t="str">
            <v>3041-08</v>
          </cell>
          <cell r="E414">
            <v>1044033</v>
          </cell>
          <cell r="F414">
            <v>21196717.882083338</v>
          </cell>
          <cell r="G414" t="str">
            <v>4Profesional</v>
          </cell>
          <cell r="H414" t="str">
            <v>Copiloto de Aviación</v>
          </cell>
        </row>
        <row r="415">
          <cell r="D415" t="str">
            <v>3125-22</v>
          </cell>
          <cell r="E415">
            <v>2440901</v>
          </cell>
          <cell r="F415">
            <v>49556948.759166665</v>
          </cell>
          <cell r="G415" t="str">
            <v>4Profesional</v>
          </cell>
          <cell r="H415" t="str">
            <v>Defensor de Familia</v>
          </cell>
        </row>
        <row r="416">
          <cell r="D416" t="str">
            <v>3125-21</v>
          </cell>
          <cell r="E416">
            <v>2264236</v>
          </cell>
          <cell r="F416">
            <v>45970167.347916678</v>
          </cell>
          <cell r="G416" t="str">
            <v>4Profesional</v>
          </cell>
          <cell r="H416" t="str">
            <v>Defensor de Familia</v>
          </cell>
        </row>
        <row r="417">
          <cell r="D417" t="str">
            <v>3125-20</v>
          </cell>
          <cell r="E417">
            <v>2098839</v>
          </cell>
          <cell r="F417">
            <v>42612157.064583339</v>
          </cell>
          <cell r="G417" t="str">
            <v>4Profesional</v>
          </cell>
          <cell r="H417" t="str">
            <v>Defensor de Familia</v>
          </cell>
        </row>
        <row r="418">
          <cell r="D418" t="str">
            <v>3125-19</v>
          </cell>
          <cell r="E418">
            <v>1992005</v>
          </cell>
          <cell r="F418">
            <v>40443135.44166667</v>
          </cell>
          <cell r="G418" t="str">
            <v>4Profesional</v>
          </cell>
          <cell r="H418" t="str">
            <v>Defensor de Familia</v>
          </cell>
        </row>
        <row r="419">
          <cell r="D419" t="str">
            <v>3125-18</v>
          </cell>
          <cell r="E419">
            <v>1846042</v>
          </cell>
          <cell r="F419">
            <v>37479688.381249994</v>
          </cell>
          <cell r="G419" t="str">
            <v>4Profesional</v>
          </cell>
          <cell r="H419" t="str">
            <v>Defensor de Familia</v>
          </cell>
        </row>
        <row r="420">
          <cell r="D420" t="str">
            <v>3125-17</v>
          </cell>
          <cell r="E420">
            <v>1665264</v>
          </cell>
          <cell r="F420">
            <v>33809401.822500005</v>
          </cell>
          <cell r="G420" t="str">
            <v>4Profesional</v>
          </cell>
          <cell r="H420" t="str">
            <v>Defensor de Familia</v>
          </cell>
        </row>
        <row r="421">
          <cell r="D421" t="str">
            <v>3125-16</v>
          </cell>
          <cell r="E421">
            <v>1551384</v>
          </cell>
          <cell r="F421">
            <v>31497327.178750005</v>
          </cell>
          <cell r="G421" t="str">
            <v>4Profesional</v>
          </cell>
          <cell r="H421" t="str">
            <v>Defensor de Familia</v>
          </cell>
        </row>
        <row r="422">
          <cell r="D422" t="str">
            <v>3125-14</v>
          </cell>
          <cell r="E422">
            <v>1345530</v>
          </cell>
          <cell r="F422">
            <v>27317929.430000003</v>
          </cell>
          <cell r="G422" t="str">
            <v>4Profesional</v>
          </cell>
          <cell r="H422" t="str">
            <v>Defensor de Familia</v>
          </cell>
        </row>
        <row r="423">
          <cell r="D423" t="str">
            <v>3125-12</v>
          </cell>
          <cell r="E423">
            <v>1245845</v>
          </cell>
          <cell r="F423">
            <v>25294052.003333326</v>
          </cell>
          <cell r="G423" t="str">
            <v>4Profesional</v>
          </cell>
          <cell r="H423" t="str">
            <v>Defensor de Familia</v>
          </cell>
        </row>
        <row r="424">
          <cell r="D424" t="str">
            <v>3125-10</v>
          </cell>
          <cell r="E424">
            <v>1135915</v>
          </cell>
          <cell r="F424">
            <v>23062173.132083338</v>
          </cell>
          <cell r="G424" t="str">
            <v>4Profesional</v>
          </cell>
          <cell r="H424" t="str">
            <v>Defensor de Familia</v>
          </cell>
        </row>
        <row r="425">
          <cell r="D425" t="str">
            <v>3022-18</v>
          </cell>
          <cell r="E425">
            <v>1846042</v>
          </cell>
          <cell r="F425">
            <v>37479688.381249994</v>
          </cell>
          <cell r="G425" t="str">
            <v>4Profesional</v>
          </cell>
          <cell r="H425" t="str">
            <v>Formador Artístico</v>
          </cell>
        </row>
        <row r="426">
          <cell r="D426" t="str">
            <v>3022-16</v>
          </cell>
          <cell r="E426">
            <v>1551384</v>
          </cell>
          <cell r="F426">
            <v>31497327.178750005</v>
          </cell>
          <cell r="G426" t="str">
            <v>4Profesional</v>
          </cell>
          <cell r="H426" t="str">
            <v>Formador Artístico</v>
          </cell>
        </row>
        <row r="427">
          <cell r="D427" t="str">
            <v>3022-15</v>
          </cell>
          <cell r="E427">
            <v>1430115</v>
          </cell>
          <cell r="F427">
            <v>29035235.680416666</v>
          </cell>
          <cell r="G427" t="str">
            <v>4Profesional</v>
          </cell>
          <cell r="H427" t="str">
            <v>Formador Artístico</v>
          </cell>
        </row>
        <row r="428">
          <cell r="D428" t="str">
            <v>3022-13</v>
          </cell>
          <cell r="E428">
            <v>1289945</v>
          </cell>
          <cell r="F428">
            <v>26189402.293333333</v>
          </cell>
          <cell r="G428" t="str">
            <v>4Profesional</v>
          </cell>
          <cell r="H428" t="str">
            <v>Formador Artístico</v>
          </cell>
        </row>
        <row r="429">
          <cell r="D429" t="str">
            <v>3185-14</v>
          </cell>
          <cell r="E429">
            <v>1345530</v>
          </cell>
          <cell r="F429">
            <v>27317929.430000003</v>
          </cell>
          <cell r="G429" t="str">
            <v>4Profesional</v>
          </cell>
          <cell r="H429" t="str">
            <v>Inspector de Trabajo y Seguridad Social</v>
          </cell>
        </row>
        <row r="430">
          <cell r="D430" t="str">
            <v>3185-13</v>
          </cell>
          <cell r="E430">
            <v>1289945</v>
          </cell>
          <cell r="F430">
            <v>26189402.293333333</v>
          </cell>
          <cell r="G430" t="str">
            <v>4Profesional</v>
          </cell>
          <cell r="H430" t="str">
            <v>Inspector de Trabajo y Seguridad Social</v>
          </cell>
        </row>
        <row r="431">
          <cell r="D431" t="str">
            <v>3185-12</v>
          </cell>
          <cell r="E431">
            <v>1245845</v>
          </cell>
          <cell r="F431">
            <v>25294052.003333326</v>
          </cell>
          <cell r="G431" t="str">
            <v>4Profesional</v>
          </cell>
          <cell r="H431" t="str">
            <v>Inspector de Trabajo y Seguridad Social</v>
          </cell>
        </row>
        <row r="432">
          <cell r="D432" t="str">
            <v>3185-11</v>
          </cell>
          <cell r="E432">
            <v>1192845</v>
          </cell>
          <cell r="F432">
            <v>24218007.430833332</v>
          </cell>
          <cell r="G432" t="str">
            <v>4Profesional</v>
          </cell>
          <cell r="H432" t="str">
            <v>Inspector de Trabajo y Seguridad Social</v>
          </cell>
        </row>
        <row r="433">
          <cell r="D433" t="str">
            <v>3185-10</v>
          </cell>
          <cell r="E433">
            <v>1135915</v>
          </cell>
          <cell r="F433">
            <v>23062173.132083338</v>
          </cell>
          <cell r="G433" t="str">
            <v>4Profesional</v>
          </cell>
          <cell r="H433" t="str">
            <v>Inspector de Trabajo y Seguridad Social</v>
          </cell>
        </row>
        <row r="434">
          <cell r="D434" t="str">
            <v>3185-09</v>
          </cell>
          <cell r="E434">
            <v>1081310</v>
          </cell>
          <cell r="F434">
            <v>21953542.663749997</v>
          </cell>
          <cell r="G434" t="str">
            <v>4Profesional</v>
          </cell>
          <cell r="H434" t="str">
            <v>Inspector de Trabajo y Seguridad Social</v>
          </cell>
        </row>
        <row r="435">
          <cell r="D435" t="str">
            <v>3185-08</v>
          </cell>
          <cell r="E435">
            <v>1044033</v>
          </cell>
          <cell r="F435">
            <v>21196717.882083338</v>
          </cell>
          <cell r="G435" t="str">
            <v>4Profesional</v>
          </cell>
          <cell r="H435" t="str">
            <v>Inspector de Trabajo y Seguridad Social</v>
          </cell>
        </row>
        <row r="436">
          <cell r="D436" t="str">
            <v>3185-07</v>
          </cell>
          <cell r="E436">
            <v>985672</v>
          </cell>
          <cell r="F436">
            <v>20011830.391249999</v>
          </cell>
          <cell r="G436" t="str">
            <v>4Profesional</v>
          </cell>
          <cell r="H436" t="str">
            <v>Inspector de Trabajo y Seguridad Social</v>
          </cell>
        </row>
        <row r="437">
          <cell r="D437" t="str">
            <v>3185-06</v>
          </cell>
          <cell r="E437">
            <v>935634</v>
          </cell>
          <cell r="F437">
            <v>18995922.495416671</v>
          </cell>
          <cell r="G437" t="str">
            <v>4Profesional</v>
          </cell>
          <cell r="H437" t="str">
            <v>Inspector de Trabajo y Seguridad Social</v>
          </cell>
        </row>
        <row r="438">
          <cell r="D438" t="str">
            <v>3185-05</v>
          </cell>
          <cell r="E438">
            <v>894900</v>
          </cell>
          <cell r="F438">
            <v>18168911.181249999</v>
          </cell>
          <cell r="G438" t="str">
            <v>4Profesional</v>
          </cell>
          <cell r="H438" t="str">
            <v>Inspector de Trabajo y Seguridad Social</v>
          </cell>
        </row>
        <row r="439">
          <cell r="D439" t="str">
            <v>3185-04</v>
          </cell>
          <cell r="E439">
            <v>808521</v>
          </cell>
          <cell r="F439">
            <v>16415181.84</v>
          </cell>
          <cell r="G439" t="str">
            <v>4Profesional</v>
          </cell>
          <cell r="H439" t="str">
            <v>Inspector de Trabajo y Seguridad Social</v>
          </cell>
        </row>
        <row r="440">
          <cell r="D440" t="str">
            <v>3195-25</v>
          </cell>
          <cell r="E440">
            <v>3030923</v>
          </cell>
          <cell r="F440">
            <v>61536004.876249999</v>
          </cell>
          <cell r="G440" t="str">
            <v>4Profesional</v>
          </cell>
          <cell r="H440" t="str">
            <v>Inspector de Trabajo y Seguridad Social Especializado</v>
          </cell>
        </row>
        <row r="441">
          <cell r="D441" t="str">
            <v>3195-24</v>
          </cell>
          <cell r="E441">
            <v>2811854</v>
          </cell>
          <cell r="F441">
            <v>57088306.588749997</v>
          </cell>
          <cell r="G441" t="str">
            <v>4Profesional</v>
          </cell>
          <cell r="H441" t="str">
            <v>Inspector de Trabajo y Seguridad Social Especializado</v>
          </cell>
        </row>
        <row r="442">
          <cell r="D442" t="str">
            <v>3195-23</v>
          </cell>
          <cell r="E442">
            <v>2632106</v>
          </cell>
          <cell r="F442">
            <v>53438931.864166655</v>
          </cell>
          <cell r="G442" t="str">
            <v>4Profesional</v>
          </cell>
          <cell r="H442" t="str">
            <v>Inspector de Trabajo y Seguridad Social Especializado</v>
          </cell>
        </row>
        <row r="443">
          <cell r="D443" t="str">
            <v>3195-22</v>
          </cell>
          <cell r="E443">
            <v>2440901</v>
          </cell>
          <cell r="F443">
            <v>49556948.759166665</v>
          </cell>
          <cell r="G443" t="str">
            <v>4Profesional</v>
          </cell>
          <cell r="H443" t="str">
            <v>Inspector de Trabajo y Seguridad Social Especializado</v>
          </cell>
        </row>
        <row r="444">
          <cell r="D444" t="str">
            <v>3195-21</v>
          </cell>
          <cell r="E444">
            <v>2264236</v>
          </cell>
          <cell r="F444">
            <v>45970167.347916678</v>
          </cell>
          <cell r="G444" t="str">
            <v>4Profesional</v>
          </cell>
          <cell r="H444" t="str">
            <v>Inspector de Trabajo y Seguridad Social Especializado</v>
          </cell>
        </row>
        <row r="445">
          <cell r="D445" t="str">
            <v>3195-20</v>
          </cell>
          <cell r="E445">
            <v>2098839</v>
          </cell>
          <cell r="F445">
            <v>42612157.064583339</v>
          </cell>
          <cell r="G445" t="str">
            <v>4Profesional</v>
          </cell>
          <cell r="H445" t="str">
            <v>Inspector de Trabajo y Seguridad Social Especializado</v>
          </cell>
        </row>
        <row r="446">
          <cell r="D446" t="str">
            <v>3195-19</v>
          </cell>
          <cell r="E446">
            <v>1992005</v>
          </cell>
          <cell r="F446">
            <v>40443135.44166667</v>
          </cell>
          <cell r="G446" t="str">
            <v>4Profesional</v>
          </cell>
          <cell r="H446" t="str">
            <v>Inspector de Trabajo y Seguridad Social Especializado</v>
          </cell>
        </row>
        <row r="447">
          <cell r="D447" t="str">
            <v>3195-18</v>
          </cell>
          <cell r="E447">
            <v>1846042</v>
          </cell>
          <cell r="F447">
            <v>37479688.381249994</v>
          </cell>
          <cell r="G447" t="str">
            <v>4Profesional</v>
          </cell>
          <cell r="H447" t="str">
            <v>Inspector de Trabajo y Seguridad Social Especializado</v>
          </cell>
        </row>
        <row r="448">
          <cell r="D448" t="str">
            <v>3195-17</v>
          </cell>
          <cell r="E448">
            <v>1665264</v>
          </cell>
          <cell r="F448">
            <v>33809401.822500005</v>
          </cell>
          <cell r="G448" t="str">
            <v>4Profesional</v>
          </cell>
          <cell r="H448" t="str">
            <v>Inspector de Trabajo y Seguridad Social Especializado</v>
          </cell>
        </row>
        <row r="449">
          <cell r="D449" t="str">
            <v>3195-16</v>
          </cell>
          <cell r="E449">
            <v>1551384</v>
          </cell>
          <cell r="F449">
            <v>31497327.178750005</v>
          </cell>
          <cell r="G449" t="str">
            <v>4Profesional</v>
          </cell>
          <cell r="H449" t="str">
            <v>Inspector de Trabajo y Seguridad Social Especializado</v>
          </cell>
        </row>
        <row r="450">
          <cell r="D450" t="str">
            <v>3195-15</v>
          </cell>
          <cell r="E450">
            <v>1430115</v>
          </cell>
          <cell r="F450">
            <v>29035235.680416666</v>
          </cell>
          <cell r="G450" t="str">
            <v>4Profesional</v>
          </cell>
          <cell r="H450" t="str">
            <v>Inspector de Trabajo y Seguridad Social Especializado</v>
          </cell>
        </row>
        <row r="451">
          <cell r="D451" t="str">
            <v>3000-25</v>
          </cell>
          <cell r="E451">
            <v>3030923</v>
          </cell>
          <cell r="F451">
            <v>61536004.876249999</v>
          </cell>
          <cell r="G451" t="str">
            <v>4Profesional</v>
          </cell>
          <cell r="H451" t="str">
            <v>Investigador Científico</v>
          </cell>
        </row>
        <row r="452">
          <cell r="D452" t="str">
            <v>3000-24</v>
          </cell>
          <cell r="E452">
            <v>2811854</v>
          </cell>
          <cell r="F452">
            <v>57088306.588749997</v>
          </cell>
          <cell r="G452" t="str">
            <v>4Profesional</v>
          </cell>
          <cell r="H452" t="str">
            <v>Investigador Científico</v>
          </cell>
        </row>
        <row r="453">
          <cell r="D453" t="str">
            <v>3000-23</v>
          </cell>
          <cell r="E453">
            <v>2632106</v>
          </cell>
          <cell r="F453">
            <v>53438931.864166655</v>
          </cell>
          <cell r="G453" t="str">
            <v>4Profesional</v>
          </cell>
          <cell r="H453" t="str">
            <v>Investigador Científico</v>
          </cell>
        </row>
        <row r="454">
          <cell r="D454" t="str">
            <v>3000-22</v>
          </cell>
          <cell r="E454">
            <v>2440901</v>
          </cell>
          <cell r="F454">
            <v>49556948.759166665</v>
          </cell>
          <cell r="G454" t="str">
            <v>4Profesional</v>
          </cell>
          <cell r="H454" t="str">
            <v>Investigador Científico</v>
          </cell>
        </row>
        <row r="455">
          <cell r="D455" t="str">
            <v>3000-21</v>
          </cell>
          <cell r="E455">
            <v>2264236</v>
          </cell>
          <cell r="F455">
            <v>45970167.347916678</v>
          </cell>
          <cell r="G455" t="str">
            <v>4Profesional</v>
          </cell>
          <cell r="H455" t="str">
            <v>Investigador Científico</v>
          </cell>
        </row>
        <row r="456">
          <cell r="D456" t="str">
            <v>3000-20</v>
          </cell>
          <cell r="E456">
            <v>2098839</v>
          </cell>
          <cell r="F456">
            <v>42612157.064583339</v>
          </cell>
          <cell r="G456" t="str">
            <v>4Profesional</v>
          </cell>
          <cell r="H456" t="str">
            <v>Investigador Científico</v>
          </cell>
        </row>
        <row r="457">
          <cell r="D457" t="str">
            <v>3000-19</v>
          </cell>
          <cell r="E457">
            <v>1992005</v>
          </cell>
          <cell r="F457">
            <v>40443135.44166667</v>
          </cell>
          <cell r="G457" t="str">
            <v>4Profesional</v>
          </cell>
          <cell r="H457" t="str">
            <v>Investigador Científico</v>
          </cell>
        </row>
        <row r="458">
          <cell r="D458" t="str">
            <v>3000-18</v>
          </cell>
          <cell r="E458">
            <v>1846042</v>
          </cell>
          <cell r="F458">
            <v>37479688.381249994</v>
          </cell>
          <cell r="G458" t="str">
            <v>4Profesional</v>
          </cell>
          <cell r="H458" t="str">
            <v>Investigador Científico</v>
          </cell>
        </row>
        <row r="459">
          <cell r="D459" t="str">
            <v>3000-17</v>
          </cell>
          <cell r="E459">
            <v>1665264</v>
          </cell>
          <cell r="F459">
            <v>33809401.822500005</v>
          </cell>
          <cell r="G459" t="str">
            <v>4Profesional</v>
          </cell>
          <cell r="H459" t="str">
            <v>Investigador Científico</v>
          </cell>
        </row>
        <row r="460">
          <cell r="D460" t="str">
            <v>3000-16</v>
          </cell>
          <cell r="E460">
            <v>1551384</v>
          </cell>
          <cell r="F460">
            <v>31497327.178750005</v>
          </cell>
          <cell r="G460" t="str">
            <v>4Profesional</v>
          </cell>
          <cell r="H460" t="str">
            <v>Investigador Científico</v>
          </cell>
        </row>
        <row r="461">
          <cell r="D461" t="str">
            <v>3000-15</v>
          </cell>
          <cell r="E461">
            <v>1430115</v>
          </cell>
          <cell r="F461">
            <v>29035235.680416666</v>
          </cell>
          <cell r="G461" t="str">
            <v>4Profesional</v>
          </cell>
          <cell r="H461" t="str">
            <v>Investigador Científico</v>
          </cell>
        </row>
        <row r="462">
          <cell r="D462" t="str">
            <v>3000-14</v>
          </cell>
          <cell r="E462">
            <v>1345530</v>
          </cell>
          <cell r="F462">
            <v>27317929.430000003</v>
          </cell>
          <cell r="G462" t="str">
            <v>4Profesional</v>
          </cell>
          <cell r="H462" t="str">
            <v>Investigador Científico</v>
          </cell>
        </row>
        <row r="463">
          <cell r="D463" t="str">
            <v>3085-21</v>
          </cell>
          <cell r="E463">
            <v>2264236</v>
          </cell>
          <cell r="F463">
            <v>45970167.347916678</v>
          </cell>
          <cell r="G463" t="str">
            <v>4Profesional</v>
          </cell>
          <cell r="H463" t="str">
            <v>Médico</v>
          </cell>
        </row>
        <row r="464">
          <cell r="D464" t="str">
            <v>3085-20</v>
          </cell>
          <cell r="E464">
            <v>2098839</v>
          </cell>
          <cell r="F464">
            <v>42612157.064583339</v>
          </cell>
          <cell r="G464" t="str">
            <v>4Profesional</v>
          </cell>
          <cell r="H464" t="str">
            <v>Médico</v>
          </cell>
        </row>
        <row r="465">
          <cell r="D465" t="str">
            <v>3085-19</v>
          </cell>
          <cell r="E465">
            <v>1992005</v>
          </cell>
          <cell r="F465">
            <v>40443135.44166667</v>
          </cell>
          <cell r="G465" t="str">
            <v>4Profesional</v>
          </cell>
          <cell r="H465" t="str">
            <v>Médico</v>
          </cell>
        </row>
        <row r="466">
          <cell r="D466" t="str">
            <v>3085-18</v>
          </cell>
          <cell r="E466">
            <v>1846042</v>
          </cell>
          <cell r="F466">
            <v>37479688.381249994</v>
          </cell>
          <cell r="G466" t="str">
            <v>4Profesional</v>
          </cell>
          <cell r="H466" t="str">
            <v>Médico</v>
          </cell>
        </row>
        <row r="467">
          <cell r="D467" t="str">
            <v>3085-17</v>
          </cell>
          <cell r="E467">
            <v>1665264</v>
          </cell>
          <cell r="F467">
            <v>33809401.822500005</v>
          </cell>
          <cell r="G467" t="str">
            <v>4Profesional</v>
          </cell>
          <cell r="H467" t="str">
            <v>Médico</v>
          </cell>
        </row>
        <row r="468">
          <cell r="D468" t="str">
            <v>3085-16</v>
          </cell>
          <cell r="E468">
            <v>1551384</v>
          </cell>
          <cell r="F468">
            <v>31497327.178750005</v>
          </cell>
          <cell r="G468" t="str">
            <v>4Profesional</v>
          </cell>
          <cell r="H468" t="str">
            <v>Médico</v>
          </cell>
        </row>
        <row r="469">
          <cell r="D469" t="str">
            <v>3085-15</v>
          </cell>
          <cell r="E469">
            <v>1430115</v>
          </cell>
          <cell r="F469">
            <v>29035235.680416666</v>
          </cell>
          <cell r="G469" t="str">
            <v>4Profesional</v>
          </cell>
          <cell r="H469" t="str">
            <v>Médico</v>
          </cell>
        </row>
        <row r="470">
          <cell r="D470" t="str">
            <v>3085-14</v>
          </cell>
          <cell r="E470">
            <v>1345530</v>
          </cell>
          <cell r="F470">
            <v>27317929.430000003</v>
          </cell>
          <cell r="G470" t="str">
            <v>4Profesional</v>
          </cell>
          <cell r="H470" t="str">
            <v>Médico</v>
          </cell>
        </row>
        <row r="471">
          <cell r="D471" t="str">
            <v>3085-13</v>
          </cell>
          <cell r="E471">
            <v>1289945</v>
          </cell>
          <cell r="F471">
            <v>26189402.293333333</v>
          </cell>
          <cell r="G471" t="str">
            <v>4Profesional</v>
          </cell>
          <cell r="H471" t="str">
            <v>Médico</v>
          </cell>
        </row>
        <row r="472">
          <cell r="D472" t="str">
            <v>3120-25</v>
          </cell>
          <cell r="E472">
            <v>3030923</v>
          </cell>
          <cell r="F472">
            <v>61536004.876249999</v>
          </cell>
          <cell r="G472" t="str">
            <v>4Profesional</v>
          </cell>
          <cell r="H472" t="str">
            <v>Médico Especialista</v>
          </cell>
        </row>
        <row r="473">
          <cell r="D473" t="str">
            <v>3120-24</v>
          </cell>
          <cell r="E473">
            <v>2811854</v>
          </cell>
          <cell r="F473">
            <v>57088306.588749997</v>
          </cell>
          <cell r="G473" t="str">
            <v>4Profesional</v>
          </cell>
          <cell r="H473" t="str">
            <v>Médico Especialista</v>
          </cell>
        </row>
        <row r="474">
          <cell r="D474" t="str">
            <v>3120-23</v>
          </cell>
          <cell r="E474">
            <v>2632106</v>
          </cell>
          <cell r="F474">
            <v>53438931.864166655</v>
          </cell>
          <cell r="G474" t="str">
            <v>4Profesional</v>
          </cell>
          <cell r="H474" t="str">
            <v>Médico Especialista</v>
          </cell>
        </row>
        <row r="475">
          <cell r="D475" t="str">
            <v>3120-22</v>
          </cell>
          <cell r="E475">
            <v>2440901</v>
          </cell>
          <cell r="F475">
            <v>49556948.759166665</v>
          </cell>
          <cell r="G475" t="str">
            <v>4Profesional</v>
          </cell>
          <cell r="H475" t="str">
            <v>Médico Especialista</v>
          </cell>
        </row>
        <row r="476">
          <cell r="D476" t="str">
            <v>3120-21</v>
          </cell>
          <cell r="E476">
            <v>2264236</v>
          </cell>
          <cell r="F476">
            <v>45970167.347916678</v>
          </cell>
          <cell r="G476" t="str">
            <v>4Profesional</v>
          </cell>
          <cell r="H476" t="str">
            <v>Médico Especialista</v>
          </cell>
        </row>
        <row r="477">
          <cell r="D477" t="str">
            <v>3120-20</v>
          </cell>
          <cell r="E477">
            <v>2098839</v>
          </cell>
          <cell r="F477">
            <v>42612157.064583339</v>
          </cell>
          <cell r="G477" t="str">
            <v>4Profesional</v>
          </cell>
          <cell r="H477" t="str">
            <v>Médico Especialista</v>
          </cell>
        </row>
        <row r="478">
          <cell r="D478" t="str">
            <v>3120-19</v>
          </cell>
          <cell r="E478">
            <v>1992005</v>
          </cell>
          <cell r="F478">
            <v>40443135.44166667</v>
          </cell>
          <cell r="G478" t="str">
            <v>4Profesional</v>
          </cell>
          <cell r="H478" t="str">
            <v>Médico Especialista</v>
          </cell>
        </row>
        <row r="479">
          <cell r="D479" t="str">
            <v>3120-18</v>
          </cell>
          <cell r="E479">
            <v>1846042</v>
          </cell>
          <cell r="F479">
            <v>37479688.381249994</v>
          </cell>
          <cell r="G479" t="str">
            <v>4Profesional</v>
          </cell>
          <cell r="H479" t="str">
            <v>Médico Especialista</v>
          </cell>
        </row>
        <row r="480">
          <cell r="D480" t="str">
            <v>3087-21</v>
          </cell>
          <cell r="E480">
            <v>2264236</v>
          </cell>
          <cell r="F480">
            <v>45970167.347916678</v>
          </cell>
          <cell r="G480" t="str">
            <v>4Profesional</v>
          </cell>
          <cell r="H480" t="str">
            <v>Odontólogo</v>
          </cell>
        </row>
        <row r="481">
          <cell r="D481" t="str">
            <v>3087-20</v>
          </cell>
          <cell r="E481">
            <v>2098839</v>
          </cell>
          <cell r="F481">
            <v>42612157.064583339</v>
          </cell>
          <cell r="G481" t="str">
            <v>4Profesional</v>
          </cell>
          <cell r="H481" t="str">
            <v>Odontólogo</v>
          </cell>
        </row>
        <row r="482">
          <cell r="D482" t="str">
            <v>3087-19</v>
          </cell>
          <cell r="E482">
            <v>1992005</v>
          </cell>
          <cell r="F482">
            <v>40443135.44166667</v>
          </cell>
          <cell r="G482" t="str">
            <v>4Profesional</v>
          </cell>
          <cell r="H482" t="str">
            <v>Odontólogo</v>
          </cell>
        </row>
        <row r="483">
          <cell r="D483" t="str">
            <v>3087-18</v>
          </cell>
          <cell r="E483">
            <v>1846042</v>
          </cell>
          <cell r="F483">
            <v>37479688.381249994</v>
          </cell>
          <cell r="G483" t="str">
            <v>4Profesional</v>
          </cell>
          <cell r="H483" t="str">
            <v>Odontólogo</v>
          </cell>
        </row>
        <row r="484">
          <cell r="D484" t="str">
            <v>3087-17</v>
          </cell>
          <cell r="E484">
            <v>1665264</v>
          </cell>
          <cell r="F484">
            <v>33809401.822500005</v>
          </cell>
          <cell r="G484" t="str">
            <v>4Profesional</v>
          </cell>
          <cell r="H484" t="str">
            <v>Odontólogo</v>
          </cell>
        </row>
        <row r="485">
          <cell r="D485" t="str">
            <v>3087-16</v>
          </cell>
          <cell r="E485">
            <v>1551384</v>
          </cell>
          <cell r="F485">
            <v>31497327.178750005</v>
          </cell>
          <cell r="G485" t="str">
            <v>4Profesional</v>
          </cell>
          <cell r="H485" t="str">
            <v>Odontólogo</v>
          </cell>
        </row>
        <row r="486">
          <cell r="D486" t="str">
            <v>3087-15</v>
          </cell>
          <cell r="E486">
            <v>1430115</v>
          </cell>
          <cell r="F486">
            <v>29035235.680416666</v>
          </cell>
          <cell r="G486" t="str">
            <v>4Profesional</v>
          </cell>
          <cell r="H486" t="str">
            <v>Odontólogo</v>
          </cell>
        </row>
        <row r="487">
          <cell r="D487" t="str">
            <v>3087-14</v>
          </cell>
          <cell r="E487">
            <v>1345530</v>
          </cell>
          <cell r="F487">
            <v>27317929.430000003</v>
          </cell>
          <cell r="G487" t="str">
            <v>4Profesional</v>
          </cell>
          <cell r="H487" t="str">
            <v>Odontólogo</v>
          </cell>
        </row>
        <row r="488">
          <cell r="D488" t="str">
            <v>3087-13</v>
          </cell>
          <cell r="E488">
            <v>1289945</v>
          </cell>
          <cell r="F488">
            <v>26189402.293333333</v>
          </cell>
          <cell r="G488" t="str">
            <v>4Profesional</v>
          </cell>
          <cell r="H488" t="str">
            <v>Odontólogo</v>
          </cell>
        </row>
        <row r="489">
          <cell r="D489" t="str">
            <v>3123-25</v>
          </cell>
          <cell r="E489">
            <v>3030923</v>
          </cell>
          <cell r="F489">
            <v>61536004.876249999</v>
          </cell>
          <cell r="G489" t="str">
            <v>4Profesional</v>
          </cell>
          <cell r="H489" t="str">
            <v>Odontólogo Especialista</v>
          </cell>
        </row>
        <row r="490">
          <cell r="D490" t="str">
            <v>3123-24</v>
          </cell>
          <cell r="E490">
            <v>2811854</v>
          </cell>
          <cell r="F490">
            <v>57088306.588749997</v>
          </cell>
          <cell r="G490" t="str">
            <v>4Profesional</v>
          </cell>
          <cell r="H490" t="str">
            <v>Odontólogo Especialista</v>
          </cell>
        </row>
        <row r="491">
          <cell r="D491" t="str">
            <v>3123-23</v>
          </cell>
          <cell r="E491">
            <v>2632106</v>
          </cell>
          <cell r="F491">
            <v>53438931.864166655</v>
          </cell>
          <cell r="G491" t="str">
            <v>4Profesional</v>
          </cell>
          <cell r="H491" t="str">
            <v>Odontólogo Especialista</v>
          </cell>
        </row>
        <row r="492">
          <cell r="D492" t="str">
            <v>3123-22</v>
          </cell>
          <cell r="E492">
            <v>2440901</v>
          </cell>
          <cell r="F492">
            <v>49556948.759166665</v>
          </cell>
          <cell r="G492" t="str">
            <v>4Profesional</v>
          </cell>
          <cell r="H492" t="str">
            <v>Odontólogo Especialista</v>
          </cell>
        </row>
        <row r="493">
          <cell r="D493" t="str">
            <v>3123-21</v>
          </cell>
          <cell r="E493">
            <v>2264236</v>
          </cell>
          <cell r="F493">
            <v>45970167.347916678</v>
          </cell>
          <cell r="G493" t="str">
            <v>4Profesional</v>
          </cell>
          <cell r="H493" t="str">
            <v>Odontólogo Especialista</v>
          </cell>
        </row>
        <row r="494">
          <cell r="D494" t="str">
            <v>3123-20</v>
          </cell>
          <cell r="E494">
            <v>2098839</v>
          </cell>
          <cell r="F494">
            <v>42612157.064583339</v>
          </cell>
          <cell r="G494" t="str">
            <v>4Profesional</v>
          </cell>
          <cell r="H494" t="str">
            <v>Odontólogo Especialista</v>
          </cell>
        </row>
        <row r="495">
          <cell r="D495" t="str">
            <v>3123-19</v>
          </cell>
          <cell r="E495">
            <v>1992005</v>
          </cell>
          <cell r="F495">
            <v>40443135.44166667</v>
          </cell>
          <cell r="G495" t="str">
            <v>4Profesional</v>
          </cell>
          <cell r="H495" t="str">
            <v>Odontólogo Especialista</v>
          </cell>
        </row>
        <row r="496">
          <cell r="D496" t="str">
            <v>3123-18</v>
          </cell>
          <cell r="E496">
            <v>1846042</v>
          </cell>
          <cell r="F496">
            <v>37479688.381249994</v>
          </cell>
          <cell r="G496" t="str">
            <v>4Profesional</v>
          </cell>
          <cell r="H496" t="str">
            <v>Odontólogo Especialista</v>
          </cell>
        </row>
        <row r="497">
          <cell r="D497" t="str">
            <v>3052-15</v>
          </cell>
          <cell r="E497">
            <v>1430115</v>
          </cell>
          <cell r="F497">
            <v>29035235.680416666</v>
          </cell>
          <cell r="G497" t="str">
            <v>4Profesional</v>
          </cell>
          <cell r="H497" t="str">
            <v>Oficial Logístico</v>
          </cell>
        </row>
        <row r="498">
          <cell r="D498" t="str">
            <v>3052-14</v>
          </cell>
          <cell r="E498">
            <v>1345530</v>
          </cell>
          <cell r="F498">
            <v>27317929.430000003</v>
          </cell>
          <cell r="G498" t="str">
            <v>4Profesional</v>
          </cell>
          <cell r="H498" t="str">
            <v>Oficial Logístico</v>
          </cell>
        </row>
        <row r="499">
          <cell r="D499" t="str">
            <v>3052-12</v>
          </cell>
          <cell r="E499">
            <v>1245845</v>
          </cell>
          <cell r="F499">
            <v>25294052.003333326</v>
          </cell>
          <cell r="G499" t="str">
            <v>4Profesional</v>
          </cell>
          <cell r="H499" t="str">
            <v>Oficial Logístico</v>
          </cell>
        </row>
        <row r="500">
          <cell r="D500" t="str">
            <v>3052-10</v>
          </cell>
          <cell r="E500">
            <v>1135915</v>
          </cell>
          <cell r="F500">
            <v>23062173.132083338</v>
          </cell>
          <cell r="G500" t="str">
            <v>4Profesional</v>
          </cell>
          <cell r="H500" t="str">
            <v>Oficial Logístico</v>
          </cell>
        </row>
        <row r="501">
          <cell r="D501" t="str">
            <v>3052-09</v>
          </cell>
          <cell r="E501">
            <v>1081310</v>
          </cell>
          <cell r="F501">
            <v>21953542.663749997</v>
          </cell>
          <cell r="G501" t="str">
            <v>4Profesional</v>
          </cell>
          <cell r="H501" t="str">
            <v>Oficial Logístico</v>
          </cell>
        </row>
        <row r="502">
          <cell r="D502" t="str">
            <v>3053-14</v>
          </cell>
          <cell r="E502">
            <v>1345530</v>
          </cell>
          <cell r="F502">
            <v>27317929.430000003</v>
          </cell>
          <cell r="G502" t="str">
            <v>4Profesional</v>
          </cell>
          <cell r="H502" t="str">
            <v>Oficial de Tratamiento Penitenciario</v>
          </cell>
        </row>
        <row r="503">
          <cell r="D503" t="str">
            <v>3053-12</v>
          </cell>
          <cell r="E503">
            <v>1245845</v>
          </cell>
          <cell r="F503">
            <v>25294052.003333326</v>
          </cell>
          <cell r="G503" t="str">
            <v>4Profesional</v>
          </cell>
          <cell r="H503" t="str">
            <v>Oficial de Tratamiento Penitenciario</v>
          </cell>
        </row>
        <row r="504">
          <cell r="D504" t="str">
            <v>3053-10</v>
          </cell>
          <cell r="E504">
            <v>1135915</v>
          </cell>
          <cell r="F504">
            <v>23062173.132083338</v>
          </cell>
          <cell r="G504" t="str">
            <v>4Profesional</v>
          </cell>
          <cell r="H504" t="str">
            <v>Oficial de Tratamiento Penitenciario</v>
          </cell>
        </row>
        <row r="505">
          <cell r="D505" t="str">
            <v>3053-09</v>
          </cell>
          <cell r="E505">
            <v>1081310</v>
          </cell>
          <cell r="F505">
            <v>21953542.663749997</v>
          </cell>
          <cell r="G505" t="str">
            <v>4Profesional</v>
          </cell>
          <cell r="H505" t="str">
            <v>Oficial de Tratamiento Penitenciario</v>
          </cell>
        </row>
        <row r="506">
          <cell r="D506" t="str">
            <v>3130-15</v>
          </cell>
          <cell r="E506">
            <v>1430115</v>
          </cell>
          <cell r="F506">
            <v>29035235.680416666</v>
          </cell>
          <cell r="G506" t="str">
            <v>4Profesional</v>
          </cell>
          <cell r="H506" t="str">
            <v>Piloto de Aviación</v>
          </cell>
        </row>
        <row r="507">
          <cell r="D507" t="str">
            <v>3130-13</v>
          </cell>
          <cell r="E507">
            <v>1289945</v>
          </cell>
          <cell r="F507">
            <v>26189402.293333333</v>
          </cell>
          <cell r="G507" t="str">
            <v>4Profesional</v>
          </cell>
          <cell r="H507" t="str">
            <v>Piloto de Aviación</v>
          </cell>
        </row>
        <row r="508">
          <cell r="D508" t="str">
            <v>3130-11</v>
          </cell>
          <cell r="E508">
            <v>1192845</v>
          </cell>
          <cell r="F508">
            <v>24218007.430833332</v>
          </cell>
          <cell r="G508" t="str">
            <v>4Profesional</v>
          </cell>
          <cell r="H508" t="str">
            <v>Piloto de Aviación</v>
          </cell>
        </row>
        <row r="509">
          <cell r="D509" t="str">
            <v>3130-09</v>
          </cell>
          <cell r="E509">
            <v>1081310</v>
          </cell>
          <cell r="F509">
            <v>21953542.663749997</v>
          </cell>
          <cell r="G509" t="str">
            <v>4Profesional</v>
          </cell>
          <cell r="H509" t="str">
            <v>Piloto de Aviación</v>
          </cell>
        </row>
        <row r="510">
          <cell r="D510" t="str">
            <v>3055-17</v>
          </cell>
          <cell r="E510">
            <v>1665264</v>
          </cell>
          <cell r="F510">
            <v>33809401.822500005</v>
          </cell>
          <cell r="G510" t="str">
            <v>4Profesional</v>
          </cell>
          <cell r="H510" t="str">
            <v>Primer Secretario de Relaciones Exteriores</v>
          </cell>
        </row>
        <row r="511">
          <cell r="D511" t="str">
            <v>3055-16</v>
          </cell>
          <cell r="E511">
            <v>1551384</v>
          </cell>
          <cell r="F511">
            <v>31497327.178750005</v>
          </cell>
          <cell r="G511" t="str">
            <v>4Profesional</v>
          </cell>
          <cell r="H511" t="str">
            <v>Primer Secretario de Relaciones Exteriores</v>
          </cell>
        </row>
        <row r="512">
          <cell r="D512" t="str">
            <v>3010-25</v>
          </cell>
          <cell r="E512">
            <v>3030923</v>
          </cell>
          <cell r="F512">
            <v>61536004.876249999</v>
          </cell>
          <cell r="G512" t="str">
            <v>4Profesional</v>
          </cell>
          <cell r="H512" t="str">
            <v>Profesional Especializado</v>
          </cell>
        </row>
        <row r="513">
          <cell r="D513" t="str">
            <v>3010-24</v>
          </cell>
          <cell r="E513">
            <v>2811854</v>
          </cell>
          <cell r="F513">
            <v>57088306.588749997</v>
          </cell>
          <cell r="G513" t="str">
            <v>4Profesional</v>
          </cell>
          <cell r="H513" t="str">
            <v>Profesional Especializado</v>
          </cell>
        </row>
        <row r="514">
          <cell r="D514" t="str">
            <v>3010-23</v>
          </cell>
          <cell r="E514">
            <v>2632106</v>
          </cell>
          <cell r="F514">
            <v>53438931.864166655</v>
          </cell>
          <cell r="G514" t="str">
            <v>4Profesional</v>
          </cell>
          <cell r="H514" t="str">
            <v>Profesional Especializado</v>
          </cell>
        </row>
        <row r="515">
          <cell r="D515" t="str">
            <v>3010-22</v>
          </cell>
          <cell r="E515">
            <v>2440901</v>
          </cell>
          <cell r="F515">
            <v>49556948.759166665</v>
          </cell>
          <cell r="G515" t="str">
            <v>4Profesional</v>
          </cell>
          <cell r="H515" t="str">
            <v>Profesional Especializado</v>
          </cell>
        </row>
        <row r="516">
          <cell r="D516" t="str">
            <v>3010-21</v>
          </cell>
          <cell r="E516">
            <v>2264236</v>
          </cell>
          <cell r="F516">
            <v>45970167.347916678</v>
          </cell>
          <cell r="G516" t="str">
            <v>4Profesional</v>
          </cell>
          <cell r="H516" t="str">
            <v>Profesional Especializado</v>
          </cell>
        </row>
        <row r="517">
          <cell r="D517" t="str">
            <v>3010-20</v>
          </cell>
          <cell r="E517">
            <v>2098839</v>
          </cell>
          <cell r="F517">
            <v>42612157.064583339</v>
          </cell>
          <cell r="G517" t="str">
            <v>4Profesional</v>
          </cell>
          <cell r="H517" t="str">
            <v>Profesional Especializado</v>
          </cell>
        </row>
        <row r="518">
          <cell r="D518" t="str">
            <v>3010-19</v>
          </cell>
          <cell r="E518">
            <v>1992005</v>
          </cell>
          <cell r="F518">
            <v>40443135.44166667</v>
          </cell>
          <cell r="G518" t="str">
            <v>4Profesional</v>
          </cell>
          <cell r="H518" t="str">
            <v>Profesional Especializado</v>
          </cell>
        </row>
        <row r="519">
          <cell r="D519" t="str">
            <v>3010-18</v>
          </cell>
          <cell r="E519">
            <v>1846042</v>
          </cell>
          <cell r="F519">
            <v>37479688.381249994</v>
          </cell>
          <cell r="G519" t="str">
            <v>4Profesional</v>
          </cell>
          <cell r="H519" t="str">
            <v>Profesional Especializado</v>
          </cell>
        </row>
        <row r="520">
          <cell r="D520" t="str">
            <v>3010-17</v>
          </cell>
          <cell r="E520">
            <v>1665264</v>
          </cell>
          <cell r="F520">
            <v>33809401.822500005</v>
          </cell>
          <cell r="G520" t="str">
            <v>4Profesional</v>
          </cell>
          <cell r="H520" t="str">
            <v>Profesional Especializado</v>
          </cell>
        </row>
        <row r="521">
          <cell r="D521" t="str">
            <v>3010-16</v>
          </cell>
          <cell r="E521">
            <v>1551384</v>
          </cell>
          <cell r="F521">
            <v>31497327.178750005</v>
          </cell>
          <cell r="G521" t="str">
            <v>4Profesional</v>
          </cell>
          <cell r="H521" t="str">
            <v>Profesional Especializado</v>
          </cell>
        </row>
        <row r="522">
          <cell r="D522" t="str">
            <v>3010-15</v>
          </cell>
          <cell r="E522">
            <v>1430115</v>
          </cell>
          <cell r="F522">
            <v>29035235.680416666</v>
          </cell>
          <cell r="G522" t="str">
            <v>4Profesional</v>
          </cell>
          <cell r="H522" t="str">
            <v>Profesional Especializado</v>
          </cell>
        </row>
        <row r="523">
          <cell r="D523" t="str">
            <v>3020-14</v>
          </cell>
          <cell r="E523">
            <v>1345530</v>
          </cell>
          <cell r="F523">
            <v>27317929.430000003</v>
          </cell>
          <cell r="G523" t="str">
            <v>4Profesional</v>
          </cell>
          <cell r="H523" t="str">
            <v>Profesional Universitario</v>
          </cell>
        </row>
        <row r="524">
          <cell r="D524" t="str">
            <v>3020-13</v>
          </cell>
          <cell r="E524">
            <v>1289945</v>
          </cell>
          <cell r="F524">
            <v>26189402.293333333</v>
          </cell>
          <cell r="G524" t="str">
            <v>4Profesional</v>
          </cell>
          <cell r="H524" t="str">
            <v>Profesional Universitario</v>
          </cell>
        </row>
        <row r="525">
          <cell r="D525" t="str">
            <v>3020-12</v>
          </cell>
          <cell r="E525">
            <v>1245845</v>
          </cell>
          <cell r="F525">
            <v>25294052.003333326</v>
          </cell>
          <cell r="G525" t="str">
            <v>4Profesional</v>
          </cell>
          <cell r="H525" t="str">
            <v>Profesional Universitario</v>
          </cell>
        </row>
        <row r="526">
          <cell r="D526" t="str">
            <v>3020-11</v>
          </cell>
          <cell r="E526">
            <v>1192845</v>
          </cell>
          <cell r="F526">
            <v>24218007.430833332</v>
          </cell>
          <cell r="G526" t="str">
            <v>4Profesional</v>
          </cell>
          <cell r="H526" t="str">
            <v>Profesional Universitario</v>
          </cell>
        </row>
        <row r="527">
          <cell r="D527" t="str">
            <v>3020-10</v>
          </cell>
          <cell r="E527">
            <v>1135915</v>
          </cell>
          <cell r="F527">
            <v>23062173.132083338</v>
          </cell>
          <cell r="G527" t="str">
            <v>4Profesional</v>
          </cell>
          <cell r="H527" t="str">
            <v>Profesional Universitario</v>
          </cell>
        </row>
        <row r="528">
          <cell r="D528" t="str">
            <v>3020-09</v>
          </cell>
          <cell r="E528">
            <v>1081310</v>
          </cell>
          <cell r="F528">
            <v>21953542.663749997</v>
          </cell>
          <cell r="G528" t="str">
            <v>4Profesional</v>
          </cell>
          <cell r="H528" t="str">
            <v>Profesional Universitario</v>
          </cell>
        </row>
        <row r="529">
          <cell r="D529" t="str">
            <v>3020-08</v>
          </cell>
          <cell r="E529">
            <v>1044033</v>
          </cell>
          <cell r="F529">
            <v>21196717.882083338</v>
          </cell>
          <cell r="G529" t="str">
            <v>4Profesional</v>
          </cell>
          <cell r="H529" t="str">
            <v>Profesional Universitario</v>
          </cell>
        </row>
        <row r="530">
          <cell r="D530" t="str">
            <v>3020-07</v>
          </cell>
          <cell r="E530">
            <v>985672</v>
          </cell>
          <cell r="F530">
            <v>20011830.391249999</v>
          </cell>
          <cell r="G530" t="str">
            <v>4Profesional</v>
          </cell>
          <cell r="H530" t="str">
            <v>Profesional Universitario</v>
          </cell>
        </row>
        <row r="531">
          <cell r="D531" t="str">
            <v>3020-06</v>
          </cell>
          <cell r="E531">
            <v>935634</v>
          </cell>
          <cell r="F531">
            <v>18995922.495416671</v>
          </cell>
          <cell r="G531" t="str">
            <v>4Profesional</v>
          </cell>
          <cell r="H531" t="str">
            <v>Profesional Universitario</v>
          </cell>
        </row>
        <row r="532">
          <cell r="D532" t="str">
            <v>3020-05</v>
          </cell>
          <cell r="E532">
            <v>894900</v>
          </cell>
          <cell r="F532">
            <v>18168911.181249999</v>
          </cell>
          <cell r="G532" t="str">
            <v>4Profesional</v>
          </cell>
          <cell r="H532" t="str">
            <v>Profesional Universitario</v>
          </cell>
        </row>
        <row r="533">
          <cell r="D533" t="str">
            <v>3020-04</v>
          </cell>
          <cell r="E533">
            <v>808521</v>
          </cell>
          <cell r="F533">
            <v>16415181.84</v>
          </cell>
          <cell r="G533" t="str">
            <v>4Profesional</v>
          </cell>
          <cell r="H533" t="str">
            <v>Profesional Universitario</v>
          </cell>
        </row>
        <row r="534">
          <cell r="D534" t="str">
            <v>3021-18</v>
          </cell>
          <cell r="E534">
            <v>1846042</v>
          </cell>
          <cell r="F534">
            <v>37479688.381249994</v>
          </cell>
          <cell r="G534" t="str">
            <v>4Profesional</v>
          </cell>
          <cell r="H534" t="str">
            <v>Restaurador o Museólogo o Curador</v>
          </cell>
        </row>
        <row r="535">
          <cell r="D535" t="str">
            <v>3021-17</v>
          </cell>
          <cell r="E535">
            <v>1665264</v>
          </cell>
          <cell r="F535">
            <v>33809401.822500005</v>
          </cell>
          <cell r="G535" t="str">
            <v>4Profesional</v>
          </cell>
          <cell r="H535" t="str">
            <v>Restaurador o Museólogo o Curador</v>
          </cell>
        </row>
        <row r="536">
          <cell r="D536" t="str">
            <v>3021-16</v>
          </cell>
          <cell r="E536">
            <v>1551384</v>
          </cell>
          <cell r="F536">
            <v>31497327.178750005</v>
          </cell>
          <cell r="G536" t="str">
            <v>4Profesional</v>
          </cell>
          <cell r="H536" t="str">
            <v>Restaurador o Museólogo o Curador</v>
          </cell>
        </row>
        <row r="537">
          <cell r="D537" t="str">
            <v>3021-15</v>
          </cell>
          <cell r="E537">
            <v>1430115</v>
          </cell>
          <cell r="F537">
            <v>29035235.680416666</v>
          </cell>
          <cell r="G537" t="str">
            <v>4Profesional</v>
          </cell>
          <cell r="H537" t="str">
            <v>Restaurador o Museólogo o Curador</v>
          </cell>
        </row>
        <row r="538">
          <cell r="D538" t="str">
            <v>3021-14</v>
          </cell>
          <cell r="E538">
            <v>1345530</v>
          </cell>
          <cell r="F538">
            <v>27317929.430000003</v>
          </cell>
          <cell r="G538" t="str">
            <v>4Profesional</v>
          </cell>
          <cell r="H538" t="str">
            <v>Restaurador o Museólogo o Curador</v>
          </cell>
        </row>
        <row r="539">
          <cell r="D539" t="str">
            <v>3021-13</v>
          </cell>
          <cell r="E539">
            <v>1289945</v>
          </cell>
          <cell r="F539">
            <v>26189402.293333333</v>
          </cell>
          <cell r="G539" t="str">
            <v>4Profesional</v>
          </cell>
          <cell r="H539" t="str">
            <v>Restaurador o Museólogo o Curador</v>
          </cell>
        </row>
        <row r="540">
          <cell r="D540" t="str">
            <v>3021-12</v>
          </cell>
          <cell r="E540">
            <v>1245845</v>
          </cell>
          <cell r="F540">
            <v>25294052.003333326</v>
          </cell>
          <cell r="G540" t="str">
            <v>4Profesional</v>
          </cell>
          <cell r="H540" t="str">
            <v>Restaurador o Museólogo o Curador</v>
          </cell>
        </row>
        <row r="541">
          <cell r="D541" t="str">
            <v>3021-11</v>
          </cell>
          <cell r="E541">
            <v>1192845</v>
          </cell>
          <cell r="F541">
            <v>24218007.430833332</v>
          </cell>
          <cell r="G541" t="str">
            <v>4Profesional</v>
          </cell>
          <cell r="H541" t="str">
            <v>Restaurador o Museólogo o Curador</v>
          </cell>
        </row>
        <row r="542">
          <cell r="D542" t="str">
            <v>3021-10</v>
          </cell>
          <cell r="E542">
            <v>1135915</v>
          </cell>
          <cell r="F542">
            <v>23062173.132083338</v>
          </cell>
          <cell r="G542" t="str">
            <v>4Profesional</v>
          </cell>
          <cell r="H542" t="str">
            <v>Restaurador o Museólogo o Curador</v>
          </cell>
        </row>
        <row r="543">
          <cell r="D543" t="str">
            <v>3021-09</v>
          </cell>
          <cell r="E543">
            <v>1081310</v>
          </cell>
          <cell r="F543">
            <v>21953542.663749997</v>
          </cell>
          <cell r="G543" t="str">
            <v>4Profesional</v>
          </cell>
          <cell r="H543" t="str">
            <v>Restaurador o Museólogo o Curador</v>
          </cell>
        </row>
        <row r="544">
          <cell r="D544" t="str">
            <v>3008-00</v>
          </cell>
          <cell r="E544" t="e">
            <v>#N/A</v>
          </cell>
          <cell r="F544" t="e">
            <v>#VALUE!</v>
          </cell>
          <cell r="G544" t="str">
            <v>4Profesional</v>
          </cell>
          <cell r="H544" t="str">
            <v>Secretario Comercial I</v>
          </cell>
        </row>
        <row r="545">
          <cell r="D545" t="str">
            <v>3009-00</v>
          </cell>
          <cell r="E545" t="e">
            <v>#N/A</v>
          </cell>
          <cell r="F545" t="e">
            <v>#VALUE!</v>
          </cell>
          <cell r="G545" t="str">
            <v>4Profesional</v>
          </cell>
          <cell r="H545" t="str">
            <v>Secretario Comercial II</v>
          </cell>
        </row>
        <row r="546">
          <cell r="D546" t="str">
            <v>3035-22</v>
          </cell>
          <cell r="E546">
            <v>2440901</v>
          </cell>
          <cell r="F546">
            <v>49556948.759166665</v>
          </cell>
          <cell r="G546" t="str">
            <v>4Profesional</v>
          </cell>
          <cell r="H546" t="str">
            <v>Secretario Privado</v>
          </cell>
        </row>
        <row r="547">
          <cell r="D547" t="str">
            <v>3035-21</v>
          </cell>
          <cell r="E547">
            <v>2264236</v>
          </cell>
          <cell r="F547">
            <v>45970167.347916678</v>
          </cell>
          <cell r="G547" t="str">
            <v>4Profesional</v>
          </cell>
          <cell r="H547" t="str">
            <v>Secretario Privado</v>
          </cell>
        </row>
        <row r="548">
          <cell r="D548" t="str">
            <v>3035-20</v>
          </cell>
          <cell r="E548">
            <v>2098839</v>
          </cell>
          <cell r="F548">
            <v>42612157.064583339</v>
          </cell>
          <cell r="G548" t="str">
            <v>4Profesional</v>
          </cell>
          <cell r="H548" t="str">
            <v>Secretario Privado</v>
          </cell>
        </row>
        <row r="549">
          <cell r="D549" t="str">
            <v>3035-19</v>
          </cell>
          <cell r="E549">
            <v>1992005</v>
          </cell>
          <cell r="F549">
            <v>40443135.44166667</v>
          </cell>
          <cell r="G549" t="str">
            <v>4Profesional</v>
          </cell>
          <cell r="H549" t="str">
            <v>Secretario Privado</v>
          </cell>
        </row>
        <row r="550">
          <cell r="D550" t="str">
            <v>3035-18</v>
          </cell>
          <cell r="E550">
            <v>1846042</v>
          </cell>
          <cell r="F550">
            <v>37479688.381249994</v>
          </cell>
          <cell r="G550" t="str">
            <v>4Profesional</v>
          </cell>
          <cell r="H550" t="str">
            <v>Secretario Privado</v>
          </cell>
        </row>
        <row r="551">
          <cell r="D551" t="str">
            <v>3035-17</v>
          </cell>
          <cell r="E551">
            <v>1665264</v>
          </cell>
          <cell r="F551">
            <v>33809401.822500005</v>
          </cell>
          <cell r="G551" t="str">
            <v>4Profesional</v>
          </cell>
          <cell r="H551" t="str">
            <v>Secretario Privado</v>
          </cell>
        </row>
        <row r="552">
          <cell r="D552" t="str">
            <v>3035-16</v>
          </cell>
          <cell r="E552">
            <v>1551384</v>
          </cell>
          <cell r="F552">
            <v>31497327.178750005</v>
          </cell>
          <cell r="G552" t="str">
            <v>4Profesional</v>
          </cell>
          <cell r="H552" t="str">
            <v>Secretario Privado</v>
          </cell>
        </row>
        <row r="553">
          <cell r="D553" t="str">
            <v>3035-15</v>
          </cell>
          <cell r="E553">
            <v>1430115</v>
          </cell>
          <cell r="F553">
            <v>29035235.680416666</v>
          </cell>
          <cell r="G553" t="str">
            <v>4Profesional</v>
          </cell>
          <cell r="H553" t="str">
            <v>Secretario Privado</v>
          </cell>
        </row>
        <row r="554">
          <cell r="D554" t="str">
            <v>3035-14</v>
          </cell>
          <cell r="E554">
            <v>1345530</v>
          </cell>
          <cell r="F554">
            <v>27317929.430000003</v>
          </cell>
          <cell r="G554" t="str">
            <v>4Profesional</v>
          </cell>
          <cell r="H554" t="str">
            <v>Secretario Privado</v>
          </cell>
        </row>
        <row r="555">
          <cell r="D555" t="str">
            <v>3056-14</v>
          </cell>
          <cell r="E555">
            <v>1345530</v>
          </cell>
          <cell r="F555">
            <v>27317929.430000003</v>
          </cell>
          <cell r="G555" t="str">
            <v>4Profesional</v>
          </cell>
          <cell r="H555" t="str">
            <v>Segundo Secretario de Relaciones Exteriores</v>
          </cell>
        </row>
        <row r="556">
          <cell r="D556" t="str">
            <v>3056-12</v>
          </cell>
          <cell r="E556">
            <v>1245845</v>
          </cell>
          <cell r="F556">
            <v>25294052.003333326</v>
          </cell>
          <cell r="G556" t="str">
            <v>4Profesional</v>
          </cell>
          <cell r="H556" t="str">
            <v>Segundo Secretario de Relaciones Exteriores</v>
          </cell>
        </row>
        <row r="557">
          <cell r="D557" t="str">
            <v>3076-10</v>
          </cell>
          <cell r="E557">
            <v>1135915</v>
          </cell>
          <cell r="F557">
            <v>23062173.132083338</v>
          </cell>
          <cell r="G557" t="str">
            <v>4Profesional</v>
          </cell>
          <cell r="H557" t="str">
            <v>Tercer Secretario de Relaciones Exteriores</v>
          </cell>
        </row>
        <row r="558">
          <cell r="D558" t="str">
            <v>3076-08</v>
          </cell>
          <cell r="E558">
            <v>1044033</v>
          </cell>
          <cell r="F558">
            <v>21196717.882083338</v>
          </cell>
          <cell r="G558" t="str">
            <v>4Profesional</v>
          </cell>
          <cell r="H558" t="str">
            <v>Tercer Secretario de Relaciones Exteriores</v>
          </cell>
        </row>
        <row r="559">
          <cell r="D559" t="str">
            <v>4005-18</v>
          </cell>
          <cell r="E559">
            <v>1250722</v>
          </cell>
          <cell r="F559">
            <v>25393068.426666666</v>
          </cell>
          <cell r="G559" t="str">
            <v>5Tecnico</v>
          </cell>
          <cell r="H559" t="str">
            <v>Analista de Sistemas</v>
          </cell>
        </row>
        <row r="560">
          <cell r="D560" t="str">
            <v>4005-17</v>
          </cell>
          <cell r="E560">
            <v>1135449</v>
          </cell>
          <cell r="F560">
            <v>23052712.059166662</v>
          </cell>
          <cell r="G560" t="str">
            <v>5Tecnico</v>
          </cell>
          <cell r="H560" t="str">
            <v>Analista de Sistemas</v>
          </cell>
        </row>
        <row r="561">
          <cell r="D561" t="str">
            <v>4005-16</v>
          </cell>
          <cell r="E561">
            <v>1059542</v>
          </cell>
          <cell r="F561">
            <v>21511592.894166663</v>
          </cell>
          <cell r="G561" t="str">
            <v>5Tecnico</v>
          </cell>
          <cell r="H561" t="str">
            <v>Analista de Sistemas</v>
          </cell>
        </row>
        <row r="562">
          <cell r="D562" t="str">
            <v>4005-15</v>
          </cell>
          <cell r="E562">
            <v>935634</v>
          </cell>
          <cell r="F562">
            <v>18995922.495416671</v>
          </cell>
          <cell r="G562" t="str">
            <v>5Tecnico</v>
          </cell>
          <cell r="H562" t="str">
            <v>Analista de Sistemas</v>
          </cell>
        </row>
        <row r="563">
          <cell r="D563" t="str">
            <v>4005-13</v>
          </cell>
          <cell r="E563">
            <v>862957</v>
          </cell>
          <cell r="F563">
            <v>17520381.140416663</v>
          </cell>
          <cell r="G563" t="str">
            <v>5Tecnico</v>
          </cell>
          <cell r="H563" t="str">
            <v>Analista de Sistemas</v>
          </cell>
        </row>
        <row r="564">
          <cell r="D564" t="str">
            <v>4005-11</v>
          </cell>
          <cell r="E564">
            <v>761453</v>
          </cell>
          <cell r="F564">
            <v>16080398.177083332</v>
          </cell>
          <cell r="G564" t="str">
            <v>5Tecnico</v>
          </cell>
          <cell r="H564" t="str">
            <v>Analista de Sistemas</v>
          </cell>
        </row>
        <row r="565">
          <cell r="D565" t="str">
            <v>4140-17</v>
          </cell>
          <cell r="E565">
            <v>1135449</v>
          </cell>
          <cell r="F565">
            <v>23052712.059166662</v>
          </cell>
          <cell r="G565" t="str">
            <v>5Tecnico</v>
          </cell>
          <cell r="H565" t="str">
            <v>Asistente Administrativo</v>
          </cell>
        </row>
        <row r="566">
          <cell r="D566" t="str">
            <v>4140-16</v>
          </cell>
          <cell r="E566">
            <v>1059542</v>
          </cell>
          <cell r="F566">
            <v>21511592.894166663</v>
          </cell>
          <cell r="G566" t="str">
            <v>5Tecnico</v>
          </cell>
          <cell r="H566" t="str">
            <v>Asistente Administrativo</v>
          </cell>
        </row>
        <row r="567">
          <cell r="D567" t="str">
            <v>4140-15</v>
          </cell>
          <cell r="E567">
            <v>935634</v>
          </cell>
          <cell r="F567">
            <v>18995922.495416671</v>
          </cell>
          <cell r="G567" t="str">
            <v>5Tecnico</v>
          </cell>
          <cell r="H567" t="str">
            <v>Asistente Administrativo</v>
          </cell>
        </row>
        <row r="568">
          <cell r="D568" t="str">
            <v>4140-14</v>
          </cell>
          <cell r="E568">
            <v>894900</v>
          </cell>
          <cell r="F568">
            <v>18168911.181249999</v>
          </cell>
          <cell r="G568" t="str">
            <v>5Tecnico</v>
          </cell>
          <cell r="H568" t="str">
            <v>Asistente Administrativo</v>
          </cell>
        </row>
        <row r="569">
          <cell r="D569" t="str">
            <v>4140-13</v>
          </cell>
          <cell r="E569">
            <v>862957</v>
          </cell>
          <cell r="F569">
            <v>17520381.140416663</v>
          </cell>
          <cell r="G569" t="str">
            <v>5Tecnico</v>
          </cell>
          <cell r="H569" t="str">
            <v>Asistente Administrativo</v>
          </cell>
        </row>
        <row r="570">
          <cell r="D570" t="str">
            <v>4140-12</v>
          </cell>
          <cell r="E570">
            <v>808521</v>
          </cell>
          <cell r="F570">
            <v>16415181.84</v>
          </cell>
          <cell r="G570" t="str">
            <v>5Tecnico</v>
          </cell>
          <cell r="H570" t="str">
            <v>Asistente Administrativo</v>
          </cell>
        </row>
        <row r="571">
          <cell r="D571" t="str">
            <v>4140-11</v>
          </cell>
          <cell r="E571">
            <v>761453</v>
          </cell>
          <cell r="F571">
            <v>16080398.177083332</v>
          </cell>
          <cell r="G571" t="str">
            <v>5Tecnico</v>
          </cell>
          <cell r="H571" t="str">
            <v>Asistente Administrativo</v>
          </cell>
        </row>
        <row r="572">
          <cell r="D572" t="str">
            <v>4140-10</v>
          </cell>
          <cell r="E572">
            <v>721333</v>
          </cell>
          <cell r="F572">
            <v>15256479.260833334</v>
          </cell>
          <cell r="G572" t="str">
            <v>5Tecnico</v>
          </cell>
          <cell r="H572" t="str">
            <v>Asistente Administrativo</v>
          </cell>
        </row>
        <row r="573">
          <cell r="D573" t="str">
            <v>4205-17</v>
          </cell>
          <cell r="E573">
            <v>1135449</v>
          </cell>
          <cell r="F573">
            <v>23052712.059166662</v>
          </cell>
          <cell r="G573" t="str">
            <v>5Tecnico</v>
          </cell>
          <cell r="H573" t="str">
            <v>Auxiliar de Escena</v>
          </cell>
        </row>
        <row r="574">
          <cell r="D574" t="str">
            <v>4205-15</v>
          </cell>
          <cell r="E574">
            <v>935634</v>
          </cell>
          <cell r="F574">
            <v>18995922.495416671</v>
          </cell>
          <cell r="G574" t="str">
            <v>5Tecnico</v>
          </cell>
          <cell r="H574" t="str">
            <v>Auxiliar de Escena</v>
          </cell>
        </row>
        <row r="575">
          <cell r="D575" t="str">
            <v>4205-13</v>
          </cell>
          <cell r="E575">
            <v>862957</v>
          </cell>
          <cell r="F575">
            <v>17520381.140416663</v>
          </cell>
          <cell r="G575" t="str">
            <v>5Tecnico</v>
          </cell>
          <cell r="H575" t="str">
            <v>Auxiliar de Escena</v>
          </cell>
        </row>
        <row r="576">
          <cell r="D576" t="str">
            <v>4205-11</v>
          </cell>
          <cell r="E576">
            <v>761453</v>
          </cell>
          <cell r="F576">
            <v>16080398.177083332</v>
          </cell>
          <cell r="G576" t="str">
            <v>5Tecnico</v>
          </cell>
          <cell r="H576" t="str">
            <v>Auxiliar de Escena</v>
          </cell>
        </row>
        <row r="577">
          <cell r="D577" t="str">
            <v>4205-09</v>
          </cell>
          <cell r="E577">
            <v>688731</v>
          </cell>
          <cell r="F577">
            <v>14586952.714583334</v>
          </cell>
          <cell r="G577" t="str">
            <v>5Tecnico</v>
          </cell>
          <cell r="H577" t="str">
            <v>Auxiliar de Escena</v>
          </cell>
        </row>
        <row r="578">
          <cell r="D578" t="str">
            <v>4205-07</v>
          </cell>
          <cell r="E578">
            <v>601058</v>
          </cell>
          <cell r="F578">
            <v>13403465.654583329</v>
          </cell>
          <cell r="G578" t="str">
            <v>5Tecnico</v>
          </cell>
          <cell r="H578" t="str">
            <v>Auxiliar de Escena</v>
          </cell>
        </row>
        <row r="579">
          <cell r="D579" t="str">
            <v>4185-16</v>
          </cell>
          <cell r="E579">
            <v>1059542</v>
          </cell>
          <cell r="F579">
            <v>21511592.894166663</v>
          </cell>
          <cell r="G579" t="str">
            <v>5Tecnico</v>
          </cell>
          <cell r="H579" t="str">
            <v>Auxiliar de Pronóstico</v>
          </cell>
        </row>
        <row r="580">
          <cell r="D580" t="str">
            <v>4185-15</v>
          </cell>
          <cell r="E580">
            <v>935634</v>
          </cell>
          <cell r="F580">
            <v>18995922.495416671</v>
          </cell>
          <cell r="G580" t="str">
            <v>5Tecnico</v>
          </cell>
          <cell r="H580" t="str">
            <v>Auxiliar de Pronóstico</v>
          </cell>
        </row>
        <row r="581">
          <cell r="D581" t="str">
            <v>4185-14</v>
          </cell>
          <cell r="E581">
            <v>894900</v>
          </cell>
          <cell r="F581">
            <v>18168911.181249999</v>
          </cell>
          <cell r="G581" t="str">
            <v>5Tecnico</v>
          </cell>
          <cell r="H581" t="str">
            <v>Auxiliar de Pronóstico</v>
          </cell>
        </row>
        <row r="582">
          <cell r="D582" t="str">
            <v>4185-13</v>
          </cell>
          <cell r="E582">
            <v>862957</v>
          </cell>
          <cell r="F582">
            <v>17520381.140416663</v>
          </cell>
          <cell r="G582" t="str">
            <v>5Tecnico</v>
          </cell>
          <cell r="H582" t="str">
            <v>Auxiliar de Pronóstico</v>
          </cell>
        </row>
        <row r="583">
          <cell r="D583" t="str">
            <v>4185-12</v>
          </cell>
          <cell r="E583">
            <v>808521</v>
          </cell>
          <cell r="F583">
            <v>16415181.84</v>
          </cell>
          <cell r="G583" t="str">
            <v>5Tecnico</v>
          </cell>
          <cell r="H583" t="str">
            <v>Auxiliar de Pronóstico</v>
          </cell>
        </row>
        <row r="584">
          <cell r="D584" t="str">
            <v>4185-11</v>
          </cell>
          <cell r="E584">
            <v>761453</v>
          </cell>
          <cell r="F584">
            <v>16080398.177083332</v>
          </cell>
          <cell r="G584" t="str">
            <v>5Tecnico</v>
          </cell>
          <cell r="H584" t="str">
            <v>Auxiliar de Pronóstico</v>
          </cell>
        </row>
        <row r="585">
          <cell r="D585" t="str">
            <v>4185-10</v>
          </cell>
          <cell r="E585">
            <v>721333</v>
          </cell>
          <cell r="F585">
            <v>15256479.260833334</v>
          </cell>
          <cell r="G585" t="str">
            <v>5Tecnico</v>
          </cell>
          <cell r="H585" t="str">
            <v>Auxiliar de Pronóstico</v>
          </cell>
        </row>
        <row r="586">
          <cell r="D586" t="str">
            <v>4110-09</v>
          </cell>
          <cell r="E586">
            <v>688731</v>
          </cell>
          <cell r="F586">
            <v>14586952.714583334</v>
          </cell>
          <cell r="G586" t="str">
            <v>5Tecnico</v>
          </cell>
          <cell r="H586" t="str">
            <v>Auxiliar de Técnico</v>
          </cell>
        </row>
        <row r="587">
          <cell r="D587" t="str">
            <v>4110-07</v>
          </cell>
          <cell r="E587">
            <v>601058</v>
          </cell>
          <cell r="F587">
            <v>13403465.654583329</v>
          </cell>
          <cell r="G587" t="str">
            <v>5Tecnico</v>
          </cell>
          <cell r="H587" t="str">
            <v>Auxiliar de Técnico</v>
          </cell>
        </row>
        <row r="588">
          <cell r="D588" t="str">
            <v>4110-06</v>
          </cell>
          <cell r="E588">
            <v>564060</v>
          </cell>
          <cell r="F588">
            <v>12643661.257916667</v>
          </cell>
          <cell r="G588" t="str">
            <v>5Tecnico</v>
          </cell>
          <cell r="H588" t="str">
            <v>Auxiliar de Técnico</v>
          </cell>
        </row>
        <row r="589">
          <cell r="D589" t="str">
            <v>4110-05</v>
          </cell>
          <cell r="E589">
            <v>468655</v>
          </cell>
          <cell r="F589">
            <v>10684389.421249999</v>
          </cell>
          <cell r="G589" t="str">
            <v>5Tecnico</v>
          </cell>
          <cell r="H589" t="str">
            <v>Auxiliar de Técnico</v>
          </cell>
        </row>
        <row r="590">
          <cell r="D590" t="str">
            <v>4110-03</v>
          </cell>
          <cell r="E590">
            <v>415780</v>
          </cell>
          <cell r="F590">
            <v>9598529.1754166689</v>
          </cell>
          <cell r="G590" t="str">
            <v>5Tecnico</v>
          </cell>
          <cell r="H590" t="str">
            <v>Auxiliar de Técnico</v>
          </cell>
        </row>
        <row r="591">
          <cell r="D591" t="str">
            <v>4125-11</v>
          </cell>
          <cell r="E591">
            <v>761453</v>
          </cell>
          <cell r="F591">
            <v>16080398.177083332</v>
          </cell>
          <cell r="G591" t="str">
            <v>5Tecnico</v>
          </cell>
          <cell r="H591" t="str">
            <v>Dactiloscopista</v>
          </cell>
        </row>
        <row r="592">
          <cell r="D592" t="str">
            <v>4125-10</v>
          </cell>
          <cell r="E592">
            <v>721333</v>
          </cell>
          <cell r="F592">
            <v>15256479.260833334</v>
          </cell>
          <cell r="G592" t="str">
            <v>5Tecnico</v>
          </cell>
          <cell r="H592" t="str">
            <v>Dactiloscopista</v>
          </cell>
        </row>
        <row r="593">
          <cell r="D593" t="str">
            <v>4125-09</v>
          </cell>
          <cell r="E593">
            <v>688731</v>
          </cell>
          <cell r="F593">
            <v>14586952.714583334</v>
          </cell>
          <cell r="G593" t="str">
            <v>5Tecnico</v>
          </cell>
          <cell r="H593" t="str">
            <v>Dactiloscopista</v>
          </cell>
        </row>
        <row r="594">
          <cell r="D594" t="str">
            <v>4125-08</v>
          </cell>
          <cell r="E594">
            <v>624999</v>
          </cell>
          <cell r="F594">
            <v>13895126.748333331</v>
          </cell>
          <cell r="G594" t="str">
            <v>5Tecnico</v>
          </cell>
          <cell r="H594" t="str">
            <v>Dactiloscopista</v>
          </cell>
        </row>
        <row r="595">
          <cell r="D595" t="str">
            <v>4125-07</v>
          </cell>
          <cell r="E595">
            <v>601058</v>
          </cell>
          <cell r="F595">
            <v>13403465.654583329</v>
          </cell>
          <cell r="G595" t="str">
            <v>5Tecnico</v>
          </cell>
          <cell r="H595" t="str">
            <v>Dactiloscopista</v>
          </cell>
        </row>
        <row r="596">
          <cell r="D596" t="str">
            <v>4085-12</v>
          </cell>
          <cell r="E596">
            <v>808521</v>
          </cell>
          <cell r="F596">
            <v>16415181.84</v>
          </cell>
          <cell r="G596" t="str">
            <v>5Tecnico</v>
          </cell>
          <cell r="H596" t="str">
            <v>Instructor</v>
          </cell>
        </row>
        <row r="597">
          <cell r="D597" t="str">
            <v>4085-10</v>
          </cell>
          <cell r="E597">
            <v>721333</v>
          </cell>
          <cell r="F597">
            <v>15256479.260833334</v>
          </cell>
          <cell r="G597" t="str">
            <v>5Tecnico</v>
          </cell>
          <cell r="H597" t="str">
            <v>Instructor</v>
          </cell>
        </row>
        <row r="598">
          <cell r="D598" t="str">
            <v>4085-08</v>
          </cell>
          <cell r="E598">
            <v>624999</v>
          </cell>
          <cell r="F598">
            <v>13895126.748333331</v>
          </cell>
          <cell r="G598" t="str">
            <v>5Tecnico</v>
          </cell>
          <cell r="H598" t="str">
            <v>Instructor</v>
          </cell>
        </row>
        <row r="599">
          <cell r="D599" t="str">
            <v>4085-06</v>
          </cell>
          <cell r="E599">
            <v>564060</v>
          </cell>
          <cell r="F599">
            <v>12643661.257916667</v>
          </cell>
          <cell r="G599" t="str">
            <v>5Tecnico</v>
          </cell>
          <cell r="H599" t="str">
            <v>Instructor</v>
          </cell>
        </row>
        <row r="600">
          <cell r="D600" t="str">
            <v>4085-04</v>
          </cell>
          <cell r="E600">
            <v>440549</v>
          </cell>
          <cell r="F600">
            <v>10107194.360416666</v>
          </cell>
          <cell r="G600" t="str">
            <v>5Tecnico</v>
          </cell>
          <cell r="H600" t="str">
            <v>Instructor</v>
          </cell>
        </row>
        <row r="601">
          <cell r="D601" t="str">
            <v>4085-02</v>
          </cell>
          <cell r="E601">
            <v>370159</v>
          </cell>
          <cell r="F601">
            <v>8661639.6862499993</v>
          </cell>
          <cell r="G601" t="str">
            <v>5Tecnico</v>
          </cell>
          <cell r="H601" t="str">
            <v>Instructor</v>
          </cell>
        </row>
        <row r="602">
          <cell r="D602" t="str">
            <v>4025-16</v>
          </cell>
          <cell r="E602">
            <v>1059542</v>
          </cell>
          <cell r="F602">
            <v>21511592.894166663</v>
          </cell>
          <cell r="G602" t="str">
            <v>5Tecnico</v>
          </cell>
          <cell r="H602" t="str">
            <v>Instrumentador Quirúrgico</v>
          </cell>
        </row>
        <row r="603">
          <cell r="D603" t="str">
            <v>4025-15</v>
          </cell>
          <cell r="E603">
            <v>935634</v>
          </cell>
          <cell r="F603">
            <v>18995922.495416671</v>
          </cell>
          <cell r="G603" t="str">
            <v>5Tecnico</v>
          </cell>
          <cell r="H603" t="str">
            <v>Instrumentador Quirúrgico</v>
          </cell>
        </row>
        <row r="604">
          <cell r="D604" t="str">
            <v>4025-14</v>
          </cell>
          <cell r="E604">
            <v>894900</v>
          </cell>
          <cell r="F604">
            <v>18168911.181249999</v>
          </cell>
          <cell r="G604" t="str">
            <v>5Tecnico</v>
          </cell>
          <cell r="H604" t="str">
            <v>Instrumentador Quirúrgico</v>
          </cell>
        </row>
        <row r="605">
          <cell r="D605" t="str">
            <v>4195-11</v>
          </cell>
          <cell r="E605">
            <v>761453</v>
          </cell>
          <cell r="F605">
            <v>16080398.177083332</v>
          </cell>
          <cell r="G605" t="str">
            <v>5Tecnico</v>
          </cell>
          <cell r="H605" t="str">
            <v>Observador de Superficie</v>
          </cell>
        </row>
        <row r="606">
          <cell r="D606" t="str">
            <v>4195-10</v>
          </cell>
          <cell r="E606">
            <v>721333</v>
          </cell>
          <cell r="F606">
            <v>15256479.260833334</v>
          </cell>
          <cell r="G606" t="str">
            <v>5Tecnico</v>
          </cell>
          <cell r="H606" t="str">
            <v>Observador de Superficie</v>
          </cell>
        </row>
        <row r="607">
          <cell r="D607" t="str">
            <v>4195-09</v>
          </cell>
          <cell r="E607">
            <v>688731</v>
          </cell>
          <cell r="F607">
            <v>14586952.714583334</v>
          </cell>
          <cell r="G607" t="str">
            <v>5Tecnico</v>
          </cell>
          <cell r="H607" t="str">
            <v>Observador de Superficie</v>
          </cell>
        </row>
        <row r="608">
          <cell r="D608" t="str">
            <v>4195-08</v>
          </cell>
          <cell r="E608">
            <v>624999</v>
          </cell>
          <cell r="F608">
            <v>13895126.748333331</v>
          </cell>
          <cell r="G608" t="str">
            <v>5Tecnico</v>
          </cell>
          <cell r="H608" t="str">
            <v>Observador de Superficie</v>
          </cell>
        </row>
        <row r="609">
          <cell r="D609" t="str">
            <v>4195-07</v>
          </cell>
          <cell r="E609">
            <v>601058</v>
          </cell>
          <cell r="F609">
            <v>13403465.654583329</v>
          </cell>
          <cell r="G609" t="str">
            <v>5Tecnico</v>
          </cell>
          <cell r="H609" t="str">
            <v>Observador de Superficie</v>
          </cell>
        </row>
        <row r="610">
          <cell r="D610" t="str">
            <v>4195-06</v>
          </cell>
          <cell r="E610">
            <v>564060</v>
          </cell>
          <cell r="F610">
            <v>12643661.257916667</v>
          </cell>
          <cell r="G610" t="str">
            <v>5Tecnico</v>
          </cell>
          <cell r="H610" t="str">
            <v>Observador de Superficie</v>
          </cell>
        </row>
        <row r="611">
          <cell r="D611" t="str">
            <v>4195-05</v>
          </cell>
          <cell r="E611">
            <v>468655</v>
          </cell>
          <cell r="F611">
            <v>10684389.421249999</v>
          </cell>
          <cell r="G611" t="str">
            <v>5Tecnico</v>
          </cell>
          <cell r="H611" t="str">
            <v>Observador de Superficie</v>
          </cell>
        </row>
        <row r="612">
          <cell r="D612" t="str">
            <v>4195-03</v>
          </cell>
          <cell r="E612">
            <v>415780</v>
          </cell>
          <cell r="F612">
            <v>9598529.1754166689</v>
          </cell>
          <cell r="G612" t="str">
            <v>5Tecnico</v>
          </cell>
          <cell r="H612" t="str">
            <v>Observador de Superficie</v>
          </cell>
        </row>
        <row r="613">
          <cell r="D613" t="str">
            <v>4170-11</v>
          </cell>
          <cell r="E613">
            <v>761453</v>
          </cell>
          <cell r="F613">
            <v>16080398.177083332</v>
          </cell>
          <cell r="G613" t="str">
            <v>5Tecnico</v>
          </cell>
          <cell r="H613" t="str">
            <v>Oficial de Catastro</v>
          </cell>
        </row>
        <row r="614">
          <cell r="D614" t="str">
            <v>4170-09</v>
          </cell>
          <cell r="E614">
            <v>688731</v>
          </cell>
          <cell r="F614">
            <v>14586952.714583334</v>
          </cell>
          <cell r="G614" t="str">
            <v>5Tecnico</v>
          </cell>
          <cell r="H614" t="str">
            <v>Oficial de Catastro</v>
          </cell>
        </row>
        <row r="615">
          <cell r="D615" t="str">
            <v>4170-07</v>
          </cell>
          <cell r="E615">
            <v>601058</v>
          </cell>
          <cell r="F615">
            <v>13403465.654583329</v>
          </cell>
          <cell r="G615" t="str">
            <v>5Tecnico</v>
          </cell>
          <cell r="H615" t="str">
            <v>Oficial de Catastro</v>
          </cell>
        </row>
        <row r="616">
          <cell r="D616" t="str">
            <v>4180-18</v>
          </cell>
          <cell r="E616">
            <v>1250722</v>
          </cell>
          <cell r="F616">
            <v>25393068.426666666</v>
          </cell>
          <cell r="G616" t="str">
            <v>5Tecnico</v>
          </cell>
          <cell r="H616" t="str">
            <v>Pronosticador</v>
          </cell>
        </row>
        <row r="617">
          <cell r="D617" t="str">
            <v>4180-17</v>
          </cell>
          <cell r="E617">
            <v>1135449</v>
          </cell>
          <cell r="F617">
            <v>23052712.059166662</v>
          </cell>
          <cell r="G617" t="str">
            <v>5Tecnico</v>
          </cell>
          <cell r="H617" t="str">
            <v>Pronosticador</v>
          </cell>
        </row>
        <row r="618">
          <cell r="D618" t="str">
            <v>4180-16</v>
          </cell>
          <cell r="E618">
            <v>1059542</v>
          </cell>
          <cell r="F618">
            <v>21511592.894166663</v>
          </cell>
          <cell r="G618" t="str">
            <v>5Tecnico</v>
          </cell>
          <cell r="H618" t="str">
            <v>Pronosticador</v>
          </cell>
        </row>
        <row r="619">
          <cell r="D619" t="str">
            <v>4180-15</v>
          </cell>
          <cell r="E619">
            <v>935634</v>
          </cell>
          <cell r="F619">
            <v>18995922.495416671</v>
          </cell>
          <cell r="G619" t="str">
            <v>5Tecnico</v>
          </cell>
          <cell r="H619" t="str">
            <v>Pronosticador</v>
          </cell>
        </row>
        <row r="620">
          <cell r="D620" t="str">
            <v>4180-14</v>
          </cell>
          <cell r="E620">
            <v>894900</v>
          </cell>
          <cell r="F620">
            <v>18168911.181249999</v>
          </cell>
          <cell r="G620" t="str">
            <v>5Tecnico</v>
          </cell>
          <cell r="H620" t="str">
            <v>Pronosticador</v>
          </cell>
        </row>
        <row r="621">
          <cell r="D621" t="str">
            <v>4180-13</v>
          </cell>
          <cell r="E621">
            <v>862957</v>
          </cell>
          <cell r="F621">
            <v>17520381.140416663</v>
          </cell>
          <cell r="G621" t="str">
            <v>5Tecnico</v>
          </cell>
          <cell r="H621" t="str">
            <v>Pronosticador</v>
          </cell>
        </row>
        <row r="622">
          <cell r="D622" t="str">
            <v>4180-12</v>
          </cell>
          <cell r="E622">
            <v>808521</v>
          </cell>
          <cell r="F622">
            <v>16415181.84</v>
          </cell>
          <cell r="G622" t="str">
            <v>5Tecnico</v>
          </cell>
          <cell r="H622" t="str">
            <v>Pronosticador</v>
          </cell>
        </row>
        <row r="623">
          <cell r="D623" t="str">
            <v>4190-14</v>
          </cell>
          <cell r="E623">
            <v>894900</v>
          </cell>
          <cell r="F623">
            <v>18168911.181249999</v>
          </cell>
          <cell r="G623" t="str">
            <v>5Tecnico</v>
          </cell>
          <cell r="H623" t="str">
            <v>Radiosondista</v>
          </cell>
        </row>
        <row r="624">
          <cell r="D624" t="str">
            <v>4190-12</v>
          </cell>
          <cell r="E624">
            <v>808521</v>
          </cell>
          <cell r="F624">
            <v>16415181.84</v>
          </cell>
          <cell r="G624" t="str">
            <v>5Tecnico</v>
          </cell>
          <cell r="H624" t="str">
            <v>Radiosondista</v>
          </cell>
        </row>
        <row r="625">
          <cell r="D625" t="str">
            <v>4190-11</v>
          </cell>
          <cell r="E625">
            <v>761453</v>
          </cell>
          <cell r="F625">
            <v>16080398.177083332</v>
          </cell>
          <cell r="G625" t="str">
            <v>5Tecnico</v>
          </cell>
          <cell r="H625" t="str">
            <v>Radiosondista</v>
          </cell>
        </row>
        <row r="626">
          <cell r="D626" t="str">
            <v>4190-10</v>
          </cell>
          <cell r="E626">
            <v>721333</v>
          </cell>
          <cell r="F626">
            <v>15256479.260833334</v>
          </cell>
          <cell r="G626" t="str">
            <v>5Tecnico</v>
          </cell>
          <cell r="H626" t="str">
            <v>Radiosondista</v>
          </cell>
        </row>
        <row r="627">
          <cell r="D627" t="str">
            <v>4190-09</v>
          </cell>
          <cell r="E627">
            <v>688731</v>
          </cell>
          <cell r="F627">
            <v>14586952.714583334</v>
          </cell>
          <cell r="G627" t="str">
            <v>5Tecnico</v>
          </cell>
          <cell r="H627" t="str">
            <v>Radiosondista</v>
          </cell>
        </row>
        <row r="628">
          <cell r="D628" t="str">
            <v>4190-07</v>
          </cell>
          <cell r="E628">
            <v>601058</v>
          </cell>
          <cell r="F628">
            <v>13403465.654583329</v>
          </cell>
          <cell r="G628" t="str">
            <v>5Tecnico</v>
          </cell>
          <cell r="H628" t="str">
            <v>Radiosondista</v>
          </cell>
        </row>
        <row r="629">
          <cell r="D629" t="str">
            <v>4065-18</v>
          </cell>
          <cell r="E629">
            <v>1250722</v>
          </cell>
          <cell r="F629">
            <v>25393068.426666666</v>
          </cell>
          <cell r="G629" t="str">
            <v>5Tecnico</v>
          </cell>
          <cell r="H629" t="str">
            <v>Técnico Administrativo</v>
          </cell>
        </row>
        <row r="630">
          <cell r="D630" t="str">
            <v>4065-17</v>
          </cell>
          <cell r="E630">
            <v>1135449</v>
          </cell>
          <cell r="F630">
            <v>23052712.059166662</v>
          </cell>
          <cell r="G630" t="str">
            <v>5Tecnico</v>
          </cell>
          <cell r="H630" t="str">
            <v>Técnico Administrativo</v>
          </cell>
        </row>
        <row r="631">
          <cell r="D631" t="str">
            <v>4065-16</v>
          </cell>
          <cell r="E631">
            <v>1059542</v>
          </cell>
          <cell r="F631">
            <v>21511592.894166663</v>
          </cell>
          <cell r="G631" t="str">
            <v>5Tecnico</v>
          </cell>
          <cell r="H631" t="str">
            <v>Técnico Administrativo</v>
          </cell>
        </row>
        <row r="632">
          <cell r="D632" t="str">
            <v>4065-15</v>
          </cell>
          <cell r="E632">
            <v>935634</v>
          </cell>
          <cell r="F632">
            <v>18995922.495416671</v>
          </cell>
          <cell r="G632" t="str">
            <v>5Tecnico</v>
          </cell>
          <cell r="H632" t="str">
            <v>Técnico Administrativo</v>
          </cell>
        </row>
        <row r="633">
          <cell r="D633" t="str">
            <v>4065-14</v>
          </cell>
          <cell r="E633">
            <v>894900</v>
          </cell>
          <cell r="F633">
            <v>18168911.181249999</v>
          </cell>
          <cell r="G633" t="str">
            <v>5Tecnico</v>
          </cell>
          <cell r="H633" t="str">
            <v>Técnico Administrativo</v>
          </cell>
        </row>
        <row r="634">
          <cell r="D634" t="str">
            <v>4065-13</v>
          </cell>
          <cell r="E634">
            <v>862957</v>
          </cell>
          <cell r="F634">
            <v>17520381.140416663</v>
          </cell>
          <cell r="G634" t="str">
            <v>5Tecnico</v>
          </cell>
          <cell r="H634" t="str">
            <v>Técnico Administrativo</v>
          </cell>
        </row>
        <row r="635">
          <cell r="D635" t="str">
            <v>4065-12</v>
          </cell>
          <cell r="E635">
            <v>808521</v>
          </cell>
          <cell r="F635">
            <v>16415181.84</v>
          </cell>
          <cell r="G635" t="str">
            <v>5Tecnico</v>
          </cell>
          <cell r="H635" t="str">
            <v>Técnico Administrativo</v>
          </cell>
        </row>
        <row r="636">
          <cell r="D636" t="str">
            <v>4065-11</v>
          </cell>
          <cell r="E636">
            <v>761453</v>
          </cell>
          <cell r="F636">
            <v>16080398.177083332</v>
          </cell>
          <cell r="G636" t="str">
            <v>5Tecnico</v>
          </cell>
          <cell r="H636" t="str">
            <v>Técnico Administrativo</v>
          </cell>
        </row>
        <row r="637">
          <cell r="D637" t="str">
            <v>4065-10</v>
          </cell>
          <cell r="E637">
            <v>721333</v>
          </cell>
          <cell r="F637">
            <v>15256479.260833334</v>
          </cell>
          <cell r="G637" t="str">
            <v>5Tecnico</v>
          </cell>
          <cell r="H637" t="str">
            <v>Técnico Administrativo</v>
          </cell>
        </row>
        <row r="638">
          <cell r="D638" t="str">
            <v>4065-09</v>
          </cell>
          <cell r="E638">
            <v>688731</v>
          </cell>
          <cell r="F638">
            <v>14586952.714583334</v>
          </cell>
          <cell r="G638" t="str">
            <v>5Tecnico</v>
          </cell>
          <cell r="H638" t="str">
            <v>Técnico Administrativo</v>
          </cell>
        </row>
        <row r="639">
          <cell r="D639" t="str">
            <v>4065-08</v>
          </cell>
          <cell r="E639">
            <v>624999</v>
          </cell>
          <cell r="F639">
            <v>13895126.748333331</v>
          </cell>
          <cell r="G639" t="str">
            <v>5Tecnico</v>
          </cell>
          <cell r="H639" t="str">
            <v>Técnico Administrativo</v>
          </cell>
        </row>
        <row r="640">
          <cell r="D640" t="str">
            <v>4065-07</v>
          </cell>
          <cell r="E640">
            <v>601058</v>
          </cell>
          <cell r="F640">
            <v>13403465.654583329</v>
          </cell>
          <cell r="G640" t="str">
            <v>5Tecnico</v>
          </cell>
          <cell r="H640" t="str">
            <v>Técnico Administrativo</v>
          </cell>
        </row>
        <row r="641">
          <cell r="D641" t="str">
            <v>4065-06</v>
          </cell>
          <cell r="E641">
            <v>564060</v>
          </cell>
          <cell r="F641">
            <v>12643661.257916667</v>
          </cell>
          <cell r="G641" t="str">
            <v>5Tecnico</v>
          </cell>
          <cell r="H641" t="str">
            <v>Técnico Administrativo</v>
          </cell>
        </row>
        <row r="642">
          <cell r="D642" t="str">
            <v>4065-05</v>
          </cell>
          <cell r="E642">
            <v>468655</v>
          </cell>
          <cell r="F642">
            <v>10684389.421249999</v>
          </cell>
          <cell r="G642" t="str">
            <v>5Tecnico</v>
          </cell>
          <cell r="H642" t="str">
            <v>Técnico Administrativo</v>
          </cell>
        </row>
        <row r="643">
          <cell r="D643" t="str">
            <v>4080-18</v>
          </cell>
          <cell r="E643">
            <v>1250722</v>
          </cell>
          <cell r="F643">
            <v>25393068.426666666</v>
          </cell>
          <cell r="G643" t="str">
            <v>5Tecnico</v>
          </cell>
          <cell r="H643" t="str">
            <v>Técnico Operativo</v>
          </cell>
        </row>
        <row r="644">
          <cell r="D644" t="str">
            <v>4080-17</v>
          </cell>
          <cell r="E644">
            <v>1135449</v>
          </cell>
          <cell r="F644">
            <v>23052712.059166662</v>
          </cell>
          <cell r="G644" t="str">
            <v>5Tecnico</v>
          </cell>
          <cell r="H644" t="str">
            <v>Técnico Operativo</v>
          </cell>
        </row>
        <row r="645">
          <cell r="D645" t="str">
            <v>4080-16</v>
          </cell>
          <cell r="E645">
            <v>1059542</v>
          </cell>
          <cell r="F645">
            <v>21511592.894166663</v>
          </cell>
          <cell r="G645" t="str">
            <v>5Tecnico</v>
          </cell>
          <cell r="H645" t="str">
            <v>Técnico Operativo</v>
          </cell>
        </row>
        <row r="646">
          <cell r="D646" t="str">
            <v>4080-15</v>
          </cell>
          <cell r="E646">
            <v>935634</v>
          </cell>
          <cell r="F646">
            <v>18995922.495416671</v>
          </cell>
          <cell r="G646" t="str">
            <v>5Tecnico</v>
          </cell>
          <cell r="H646" t="str">
            <v>Técnico Operativo</v>
          </cell>
        </row>
        <row r="647">
          <cell r="D647" t="str">
            <v>4080-14</v>
          </cell>
          <cell r="E647">
            <v>894900</v>
          </cell>
          <cell r="F647">
            <v>18168911.181249999</v>
          </cell>
          <cell r="G647" t="str">
            <v>5Tecnico</v>
          </cell>
          <cell r="H647" t="str">
            <v>Técnico Operativo</v>
          </cell>
        </row>
        <row r="648">
          <cell r="D648" t="str">
            <v>4080-13</v>
          </cell>
          <cell r="E648">
            <v>862957</v>
          </cell>
          <cell r="F648">
            <v>17520381.140416663</v>
          </cell>
          <cell r="G648" t="str">
            <v>5Tecnico</v>
          </cell>
          <cell r="H648" t="str">
            <v>Técnico Operativo</v>
          </cell>
        </row>
        <row r="649">
          <cell r="D649" t="str">
            <v>4080-12</v>
          </cell>
          <cell r="E649">
            <v>808521</v>
          </cell>
          <cell r="F649">
            <v>16415181.84</v>
          </cell>
          <cell r="G649" t="str">
            <v>5Tecnico</v>
          </cell>
          <cell r="H649" t="str">
            <v>Técnico Operativo</v>
          </cell>
        </row>
        <row r="650">
          <cell r="D650" t="str">
            <v>4080-11</v>
          </cell>
          <cell r="E650">
            <v>761453</v>
          </cell>
          <cell r="F650">
            <v>16080398.177083332</v>
          </cell>
          <cell r="G650" t="str">
            <v>5Tecnico</v>
          </cell>
          <cell r="H650" t="str">
            <v>Técnico Operativo</v>
          </cell>
        </row>
        <row r="651">
          <cell r="D651" t="str">
            <v>4080-10</v>
          </cell>
          <cell r="E651">
            <v>721333</v>
          </cell>
          <cell r="F651">
            <v>15256479.260833334</v>
          </cell>
          <cell r="G651" t="str">
            <v>5Tecnico</v>
          </cell>
          <cell r="H651" t="str">
            <v>Técnico Operativo</v>
          </cell>
        </row>
        <row r="652">
          <cell r="D652" t="str">
            <v>4080-09</v>
          </cell>
          <cell r="E652">
            <v>688731</v>
          </cell>
          <cell r="F652">
            <v>14586952.714583334</v>
          </cell>
          <cell r="G652" t="str">
            <v>5Tecnico</v>
          </cell>
          <cell r="H652" t="str">
            <v>Técnico Operativo</v>
          </cell>
        </row>
        <row r="653">
          <cell r="D653" t="str">
            <v>4080-08</v>
          </cell>
          <cell r="E653">
            <v>624999</v>
          </cell>
          <cell r="F653">
            <v>13895126.748333331</v>
          </cell>
          <cell r="G653" t="str">
            <v>5Tecnico</v>
          </cell>
          <cell r="H653" t="str">
            <v>Técnico Operativo</v>
          </cell>
        </row>
        <row r="654">
          <cell r="D654" t="str">
            <v>4080-07</v>
          </cell>
          <cell r="E654">
            <v>601058</v>
          </cell>
          <cell r="F654">
            <v>13403465.654583329</v>
          </cell>
          <cell r="G654" t="str">
            <v>5Tecnico</v>
          </cell>
          <cell r="H654" t="str">
            <v>Técnico Operativo</v>
          </cell>
        </row>
        <row r="655">
          <cell r="D655" t="str">
            <v>4080-06</v>
          </cell>
          <cell r="E655">
            <v>564060</v>
          </cell>
          <cell r="F655">
            <v>12643661.257916667</v>
          </cell>
          <cell r="G655" t="str">
            <v>5Tecnico</v>
          </cell>
          <cell r="H655" t="str">
            <v>Técnico Operativo</v>
          </cell>
        </row>
        <row r="656">
          <cell r="D656" t="str">
            <v>4080-05</v>
          </cell>
          <cell r="E656">
            <v>468655</v>
          </cell>
          <cell r="F656">
            <v>10684389.421249999</v>
          </cell>
          <cell r="G656" t="str">
            <v>5Tecnico</v>
          </cell>
          <cell r="H656" t="str">
            <v>Técnico Operativo</v>
          </cell>
        </row>
        <row r="657">
          <cell r="D657" t="str">
            <v>4105-09</v>
          </cell>
          <cell r="E657">
            <v>688731</v>
          </cell>
          <cell r="F657">
            <v>14586952.714583334</v>
          </cell>
          <cell r="G657" t="str">
            <v>5Tecnico</v>
          </cell>
          <cell r="H657" t="str">
            <v>Topógrafo</v>
          </cell>
        </row>
        <row r="658">
          <cell r="D658" t="str">
            <v>4105-08</v>
          </cell>
          <cell r="E658">
            <v>624999</v>
          </cell>
          <cell r="F658">
            <v>13895126.748333331</v>
          </cell>
          <cell r="G658" t="str">
            <v>5Tecnico</v>
          </cell>
          <cell r="H658" t="str">
            <v>Topógrafo</v>
          </cell>
        </row>
        <row r="659">
          <cell r="D659" t="str">
            <v>4105-06</v>
          </cell>
          <cell r="E659">
            <v>564060</v>
          </cell>
          <cell r="F659">
            <v>12643661.257916667</v>
          </cell>
          <cell r="G659" t="str">
            <v>5Tecnico</v>
          </cell>
          <cell r="H659" t="str">
            <v>Topógrafo</v>
          </cell>
        </row>
        <row r="660">
          <cell r="D660" t="str">
            <v>4105-05</v>
          </cell>
          <cell r="E660">
            <v>468655</v>
          </cell>
          <cell r="F660">
            <v>10684389.421249999</v>
          </cell>
          <cell r="G660" t="str">
            <v>5Tecnico</v>
          </cell>
          <cell r="H660" t="str">
            <v>Topógrafo</v>
          </cell>
        </row>
        <row r="661">
          <cell r="D661" t="str">
            <v>4160-16</v>
          </cell>
          <cell r="E661">
            <v>1059542</v>
          </cell>
          <cell r="F661">
            <v>21511592.894166663</v>
          </cell>
          <cell r="G661" t="str">
            <v>5Tecnico</v>
          </cell>
          <cell r="H661" t="str">
            <v>Topógrafo Tecnólogo</v>
          </cell>
        </row>
        <row r="662">
          <cell r="D662" t="str">
            <v>4160-15</v>
          </cell>
          <cell r="E662">
            <v>935634</v>
          </cell>
          <cell r="F662">
            <v>18995922.495416671</v>
          </cell>
          <cell r="G662" t="str">
            <v>5Tecnico</v>
          </cell>
          <cell r="H662" t="str">
            <v>Topógrafo Tecnólogo</v>
          </cell>
        </row>
        <row r="663">
          <cell r="D663" t="str">
            <v>4160-14</v>
          </cell>
          <cell r="E663">
            <v>894900</v>
          </cell>
          <cell r="F663">
            <v>18168911.181249999</v>
          </cell>
          <cell r="G663" t="str">
            <v>5Tecnico</v>
          </cell>
          <cell r="H663" t="str">
            <v>Topógrafo Tecnólogo</v>
          </cell>
        </row>
        <row r="664">
          <cell r="D664" t="str">
            <v>4160-12</v>
          </cell>
          <cell r="E664">
            <v>808521</v>
          </cell>
          <cell r="F664">
            <v>16415181.84</v>
          </cell>
          <cell r="G664" t="str">
            <v>5Tecnico</v>
          </cell>
          <cell r="H664" t="str">
            <v>Topógrafo Tecnólogo</v>
          </cell>
        </row>
        <row r="665">
          <cell r="D665" t="str">
            <v>4160-10</v>
          </cell>
          <cell r="E665">
            <v>721333</v>
          </cell>
          <cell r="F665">
            <v>15256479.260833334</v>
          </cell>
          <cell r="G665" t="str">
            <v>5Tecnico</v>
          </cell>
          <cell r="H665" t="str">
            <v>Topógrafo Tecnólogo</v>
          </cell>
        </row>
        <row r="666">
          <cell r="D666" t="str">
            <v>5120-23</v>
          </cell>
          <cell r="E666">
            <v>935634</v>
          </cell>
          <cell r="F666">
            <v>18995922.495416671</v>
          </cell>
          <cell r="G666" t="str">
            <v>6Asistencial</v>
          </cell>
          <cell r="H666" t="str">
            <v>Auxiliar Administrativo</v>
          </cell>
        </row>
        <row r="667">
          <cell r="D667" t="str">
            <v>5120-22</v>
          </cell>
          <cell r="E667">
            <v>846314</v>
          </cell>
          <cell r="F667">
            <v>17182482.831666667</v>
          </cell>
          <cell r="G667" t="str">
            <v>6Asistencial</v>
          </cell>
          <cell r="H667" t="str">
            <v>Auxiliar Administrativo</v>
          </cell>
        </row>
        <row r="668">
          <cell r="D668" t="str">
            <v>5120-21</v>
          </cell>
          <cell r="E668">
            <v>796765</v>
          </cell>
          <cell r="F668">
            <v>16176502.967916667</v>
          </cell>
          <cell r="G668" t="str">
            <v>6Asistencial</v>
          </cell>
          <cell r="H668" t="str">
            <v>Auxiliar Administrativo</v>
          </cell>
        </row>
        <row r="669">
          <cell r="D669" t="str">
            <v>5120-20</v>
          </cell>
          <cell r="E669">
            <v>764298</v>
          </cell>
          <cell r="F669">
            <v>16138824.14833333</v>
          </cell>
          <cell r="G669" t="str">
            <v>6Asistencial</v>
          </cell>
          <cell r="H669" t="str">
            <v>Auxiliar Administrativo</v>
          </cell>
        </row>
        <row r="670">
          <cell r="D670" t="str">
            <v>5120-18</v>
          </cell>
          <cell r="E670">
            <v>721333</v>
          </cell>
          <cell r="F670">
            <v>15256479.260833334</v>
          </cell>
          <cell r="G670" t="str">
            <v>6Asistencial</v>
          </cell>
          <cell r="H670" t="str">
            <v>Auxiliar Administrativo</v>
          </cell>
        </row>
        <row r="671">
          <cell r="D671" t="str">
            <v>5120-17</v>
          </cell>
          <cell r="E671">
            <v>703542</v>
          </cell>
          <cell r="F671">
            <v>14891116.80625</v>
          </cell>
          <cell r="G671" t="str">
            <v>6Asistencial</v>
          </cell>
          <cell r="H671" t="str">
            <v>Auxiliar Administrativo</v>
          </cell>
        </row>
        <row r="672">
          <cell r="D672" t="str">
            <v>5120-16</v>
          </cell>
          <cell r="E672">
            <v>688731</v>
          </cell>
          <cell r="F672">
            <v>14586952.714583334</v>
          </cell>
          <cell r="G672" t="str">
            <v>6Asistencial</v>
          </cell>
          <cell r="H672" t="str">
            <v>Auxiliar Administrativo</v>
          </cell>
        </row>
        <row r="673">
          <cell r="D673" t="str">
            <v>5120-15</v>
          </cell>
          <cell r="E673">
            <v>659101</v>
          </cell>
          <cell r="F673">
            <v>14595457.8475</v>
          </cell>
          <cell r="G673" t="str">
            <v>6Asistencial</v>
          </cell>
          <cell r="H673" t="str">
            <v>Auxiliar Administrativo</v>
          </cell>
        </row>
        <row r="674">
          <cell r="D674" t="str">
            <v>5120-14</v>
          </cell>
          <cell r="E674">
            <v>638990</v>
          </cell>
          <cell r="F674">
            <v>14182451.0275</v>
          </cell>
          <cell r="G674" t="str">
            <v>6Asistencial</v>
          </cell>
          <cell r="H674" t="str">
            <v>Auxiliar Administrativo</v>
          </cell>
        </row>
        <row r="675">
          <cell r="D675" t="str">
            <v>5120-13</v>
          </cell>
          <cell r="E675">
            <v>624999</v>
          </cell>
          <cell r="F675">
            <v>13895126.748333331</v>
          </cell>
          <cell r="G675" t="str">
            <v>6Asistencial</v>
          </cell>
          <cell r="H675" t="str">
            <v>Auxiliar Administrativo</v>
          </cell>
        </row>
        <row r="676">
          <cell r="D676" t="str">
            <v>5120-12</v>
          </cell>
          <cell r="E676">
            <v>596996</v>
          </cell>
          <cell r="F676">
            <v>13320046.932500001</v>
          </cell>
          <cell r="G676" t="str">
            <v>6Asistencial</v>
          </cell>
          <cell r="H676" t="str">
            <v>Auxiliar Administrativo</v>
          </cell>
        </row>
        <row r="677">
          <cell r="D677" t="str">
            <v>5120-11</v>
          </cell>
          <cell r="E677">
            <v>555997</v>
          </cell>
          <cell r="F677">
            <v>12478076.539166668</v>
          </cell>
          <cell r="G677" t="str">
            <v>6Asistencial</v>
          </cell>
          <cell r="H677" t="str">
            <v>Auxiliar Administrativo</v>
          </cell>
        </row>
        <row r="678">
          <cell r="D678" t="str">
            <v>5120-10</v>
          </cell>
          <cell r="E678">
            <v>515106</v>
          </cell>
          <cell r="F678">
            <v>11638324.078333335</v>
          </cell>
          <cell r="G678" t="str">
            <v>6Asistencial</v>
          </cell>
          <cell r="H678" t="str">
            <v>Auxiliar Administrativo</v>
          </cell>
        </row>
        <row r="679">
          <cell r="D679" t="str">
            <v>5120-09</v>
          </cell>
          <cell r="E679">
            <v>468655</v>
          </cell>
          <cell r="F679">
            <v>10684389.421249999</v>
          </cell>
          <cell r="G679" t="str">
            <v>6Asistencial</v>
          </cell>
          <cell r="H679" t="str">
            <v>Auxiliar Administrativo</v>
          </cell>
        </row>
        <row r="680">
          <cell r="D680" t="str">
            <v>5120-08</v>
          </cell>
          <cell r="E680">
            <v>440549</v>
          </cell>
          <cell r="F680">
            <v>10107194.360416666</v>
          </cell>
          <cell r="G680" t="str">
            <v>6Asistencial</v>
          </cell>
          <cell r="H680" t="str">
            <v>Auxiliar Administrativo</v>
          </cell>
        </row>
        <row r="681">
          <cell r="D681" t="str">
            <v>5120-07</v>
          </cell>
          <cell r="E681">
            <v>415780</v>
          </cell>
          <cell r="F681">
            <v>9598529.1754166689</v>
          </cell>
          <cell r="G681" t="str">
            <v>6Asistencial</v>
          </cell>
          <cell r="H681" t="str">
            <v>Auxiliar Administrativo</v>
          </cell>
        </row>
        <row r="682">
          <cell r="D682" t="str">
            <v>5120-06</v>
          </cell>
          <cell r="E682">
            <v>379888</v>
          </cell>
          <cell r="F682">
            <v>8861437.9749999996</v>
          </cell>
          <cell r="G682" t="str">
            <v>6Asistencial</v>
          </cell>
          <cell r="H682" t="str">
            <v>Auxiliar Administrativo</v>
          </cell>
        </row>
        <row r="683">
          <cell r="D683" t="str">
            <v>5120-05</v>
          </cell>
          <cell r="E683">
            <v>347339</v>
          </cell>
          <cell r="F683">
            <v>8192999.8529166663</v>
          </cell>
          <cell r="G683" t="str">
            <v>6Asistencial</v>
          </cell>
          <cell r="H683" t="str">
            <v>Auxiliar Administrativo</v>
          </cell>
        </row>
        <row r="684">
          <cell r="D684" t="str">
            <v>5120-02</v>
          </cell>
          <cell r="E684">
            <v>309672</v>
          </cell>
          <cell r="F684">
            <v>7419456.6358333332</v>
          </cell>
          <cell r="G684" t="str">
            <v>6Asistencial</v>
          </cell>
          <cell r="H684" t="str">
            <v>Auxiliar Administrativo</v>
          </cell>
        </row>
        <row r="685">
          <cell r="D685" t="str">
            <v>5125-00</v>
          </cell>
          <cell r="E685" t="e">
            <v>#N/A</v>
          </cell>
          <cell r="F685" t="e">
            <v>#VALUE!</v>
          </cell>
          <cell r="G685" t="str">
            <v>6Asistencial</v>
          </cell>
          <cell r="H685" t="str">
            <v>Auxiliar Bilingüe</v>
          </cell>
        </row>
        <row r="686">
          <cell r="D686" t="str">
            <v>5335-19</v>
          </cell>
          <cell r="E686">
            <v>740637</v>
          </cell>
          <cell r="F686">
            <v>15652913.215000002</v>
          </cell>
          <cell r="G686" t="str">
            <v>6Asistencial</v>
          </cell>
          <cell r="H686" t="str">
            <v>Auxiliar de Servicios Generales</v>
          </cell>
        </row>
        <row r="687">
          <cell r="D687" t="str">
            <v>5335-17</v>
          </cell>
          <cell r="E687">
            <v>703542</v>
          </cell>
          <cell r="F687">
            <v>14891116.80625</v>
          </cell>
          <cell r="G687" t="str">
            <v>6Asistencial</v>
          </cell>
          <cell r="H687" t="str">
            <v>Auxiliar de Servicios Generales</v>
          </cell>
        </row>
        <row r="688">
          <cell r="D688" t="str">
            <v>5335-15</v>
          </cell>
          <cell r="E688">
            <v>659101</v>
          </cell>
          <cell r="F688">
            <v>14595457.8475</v>
          </cell>
          <cell r="G688" t="str">
            <v>6Asistencial</v>
          </cell>
          <cell r="H688" t="str">
            <v>Auxiliar de Servicios Generales</v>
          </cell>
        </row>
        <row r="689">
          <cell r="D689" t="str">
            <v>5335-13</v>
          </cell>
          <cell r="E689">
            <v>624999</v>
          </cell>
          <cell r="F689">
            <v>13895126.748333331</v>
          </cell>
          <cell r="G689" t="str">
            <v>6Asistencial</v>
          </cell>
          <cell r="H689" t="str">
            <v>Auxiliar de Servicios Generales</v>
          </cell>
        </row>
        <row r="690">
          <cell r="D690" t="str">
            <v>5335-11</v>
          </cell>
          <cell r="E690">
            <v>555997</v>
          </cell>
          <cell r="F690">
            <v>12478076.539166668</v>
          </cell>
          <cell r="G690" t="str">
            <v>6Asistencial</v>
          </cell>
          <cell r="H690" t="str">
            <v>Auxiliar de Servicios Generales</v>
          </cell>
        </row>
        <row r="691">
          <cell r="D691" t="str">
            <v>5335-09</v>
          </cell>
          <cell r="E691">
            <v>468655</v>
          </cell>
          <cell r="F691">
            <v>10684389.421249999</v>
          </cell>
          <cell r="G691" t="str">
            <v>6Asistencial</v>
          </cell>
          <cell r="H691" t="str">
            <v>Auxiliar de Servicios Generales</v>
          </cell>
        </row>
        <row r="692">
          <cell r="D692" t="str">
            <v>5335-08</v>
          </cell>
          <cell r="E692">
            <v>440549</v>
          </cell>
          <cell r="F692">
            <v>10107194.360416666</v>
          </cell>
          <cell r="G692" t="str">
            <v>6Asistencial</v>
          </cell>
          <cell r="H692" t="str">
            <v>Auxiliar de Servicios Generales</v>
          </cell>
        </row>
        <row r="693">
          <cell r="D693" t="str">
            <v>5335-07</v>
          </cell>
          <cell r="E693">
            <v>415780</v>
          </cell>
          <cell r="F693">
            <v>9598529.1754166689</v>
          </cell>
          <cell r="G693" t="str">
            <v>6Asistencial</v>
          </cell>
          <cell r="H693" t="str">
            <v>Auxiliar de Servicios Generales</v>
          </cell>
        </row>
        <row r="694">
          <cell r="D694" t="str">
            <v>5335-06</v>
          </cell>
          <cell r="E694">
            <v>379888</v>
          </cell>
          <cell r="F694">
            <v>8861437.9749999996</v>
          </cell>
          <cell r="G694" t="str">
            <v>6Asistencial</v>
          </cell>
          <cell r="H694" t="str">
            <v>Auxiliar de Servicios Generales</v>
          </cell>
        </row>
        <row r="695">
          <cell r="D695" t="str">
            <v>5335-05</v>
          </cell>
          <cell r="E695">
            <v>347339</v>
          </cell>
          <cell r="F695">
            <v>8192999.8529166663</v>
          </cell>
          <cell r="G695" t="str">
            <v>6Asistencial</v>
          </cell>
          <cell r="H695" t="str">
            <v>Auxiliar de Servicios Generales</v>
          </cell>
        </row>
        <row r="696">
          <cell r="D696" t="str">
            <v>5335-03</v>
          </cell>
          <cell r="E696">
            <v>313643</v>
          </cell>
          <cell r="F696">
            <v>7501006.5254166676</v>
          </cell>
          <cell r="G696" t="str">
            <v>6Asistencial</v>
          </cell>
          <cell r="H696" t="str">
            <v>Auxiliar de Servicios Generales</v>
          </cell>
        </row>
        <row r="697">
          <cell r="D697" t="str">
            <v>5335-02</v>
          </cell>
          <cell r="E697">
            <v>309672</v>
          </cell>
          <cell r="F697">
            <v>7419456.6358333332</v>
          </cell>
          <cell r="G697" t="str">
            <v>6Asistencial</v>
          </cell>
          <cell r="H697" t="str">
            <v>Auxiliar de Servicios Generales</v>
          </cell>
        </row>
        <row r="698">
          <cell r="D698" t="str">
            <v>5335-01</v>
          </cell>
          <cell r="E698">
            <v>309269</v>
          </cell>
          <cell r="F698">
            <v>7411180.4654166671</v>
          </cell>
          <cell r="G698" t="str">
            <v>6Asistencial</v>
          </cell>
          <cell r="H698" t="str">
            <v>Auxiliar de Servicios Generales</v>
          </cell>
        </row>
        <row r="699">
          <cell r="D699" t="str">
            <v>5325-06</v>
          </cell>
          <cell r="E699">
            <v>379888</v>
          </cell>
          <cell r="F699">
            <v>8861437.9749999996</v>
          </cell>
          <cell r="G699" t="str">
            <v>6Asistencial</v>
          </cell>
          <cell r="H699" t="str">
            <v>Ayudante</v>
          </cell>
        </row>
        <row r="700">
          <cell r="D700" t="str">
            <v>5325-05</v>
          </cell>
          <cell r="E700">
            <v>347339</v>
          </cell>
          <cell r="F700">
            <v>8192999.8529166663</v>
          </cell>
          <cell r="G700" t="str">
            <v>6Asistencial</v>
          </cell>
          <cell r="H700" t="str">
            <v>Ayudante</v>
          </cell>
        </row>
        <row r="701">
          <cell r="D701" t="str">
            <v>5325-03</v>
          </cell>
          <cell r="E701">
            <v>313643</v>
          </cell>
          <cell r="F701">
            <v>7501006.5254166676</v>
          </cell>
          <cell r="G701" t="str">
            <v>6Asistencial</v>
          </cell>
          <cell r="H701" t="str">
            <v>Ayudante</v>
          </cell>
        </row>
        <row r="702">
          <cell r="D702" t="str">
            <v>5325-02</v>
          </cell>
          <cell r="E702">
            <v>309672</v>
          </cell>
          <cell r="F702">
            <v>7419456.6358333332</v>
          </cell>
          <cell r="G702" t="str">
            <v>6Asistencial</v>
          </cell>
          <cell r="H702" t="str">
            <v>Ayudante</v>
          </cell>
        </row>
        <row r="703">
          <cell r="D703" t="str">
            <v>5325-01</v>
          </cell>
          <cell r="E703">
            <v>309269</v>
          </cell>
          <cell r="F703">
            <v>7411180.4654166671</v>
          </cell>
          <cell r="G703" t="str">
            <v>6Asistencial</v>
          </cell>
          <cell r="H703" t="str">
            <v>Ayudante</v>
          </cell>
        </row>
        <row r="704">
          <cell r="D704" t="str">
            <v>5110-13</v>
          </cell>
          <cell r="E704">
            <v>624999</v>
          </cell>
          <cell r="F704">
            <v>13895126.748333331</v>
          </cell>
          <cell r="G704" t="str">
            <v>6Asistencial</v>
          </cell>
          <cell r="H704" t="str">
            <v>Capitán de Prisiones</v>
          </cell>
        </row>
        <row r="705">
          <cell r="D705" t="str">
            <v>5320-13</v>
          </cell>
          <cell r="E705">
            <v>624999</v>
          </cell>
          <cell r="F705">
            <v>13895126.748333331</v>
          </cell>
          <cell r="G705" t="str">
            <v>6Asistencial</v>
          </cell>
          <cell r="H705" t="str">
            <v>Celador</v>
          </cell>
        </row>
        <row r="706">
          <cell r="D706" t="str">
            <v>5320-12</v>
          </cell>
          <cell r="E706">
            <v>596996</v>
          </cell>
          <cell r="F706">
            <v>13320046.932500001</v>
          </cell>
          <cell r="G706" t="str">
            <v>6Asistencial</v>
          </cell>
          <cell r="H706" t="str">
            <v>Celador</v>
          </cell>
        </row>
        <row r="707">
          <cell r="D707" t="str">
            <v>5320-11</v>
          </cell>
          <cell r="E707">
            <v>555997</v>
          </cell>
          <cell r="F707">
            <v>12478076.539166668</v>
          </cell>
          <cell r="G707" t="str">
            <v>6Asistencial</v>
          </cell>
          <cell r="H707" t="str">
            <v>Celador</v>
          </cell>
        </row>
        <row r="708">
          <cell r="D708" t="str">
            <v>5320-09</v>
          </cell>
          <cell r="E708">
            <v>468655</v>
          </cell>
          <cell r="F708">
            <v>10684389.421249999</v>
          </cell>
          <cell r="G708" t="str">
            <v>6Asistencial</v>
          </cell>
          <cell r="H708" t="str">
            <v>Celador</v>
          </cell>
        </row>
        <row r="709">
          <cell r="D709" t="str">
            <v>5320-07</v>
          </cell>
          <cell r="E709">
            <v>415780</v>
          </cell>
          <cell r="F709">
            <v>9598529.1754166689</v>
          </cell>
          <cell r="G709" t="str">
            <v>6Asistencial</v>
          </cell>
          <cell r="H709" t="str">
            <v>Celador</v>
          </cell>
        </row>
        <row r="710">
          <cell r="D710" t="str">
            <v>5320-06</v>
          </cell>
          <cell r="E710">
            <v>379888</v>
          </cell>
          <cell r="F710">
            <v>8861437.9749999996</v>
          </cell>
          <cell r="G710" t="str">
            <v>6Asistencial</v>
          </cell>
          <cell r="H710" t="str">
            <v>Celador</v>
          </cell>
        </row>
        <row r="711">
          <cell r="D711" t="str">
            <v>5320-04</v>
          </cell>
          <cell r="E711">
            <v>325906</v>
          </cell>
          <cell r="F711">
            <v>7752843.9595833337</v>
          </cell>
          <cell r="G711" t="str">
            <v>6Asistencial</v>
          </cell>
          <cell r="H711" t="str">
            <v>Celador</v>
          </cell>
        </row>
        <row r="712">
          <cell r="D712" t="str">
            <v>5320-03</v>
          </cell>
          <cell r="E712">
            <v>313643</v>
          </cell>
          <cell r="F712">
            <v>7501006.5254166676</v>
          </cell>
          <cell r="G712" t="str">
            <v>6Asistencial</v>
          </cell>
          <cell r="H712" t="str">
            <v>Celador</v>
          </cell>
        </row>
        <row r="713">
          <cell r="D713" t="str">
            <v>5320-02</v>
          </cell>
          <cell r="E713">
            <v>309672</v>
          </cell>
          <cell r="F713">
            <v>7419456.6358333332</v>
          </cell>
          <cell r="G713" t="str">
            <v>6Asistencial</v>
          </cell>
          <cell r="H713" t="str">
            <v>Celador</v>
          </cell>
        </row>
        <row r="714">
          <cell r="D714" t="str">
            <v>5320-01</v>
          </cell>
          <cell r="E714">
            <v>309269</v>
          </cell>
          <cell r="F714">
            <v>7411180.4654166671</v>
          </cell>
          <cell r="G714" t="str">
            <v>6Asistencial</v>
          </cell>
          <cell r="H714" t="str">
            <v>Celador</v>
          </cell>
        </row>
        <row r="715">
          <cell r="D715" t="str">
            <v>5310-19</v>
          </cell>
          <cell r="E715">
            <v>740637</v>
          </cell>
          <cell r="F715">
            <v>24716999.175000004</v>
          </cell>
          <cell r="G715" t="str">
            <v>6Asistencial</v>
          </cell>
          <cell r="H715" t="str">
            <v>Conductor Mec (Asignado)</v>
          </cell>
        </row>
        <row r="716">
          <cell r="D716" t="str">
            <v>5310-17</v>
          </cell>
          <cell r="E716">
            <v>703542</v>
          </cell>
          <cell r="F716">
            <v>23501225.616250001</v>
          </cell>
          <cell r="G716" t="str">
            <v>6Asistencial</v>
          </cell>
          <cell r="H716" t="str">
            <v>Conductor Mec (Asignado)</v>
          </cell>
        </row>
        <row r="717">
          <cell r="D717" t="str">
            <v>5310-15</v>
          </cell>
          <cell r="E717">
            <v>659101</v>
          </cell>
          <cell r="F717">
            <v>22661687.487499997</v>
          </cell>
          <cell r="G717" t="str">
            <v>6Asistencial</v>
          </cell>
          <cell r="H717" t="str">
            <v>Conductor Mec (Asignado)</v>
          </cell>
        </row>
        <row r="718">
          <cell r="D718" t="str">
            <v>5310-13</v>
          </cell>
          <cell r="E718">
            <v>624999</v>
          </cell>
          <cell r="F718">
            <v>21544008.268333331</v>
          </cell>
          <cell r="G718" t="str">
            <v>6Asistencial</v>
          </cell>
          <cell r="H718" t="str">
            <v>Conductor Mec (Asignado)</v>
          </cell>
        </row>
        <row r="719">
          <cell r="D719" t="str">
            <v>5310-11</v>
          </cell>
          <cell r="E719">
            <v>555997</v>
          </cell>
          <cell r="F719">
            <v>19282495.709166665</v>
          </cell>
          <cell r="G719" t="str">
            <v>6Asistencial</v>
          </cell>
          <cell r="H719" t="str">
            <v>Conductor Mec (Asignado)</v>
          </cell>
        </row>
        <row r="720">
          <cell r="D720" t="str">
            <v>5310-09</v>
          </cell>
          <cell r="E720">
            <v>468655</v>
          </cell>
          <cell r="F720">
            <v>16419897.101249997</v>
          </cell>
          <cell r="G720" t="str">
            <v>6Asistencial</v>
          </cell>
          <cell r="H720" t="str">
            <v>Conductor Mec (Asignado)</v>
          </cell>
        </row>
        <row r="721">
          <cell r="D721" t="str">
            <v>5310-07</v>
          </cell>
          <cell r="E721">
            <v>415780</v>
          </cell>
          <cell r="F721">
            <v>14686940.445416668</v>
          </cell>
          <cell r="G721" t="str">
            <v>6Asistencial</v>
          </cell>
          <cell r="H721" t="str">
            <v>Conductor Mec (Asignado)</v>
          </cell>
        </row>
        <row r="722">
          <cell r="D722" t="str">
            <v>5310-06</v>
          </cell>
          <cell r="E722">
            <v>379888</v>
          </cell>
          <cell r="F722">
            <v>13510594.694999998</v>
          </cell>
          <cell r="G722" t="str">
            <v>6Asistencial</v>
          </cell>
          <cell r="H722" t="str">
            <v>Conductor Mec (Asignado)</v>
          </cell>
        </row>
        <row r="723">
          <cell r="D723" t="str">
            <v>5310-03</v>
          </cell>
          <cell r="E723">
            <v>313643</v>
          </cell>
          <cell r="F723">
            <v>11339441.695416663</v>
          </cell>
          <cell r="G723" t="str">
            <v>6Asistencial</v>
          </cell>
          <cell r="H723" t="str">
            <v>Conductor Mec (Asignado)</v>
          </cell>
        </row>
        <row r="724">
          <cell r="D724" t="str">
            <v>5255-07</v>
          </cell>
          <cell r="E724">
            <v>415780</v>
          </cell>
          <cell r="F724">
            <v>9598529.1754166689</v>
          </cell>
          <cell r="G724" t="str">
            <v>6Asistencial</v>
          </cell>
          <cell r="H724" t="str">
            <v>Distinguido</v>
          </cell>
        </row>
        <row r="725">
          <cell r="D725" t="str">
            <v>5260-06</v>
          </cell>
          <cell r="E725">
            <v>379888</v>
          </cell>
          <cell r="F725">
            <v>8861437.9749999996</v>
          </cell>
          <cell r="G725" t="str">
            <v>6Asistencial</v>
          </cell>
          <cell r="H725" t="str">
            <v>Dragoneante</v>
          </cell>
        </row>
        <row r="726">
          <cell r="D726" t="str">
            <v>5150-11</v>
          </cell>
          <cell r="E726">
            <v>555997</v>
          </cell>
          <cell r="F726">
            <v>12478076.539166668</v>
          </cell>
          <cell r="G726" t="str">
            <v>6Asistencial</v>
          </cell>
          <cell r="H726" t="str">
            <v>Ecónomo</v>
          </cell>
        </row>
        <row r="727">
          <cell r="D727" t="str">
            <v>5150-09</v>
          </cell>
          <cell r="E727">
            <v>468655</v>
          </cell>
          <cell r="F727">
            <v>10684389.421249999</v>
          </cell>
          <cell r="G727" t="str">
            <v>6Asistencial</v>
          </cell>
          <cell r="H727" t="str">
            <v>Ecónomo</v>
          </cell>
        </row>
        <row r="728">
          <cell r="D728" t="str">
            <v>5150-07</v>
          </cell>
          <cell r="E728">
            <v>415780</v>
          </cell>
          <cell r="F728">
            <v>9598529.1754166689</v>
          </cell>
          <cell r="G728" t="str">
            <v>6Asistencial</v>
          </cell>
          <cell r="H728" t="str">
            <v>Ecónomo</v>
          </cell>
        </row>
        <row r="729">
          <cell r="D729" t="str">
            <v>5150-05</v>
          </cell>
          <cell r="E729">
            <v>347339</v>
          </cell>
          <cell r="F729">
            <v>8192999.8529166663</v>
          </cell>
          <cell r="G729" t="str">
            <v>6Asistencial</v>
          </cell>
          <cell r="H729" t="str">
            <v>Ecónomo</v>
          </cell>
        </row>
        <row r="730">
          <cell r="D730" t="str">
            <v>5150-02</v>
          </cell>
          <cell r="E730">
            <v>309672</v>
          </cell>
          <cell r="F730">
            <v>7419456.6358333332</v>
          </cell>
          <cell r="G730" t="str">
            <v>6Asistencial</v>
          </cell>
          <cell r="H730" t="str">
            <v>Ecónomo</v>
          </cell>
        </row>
        <row r="731">
          <cell r="D731" t="str">
            <v>5345-21</v>
          </cell>
          <cell r="E731">
            <v>796765</v>
          </cell>
          <cell r="F731">
            <v>16176502.967916667</v>
          </cell>
          <cell r="G731" t="str">
            <v>6Asistencial</v>
          </cell>
          <cell r="H731" t="str">
            <v>Enfermero Auxiliar</v>
          </cell>
        </row>
        <row r="732">
          <cell r="D732" t="str">
            <v>5345-20</v>
          </cell>
          <cell r="E732">
            <v>764298</v>
          </cell>
          <cell r="F732">
            <v>16138824.14833333</v>
          </cell>
          <cell r="G732" t="str">
            <v>6Asistencial</v>
          </cell>
          <cell r="H732" t="str">
            <v>Enfermero Auxiliar</v>
          </cell>
        </row>
        <row r="733">
          <cell r="D733" t="str">
            <v>5345-19</v>
          </cell>
          <cell r="E733">
            <v>740637</v>
          </cell>
          <cell r="F733">
            <v>15652913.215000002</v>
          </cell>
          <cell r="G733" t="str">
            <v>6Asistencial</v>
          </cell>
          <cell r="H733" t="str">
            <v>Enfermero Auxiliar</v>
          </cell>
        </row>
        <row r="734">
          <cell r="D734" t="str">
            <v>5345-17</v>
          </cell>
          <cell r="E734">
            <v>703542</v>
          </cell>
          <cell r="F734">
            <v>14891116.80625</v>
          </cell>
          <cell r="G734" t="str">
            <v>6Asistencial</v>
          </cell>
          <cell r="H734" t="str">
            <v>Enfermero Auxiliar</v>
          </cell>
        </row>
        <row r="735">
          <cell r="D735" t="str">
            <v>5345-15</v>
          </cell>
          <cell r="E735">
            <v>659101</v>
          </cell>
          <cell r="F735">
            <v>14595457.8475</v>
          </cell>
          <cell r="G735" t="str">
            <v>6Asistencial</v>
          </cell>
          <cell r="H735" t="str">
            <v>Enfermero Auxiliar</v>
          </cell>
        </row>
        <row r="736">
          <cell r="D736" t="str">
            <v>5345-14</v>
          </cell>
          <cell r="E736">
            <v>638990</v>
          </cell>
          <cell r="F736">
            <v>14182451.0275</v>
          </cell>
          <cell r="G736" t="str">
            <v>6Asistencial</v>
          </cell>
          <cell r="H736" t="str">
            <v>Enfermero Auxiliar</v>
          </cell>
        </row>
        <row r="737">
          <cell r="D737" t="str">
            <v>5345-13</v>
          </cell>
          <cell r="E737">
            <v>624999</v>
          </cell>
          <cell r="F737">
            <v>13895126.748333331</v>
          </cell>
          <cell r="G737" t="str">
            <v>6Asistencial</v>
          </cell>
          <cell r="H737" t="str">
            <v>Enfermero Auxiliar</v>
          </cell>
        </row>
        <row r="738">
          <cell r="D738" t="str">
            <v>5345-12</v>
          </cell>
          <cell r="E738">
            <v>596996</v>
          </cell>
          <cell r="F738">
            <v>13320046.932500001</v>
          </cell>
          <cell r="G738" t="str">
            <v>6Asistencial</v>
          </cell>
          <cell r="H738" t="str">
            <v>Enfermero Auxiliar</v>
          </cell>
        </row>
        <row r="739">
          <cell r="D739" t="str">
            <v>5345-11</v>
          </cell>
          <cell r="E739">
            <v>555997</v>
          </cell>
          <cell r="F739">
            <v>12478076.539166668</v>
          </cell>
          <cell r="G739" t="str">
            <v>6Asistencial</v>
          </cell>
          <cell r="H739" t="str">
            <v>Enfermero Auxiliar</v>
          </cell>
        </row>
        <row r="740">
          <cell r="D740" t="str">
            <v>5345-09</v>
          </cell>
          <cell r="E740">
            <v>468655</v>
          </cell>
          <cell r="F740">
            <v>10684389.421249999</v>
          </cell>
          <cell r="G740" t="str">
            <v>6Asistencial</v>
          </cell>
          <cell r="H740" t="str">
            <v>Enfermero Auxiliar</v>
          </cell>
        </row>
        <row r="741">
          <cell r="D741" t="str">
            <v>5345-07</v>
          </cell>
          <cell r="E741">
            <v>415780</v>
          </cell>
          <cell r="F741">
            <v>9598529.1754166689</v>
          </cell>
          <cell r="G741" t="str">
            <v>6Asistencial</v>
          </cell>
          <cell r="H741" t="str">
            <v>Enfermero Auxiliar</v>
          </cell>
        </row>
        <row r="742">
          <cell r="D742" t="str">
            <v>5345-05</v>
          </cell>
          <cell r="E742">
            <v>347339</v>
          </cell>
          <cell r="F742">
            <v>8192999.8529166663</v>
          </cell>
          <cell r="G742" t="str">
            <v>6Asistencial</v>
          </cell>
          <cell r="H742" t="str">
            <v>Enfermero Auxiliar</v>
          </cell>
        </row>
        <row r="743">
          <cell r="D743" t="str">
            <v>5170-08</v>
          </cell>
          <cell r="E743">
            <v>440549</v>
          </cell>
          <cell r="F743">
            <v>10107194.360416666</v>
          </cell>
          <cell r="G743" t="str">
            <v>6Asistencial</v>
          </cell>
          <cell r="H743" t="str">
            <v>Inspector</v>
          </cell>
        </row>
        <row r="744">
          <cell r="D744" t="str">
            <v>5165-09</v>
          </cell>
          <cell r="E744">
            <v>468655</v>
          </cell>
          <cell r="F744">
            <v>10684389.421249999</v>
          </cell>
          <cell r="G744" t="str">
            <v>6Asistencial</v>
          </cell>
          <cell r="H744" t="str">
            <v>Inspector Jefe</v>
          </cell>
        </row>
        <row r="745">
          <cell r="D745" t="str">
            <v>5000-16</v>
          </cell>
          <cell r="E745">
            <v>688731</v>
          </cell>
          <cell r="F745">
            <v>14586952.714583334</v>
          </cell>
          <cell r="G745" t="str">
            <v>6Asistencial</v>
          </cell>
          <cell r="H745" t="str">
            <v>Mayor de Prisiones</v>
          </cell>
        </row>
        <row r="746">
          <cell r="D746" t="str">
            <v>5330-05</v>
          </cell>
          <cell r="E746">
            <v>347339</v>
          </cell>
          <cell r="F746">
            <v>8192999.8529166663</v>
          </cell>
          <cell r="G746" t="str">
            <v>6Asistencial</v>
          </cell>
          <cell r="H746" t="str">
            <v>Operario</v>
          </cell>
        </row>
        <row r="747">
          <cell r="D747" t="str">
            <v>5330-03</v>
          </cell>
          <cell r="E747">
            <v>313643</v>
          </cell>
          <cell r="F747">
            <v>7501006.5254166676</v>
          </cell>
          <cell r="G747" t="str">
            <v>6Asistencial</v>
          </cell>
          <cell r="H747" t="str">
            <v>Operario</v>
          </cell>
        </row>
        <row r="748">
          <cell r="D748" t="str">
            <v>5330-02</v>
          </cell>
          <cell r="E748">
            <v>309672</v>
          </cell>
          <cell r="F748">
            <v>7419456.6358333332</v>
          </cell>
          <cell r="G748" t="str">
            <v>6Asistencial</v>
          </cell>
          <cell r="H748" t="str">
            <v>Operario</v>
          </cell>
        </row>
        <row r="749">
          <cell r="D749" t="str">
            <v>5330-01</v>
          </cell>
          <cell r="E749">
            <v>309269</v>
          </cell>
          <cell r="F749">
            <v>7411180.4654166671</v>
          </cell>
          <cell r="G749" t="str">
            <v>6Asistencial</v>
          </cell>
          <cell r="H749" t="str">
            <v>Operario</v>
          </cell>
        </row>
        <row r="750">
          <cell r="D750" t="str">
            <v>5300-19</v>
          </cell>
          <cell r="E750">
            <v>740637</v>
          </cell>
          <cell r="F750">
            <v>15652913.215000002</v>
          </cell>
          <cell r="G750" t="str">
            <v>6Asistencial</v>
          </cell>
          <cell r="H750" t="str">
            <v>Operario Calificado</v>
          </cell>
        </row>
        <row r="751">
          <cell r="D751" t="str">
            <v>5300-17</v>
          </cell>
          <cell r="E751">
            <v>703542</v>
          </cell>
          <cell r="F751">
            <v>14891116.80625</v>
          </cell>
          <cell r="G751" t="str">
            <v>6Asistencial</v>
          </cell>
          <cell r="H751" t="str">
            <v>Operario Calificado</v>
          </cell>
        </row>
        <row r="752">
          <cell r="D752" t="str">
            <v>5300-15</v>
          </cell>
          <cell r="E752">
            <v>659101</v>
          </cell>
          <cell r="F752">
            <v>14595457.8475</v>
          </cell>
          <cell r="G752" t="str">
            <v>6Asistencial</v>
          </cell>
          <cell r="H752" t="str">
            <v>Operario Calificado</v>
          </cell>
        </row>
        <row r="753">
          <cell r="D753" t="str">
            <v>5300-13</v>
          </cell>
          <cell r="E753">
            <v>624999</v>
          </cell>
          <cell r="F753">
            <v>13895126.748333331</v>
          </cell>
          <cell r="G753" t="str">
            <v>6Asistencial</v>
          </cell>
          <cell r="H753" t="str">
            <v>Operario Calificado</v>
          </cell>
        </row>
        <row r="754">
          <cell r="D754" t="str">
            <v>5300-11</v>
          </cell>
          <cell r="E754">
            <v>555997</v>
          </cell>
          <cell r="F754">
            <v>12478076.539166668</v>
          </cell>
          <cell r="G754" t="str">
            <v>6Asistencial</v>
          </cell>
          <cell r="H754" t="str">
            <v>Operario Calificado</v>
          </cell>
        </row>
        <row r="755">
          <cell r="D755" t="str">
            <v>5300-10</v>
          </cell>
          <cell r="E755">
            <v>515106</v>
          </cell>
          <cell r="F755">
            <v>11638324.078333335</v>
          </cell>
          <cell r="G755" t="str">
            <v>6Asistencial</v>
          </cell>
          <cell r="H755" t="str">
            <v>Operario Calificado</v>
          </cell>
        </row>
        <row r="756">
          <cell r="D756" t="str">
            <v>5300-09</v>
          </cell>
          <cell r="E756">
            <v>468655</v>
          </cell>
          <cell r="F756">
            <v>10684389.421249999</v>
          </cell>
          <cell r="G756" t="str">
            <v>6Asistencial</v>
          </cell>
          <cell r="H756" t="str">
            <v>Operario Calificado</v>
          </cell>
        </row>
        <row r="757">
          <cell r="D757" t="str">
            <v>5300-07</v>
          </cell>
          <cell r="E757">
            <v>415780</v>
          </cell>
          <cell r="F757">
            <v>9598529.1754166689</v>
          </cell>
          <cell r="G757" t="str">
            <v>6Asistencial</v>
          </cell>
          <cell r="H757" t="str">
            <v>Operario Calificado</v>
          </cell>
        </row>
        <row r="758">
          <cell r="D758" t="str">
            <v>5300-06</v>
          </cell>
          <cell r="E758">
            <v>379888</v>
          </cell>
          <cell r="F758">
            <v>8861437.9749999996</v>
          </cell>
          <cell r="G758" t="str">
            <v>6Asistencial</v>
          </cell>
          <cell r="H758" t="str">
            <v>Operario Calificado</v>
          </cell>
        </row>
        <row r="759">
          <cell r="D759" t="str">
            <v>5300-05</v>
          </cell>
          <cell r="E759">
            <v>347339</v>
          </cell>
          <cell r="F759">
            <v>8192999.8529166663</v>
          </cell>
          <cell r="G759" t="str">
            <v>6Asistencial</v>
          </cell>
          <cell r="H759" t="str">
            <v>Operario Calificado</v>
          </cell>
        </row>
        <row r="760">
          <cell r="D760" t="str">
            <v>5045-23</v>
          </cell>
          <cell r="E760">
            <v>935634</v>
          </cell>
          <cell r="F760">
            <v>18995922.495416671</v>
          </cell>
          <cell r="G760" t="str">
            <v>6Asistencial</v>
          </cell>
          <cell r="H760" t="str">
            <v>Pagador</v>
          </cell>
        </row>
        <row r="761">
          <cell r="D761" t="str">
            <v>5045-22</v>
          </cell>
          <cell r="E761">
            <v>846314</v>
          </cell>
          <cell r="F761">
            <v>17182482.831666667</v>
          </cell>
          <cell r="G761" t="str">
            <v>6Asistencial</v>
          </cell>
          <cell r="H761" t="str">
            <v>Pagador</v>
          </cell>
        </row>
        <row r="762">
          <cell r="D762" t="str">
            <v>5045-20</v>
          </cell>
          <cell r="E762">
            <v>764298</v>
          </cell>
          <cell r="F762">
            <v>16138824.14833333</v>
          </cell>
          <cell r="G762" t="str">
            <v>6Asistencial</v>
          </cell>
          <cell r="H762" t="str">
            <v>Pagador</v>
          </cell>
        </row>
        <row r="763">
          <cell r="D763" t="str">
            <v>5045-18</v>
          </cell>
          <cell r="E763">
            <v>721333</v>
          </cell>
          <cell r="F763">
            <v>15256479.260833334</v>
          </cell>
          <cell r="G763" t="str">
            <v>6Asistencial</v>
          </cell>
          <cell r="H763" t="str">
            <v>Pagador</v>
          </cell>
        </row>
        <row r="764">
          <cell r="D764" t="str">
            <v>5045-13</v>
          </cell>
          <cell r="E764">
            <v>624999</v>
          </cell>
          <cell r="F764">
            <v>13895126.748333331</v>
          </cell>
          <cell r="G764" t="str">
            <v>6Asistencial</v>
          </cell>
          <cell r="H764" t="str">
            <v>Pagador</v>
          </cell>
        </row>
        <row r="765">
          <cell r="D765" t="str">
            <v>5045-11</v>
          </cell>
          <cell r="E765">
            <v>555997</v>
          </cell>
          <cell r="F765">
            <v>12478076.539166668</v>
          </cell>
          <cell r="G765" t="str">
            <v>6Asistencial</v>
          </cell>
          <cell r="H765" t="str">
            <v>Pagador</v>
          </cell>
        </row>
        <row r="766">
          <cell r="D766" t="str">
            <v>5045-07</v>
          </cell>
          <cell r="E766">
            <v>415780</v>
          </cell>
          <cell r="F766">
            <v>9598529.1754166689</v>
          </cell>
          <cell r="G766" t="str">
            <v>6Asistencial</v>
          </cell>
          <cell r="H766" t="str">
            <v>Pagador</v>
          </cell>
        </row>
        <row r="767">
          <cell r="D767" t="str">
            <v>5140-14</v>
          </cell>
          <cell r="E767">
            <v>638990</v>
          </cell>
          <cell r="F767">
            <v>14182451.0275</v>
          </cell>
          <cell r="G767" t="str">
            <v>6Asistencial</v>
          </cell>
          <cell r="H767" t="str">
            <v>Secretario</v>
          </cell>
        </row>
        <row r="768">
          <cell r="D768" t="str">
            <v>5140-13</v>
          </cell>
          <cell r="E768">
            <v>624999</v>
          </cell>
          <cell r="F768">
            <v>13895126.748333331</v>
          </cell>
          <cell r="G768" t="str">
            <v>6Asistencial</v>
          </cell>
          <cell r="H768" t="str">
            <v>Secretario</v>
          </cell>
        </row>
        <row r="769">
          <cell r="D769" t="str">
            <v>5140-12</v>
          </cell>
          <cell r="E769">
            <v>596996</v>
          </cell>
          <cell r="F769">
            <v>13320046.932500001</v>
          </cell>
          <cell r="G769" t="str">
            <v>6Asistencial</v>
          </cell>
          <cell r="H769" t="str">
            <v>Secretario</v>
          </cell>
        </row>
        <row r="770">
          <cell r="D770" t="str">
            <v>5140-11</v>
          </cell>
          <cell r="E770">
            <v>555997</v>
          </cell>
          <cell r="F770">
            <v>12478076.539166668</v>
          </cell>
          <cell r="G770" t="str">
            <v>6Asistencial</v>
          </cell>
          <cell r="H770" t="str">
            <v>Secretario</v>
          </cell>
        </row>
        <row r="771">
          <cell r="D771" t="str">
            <v>5140-10</v>
          </cell>
          <cell r="E771">
            <v>515106</v>
          </cell>
          <cell r="F771">
            <v>11638324.078333335</v>
          </cell>
          <cell r="G771" t="str">
            <v>6Asistencial</v>
          </cell>
          <cell r="H771" t="str">
            <v>Secretario</v>
          </cell>
        </row>
        <row r="772">
          <cell r="D772" t="str">
            <v>5140-09</v>
          </cell>
          <cell r="E772">
            <v>468655</v>
          </cell>
          <cell r="F772">
            <v>10684389.421249999</v>
          </cell>
          <cell r="G772" t="str">
            <v>6Asistencial</v>
          </cell>
          <cell r="H772" t="str">
            <v>Secretario</v>
          </cell>
        </row>
        <row r="773">
          <cell r="D773" t="str">
            <v>5140-08</v>
          </cell>
          <cell r="E773">
            <v>440549</v>
          </cell>
          <cell r="F773">
            <v>10107194.360416666</v>
          </cell>
          <cell r="G773" t="str">
            <v>6Asistencial</v>
          </cell>
          <cell r="H773" t="str">
            <v>Secretario</v>
          </cell>
        </row>
        <row r="774">
          <cell r="D774" t="str">
            <v>5140-07</v>
          </cell>
          <cell r="E774">
            <v>415780</v>
          </cell>
          <cell r="F774">
            <v>9598529.1754166689</v>
          </cell>
          <cell r="G774" t="str">
            <v>6Asistencial</v>
          </cell>
          <cell r="H774" t="str">
            <v>Secretario</v>
          </cell>
        </row>
        <row r="775">
          <cell r="D775" t="str">
            <v>5140-06</v>
          </cell>
          <cell r="E775">
            <v>379888</v>
          </cell>
          <cell r="F775">
            <v>8861437.9749999996</v>
          </cell>
          <cell r="G775" t="str">
            <v>6Asistencial</v>
          </cell>
          <cell r="H775" t="str">
            <v>Secretario</v>
          </cell>
        </row>
        <row r="776">
          <cell r="D776" t="str">
            <v>5235-26</v>
          </cell>
          <cell r="E776">
            <v>1237255</v>
          </cell>
          <cell r="F776">
            <v>25119651.582083333</v>
          </cell>
          <cell r="G776" t="str">
            <v>6Asistencial</v>
          </cell>
          <cell r="H776" t="str">
            <v>Secretario Bilingüe</v>
          </cell>
        </row>
        <row r="777">
          <cell r="D777" t="str">
            <v>5235-25</v>
          </cell>
          <cell r="E777">
            <v>1135915</v>
          </cell>
          <cell r="F777">
            <v>23062173.132083338</v>
          </cell>
          <cell r="G777" t="str">
            <v>6Asistencial</v>
          </cell>
          <cell r="H777" t="str">
            <v>Secretario Bilingüe</v>
          </cell>
        </row>
        <row r="778">
          <cell r="D778" t="str">
            <v>5040-24</v>
          </cell>
          <cell r="E778">
            <v>1021956</v>
          </cell>
          <cell r="F778">
            <v>20748494.579583339</v>
          </cell>
          <cell r="G778" t="str">
            <v>6Asistencial</v>
          </cell>
          <cell r="H778" t="str">
            <v>Secretario Ejecutivo</v>
          </cell>
        </row>
        <row r="779">
          <cell r="D779" t="str">
            <v>5040-23</v>
          </cell>
          <cell r="E779">
            <v>935634</v>
          </cell>
          <cell r="F779">
            <v>18995922.495416671</v>
          </cell>
          <cell r="G779" t="str">
            <v>6Asistencial</v>
          </cell>
          <cell r="H779" t="str">
            <v>Secretario Ejecutivo</v>
          </cell>
        </row>
        <row r="780">
          <cell r="D780" t="str">
            <v>5040-22</v>
          </cell>
          <cell r="E780">
            <v>846314</v>
          </cell>
          <cell r="F780">
            <v>17182482.831666667</v>
          </cell>
          <cell r="G780" t="str">
            <v>6Asistencial</v>
          </cell>
          <cell r="H780" t="str">
            <v>Secretario Ejecutivo</v>
          </cell>
        </row>
        <row r="781">
          <cell r="D781" t="str">
            <v>5040-21</v>
          </cell>
          <cell r="E781">
            <v>796765</v>
          </cell>
          <cell r="F781">
            <v>16176502.967916667</v>
          </cell>
          <cell r="G781" t="str">
            <v>6Asistencial</v>
          </cell>
          <cell r="H781" t="str">
            <v>Secretario Ejecutivo</v>
          </cell>
        </row>
        <row r="782">
          <cell r="D782" t="str">
            <v>5040-20</v>
          </cell>
          <cell r="E782">
            <v>764298</v>
          </cell>
          <cell r="F782">
            <v>16138824.14833333</v>
          </cell>
          <cell r="G782" t="str">
            <v>6Asistencial</v>
          </cell>
          <cell r="H782" t="str">
            <v>Secretario Ejecutivo</v>
          </cell>
        </row>
        <row r="783">
          <cell r="D783" t="str">
            <v>5040-19</v>
          </cell>
          <cell r="E783">
            <v>740637</v>
          </cell>
          <cell r="F783">
            <v>15652913.215000002</v>
          </cell>
          <cell r="G783" t="str">
            <v>6Asistencial</v>
          </cell>
          <cell r="H783" t="str">
            <v>Secretario Ejecutivo</v>
          </cell>
        </row>
        <row r="784">
          <cell r="D784" t="str">
            <v>5040-18</v>
          </cell>
          <cell r="E784">
            <v>721333</v>
          </cell>
          <cell r="F784">
            <v>15256479.260833334</v>
          </cell>
          <cell r="G784" t="str">
            <v>6Asistencial</v>
          </cell>
          <cell r="H784" t="str">
            <v>Secretario Ejecutivo</v>
          </cell>
        </row>
        <row r="785">
          <cell r="D785" t="str">
            <v>5040-17</v>
          </cell>
          <cell r="E785">
            <v>703542</v>
          </cell>
          <cell r="F785">
            <v>14891116.80625</v>
          </cell>
          <cell r="G785" t="str">
            <v>6Asistencial</v>
          </cell>
          <cell r="H785" t="str">
            <v>Secretario Ejecutivo</v>
          </cell>
        </row>
        <row r="786">
          <cell r="D786" t="str">
            <v>5040-16</v>
          </cell>
          <cell r="E786">
            <v>688731</v>
          </cell>
          <cell r="F786">
            <v>14586952.714583334</v>
          </cell>
          <cell r="G786" t="str">
            <v>6Asistencial</v>
          </cell>
          <cell r="H786" t="str">
            <v>Secretario Ejecutivo</v>
          </cell>
        </row>
        <row r="787">
          <cell r="D787" t="str">
            <v>5040-15</v>
          </cell>
          <cell r="E787">
            <v>659101</v>
          </cell>
          <cell r="F787">
            <v>14595457.8475</v>
          </cell>
          <cell r="G787" t="str">
            <v>6Asistencial</v>
          </cell>
          <cell r="H787" t="str">
            <v>Secretario Ejecutivo</v>
          </cell>
        </row>
        <row r="788">
          <cell r="D788" t="str">
            <v>5230-26</v>
          </cell>
          <cell r="E788">
            <v>1237255</v>
          </cell>
          <cell r="F788">
            <v>25119651.582083333</v>
          </cell>
          <cell r="G788" t="str">
            <v>6Asistencial</v>
          </cell>
          <cell r="H788" t="str">
            <v>Secretario Ejecutivo del Despacho de Ministro o de Director de Departamento Administrativo</v>
          </cell>
        </row>
        <row r="789">
          <cell r="D789" t="str">
            <v>5230-25</v>
          </cell>
          <cell r="E789">
            <v>1135915</v>
          </cell>
          <cell r="F789">
            <v>23062173.132083338</v>
          </cell>
          <cell r="G789" t="str">
            <v>6Asistencial</v>
          </cell>
          <cell r="H789" t="str">
            <v>Secretario Ejecutivo del Despacho de Ministro o de Director de Departamento Administrativo</v>
          </cell>
        </row>
        <row r="790">
          <cell r="D790" t="str">
            <v>5230-24</v>
          </cell>
          <cell r="E790">
            <v>1021956</v>
          </cell>
          <cell r="F790">
            <v>20748494.579583339</v>
          </cell>
          <cell r="G790" t="str">
            <v>6Asistencial</v>
          </cell>
          <cell r="H790" t="str">
            <v>Secretario Ejecutivo del Despacho de Ministro o de Director de Departamento Administrativo</v>
          </cell>
        </row>
        <row r="791">
          <cell r="D791" t="str">
            <v>5240-25</v>
          </cell>
          <cell r="E791">
            <v>1135915</v>
          </cell>
          <cell r="F791">
            <v>23062173.132083338</v>
          </cell>
          <cell r="G791" t="str">
            <v>6Asistencial</v>
          </cell>
          <cell r="H791" t="str">
            <v>Secretario Ejecutivo del Despacho del Viceministro o de Subdirector de Departamento Administrativo</v>
          </cell>
        </row>
        <row r="792">
          <cell r="D792" t="str">
            <v>5240-24</v>
          </cell>
          <cell r="E792">
            <v>1021956</v>
          </cell>
          <cell r="F792">
            <v>20748494.579583339</v>
          </cell>
          <cell r="G792" t="str">
            <v>6Asistencial</v>
          </cell>
          <cell r="H792" t="str">
            <v>Secretario Ejecutivo del Despacho del Viceministro o de Subdirector de Departamento Administrativo</v>
          </cell>
        </row>
        <row r="793">
          <cell r="D793" t="str">
            <v>5240-23</v>
          </cell>
          <cell r="E793">
            <v>935634</v>
          </cell>
          <cell r="F793">
            <v>18995922.495416671</v>
          </cell>
          <cell r="G793" t="str">
            <v>6Asistencial</v>
          </cell>
          <cell r="H793" t="str">
            <v>Secretario Ejecutivo del Despacho del Viceministro o de Subdirector de Departamento Administrativo</v>
          </cell>
        </row>
        <row r="794">
          <cell r="D794" t="str">
            <v>5105-23</v>
          </cell>
          <cell r="E794">
            <v>935634</v>
          </cell>
          <cell r="F794">
            <v>18995922.495416671</v>
          </cell>
          <cell r="G794" t="str">
            <v>6Asistencial</v>
          </cell>
          <cell r="H794" t="str">
            <v>Supervisor</v>
          </cell>
        </row>
        <row r="795">
          <cell r="D795" t="str">
            <v>5105-22</v>
          </cell>
          <cell r="E795">
            <v>846314</v>
          </cell>
          <cell r="F795">
            <v>17182482.831666667</v>
          </cell>
          <cell r="G795" t="str">
            <v>6Asistencial</v>
          </cell>
          <cell r="H795" t="str">
            <v>Supervisor</v>
          </cell>
        </row>
        <row r="796">
          <cell r="D796" t="str">
            <v>5105-21</v>
          </cell>
          <cell r="E796">
            <v>796765</v>
          </cell>
          <cell r="F796">
            <v>16176502.967916667</v>
          </cell>
          <cell r="G796" t="str">
            <v>6Asistencial</v>
          </cell>
          <cell r="H796" t="str">
            <v>Supervisor</v>
          </cell>
        </row>
        <row r="797">
          <cell r="D797" t="str">
            <v>5105-18</v>
          </cell>
          <cell r="E797">
            <v>721333</v>
          </cell>
          <cell r="F797">
            <v>15256479.260833334</v>
          </cell>
          <cell r="G797" t="str">
            <v>6Asistencial</v>
          </cell>
          <cell r="H797" t="str">
            <v>Supervisor</v>
          </cell>
        </row>
        <row r="798">
          <cell r="D798" t="str">
            <v>5105-16</v>
          </cell>
          <cell r="E798">
            <v>688731</v>
          </cell>
          <cell r="F798">
            <v>14586952.714583334</v>
          </cell>
          <cell r="G798" t="str">
            <v>6Asistencial</v>
          </cell>
          <cell r="H798" t="str">
            <v>Supervisor</v>
          </cell>
        </row>
        <row r="799">
          <cell r="D799" t="str">
            <v>5105-13</v>
          </cell>
          <cell r="E799">
            <v>624999</v>
          </cell>
          <cell r="F799">
            <v>13895126.748333331</v>
          </cell>
          <cell r="G799" t="str">
            <v>6Asistencial</v>
          </cell>
          <cell r="H799" t="str">
            <v>Supervisor</v>
          </cell>
        </row>
        <row r="800">
          <cell r="D800" t="str">
            <v>5105-12</v>
          </cell>
          <cell r="E800">
            <v>596996</v>
          </cell>
          <cell r="F800">
            <v>13320046.932500001</v>
          </cell>
          <cell r="G800" t="str">
            <v>6Asistencial</v>
          </cell>
          <cell r="H800" t="str">
            <v>Supervisor</v>
          </cell>
        </row>
        <row r="801">
          <cell r="D801" t="str">
            <v>5105-10</v>
          </cell>
          <cell r="E801">
            <v>515106</v>
          </cell>
          <cell r="F801">
            <v>11638324.078333335</v>
          </cell>
          <cell r="G801" t="str">
            <v>6Asistencial</v>
          </cell>
          <cell r="H801" t="str">
            <v>Supervisor</v>
          </cell>
        </row>
        <row r="802">
          <cell r="D802" t="str">
            <v>5105-07</v>
          </cell>
          <cell r="E802">
            <v>415780</v>
          </cell>
          <cell r="F802">
            <v>9598529.1754166689</v>
          </cell>
          <cell r="G802" t="str">
            <v>6Asistencial</v>
          </cell>
          <cell r="H802" t="str">
            <v>Supervisor</v>
          </cell>
        </row>
        <row r="803">
          <cell r="D803" t="str">
            <v>5105-05</v>
          </cell>
          <cell r="E803">
            <v>347339</v>
          </cell>
          <cell r="F803">
            <v>8192999.8529166663</v>
          </cell>
          <cell r="G803" t="str">
            <v>6Asistencial</v>
          </cell>
          <cell r="H803" t="str">
            <v>Supervisor</v>
          </cell>
        </row>
        <row r="804">
          <cell r="D804" t="str">
            <v>5145-11</v>
          </cell>
          <cell r="E804">
            <v>555997</v>
          </cell>
          <cell r="F804">
            <v>12478076.539166668</v>
          </cell>
          <cell r="G804" t="str">
            <v>6Asistencial</v>
          </cell>
          <cell r="H804" t="str">
            <v>Teniente de Prisiones</v>
          </cell>
        </row>
        <row r="805">
          <cell r="D805" t="str">
            <v>5015-25</v>
          </cell>
          <cell r="E805">
            <v>1135915</v>
          </cell>
          <cell r="F805">
            <v>23062173.132083338</v>
          </cell>
          <cell r="G805" t="str">
            <v>6Asistencial</v>
          </cell>
          <cell r="H805" t="str">
            <v>Tesorero</v>
          </cell>
        </row>
        <row r="806">
          <cell r="D806" t="str">
            <v>5015-24</v>
          </cell>
          <cell r="E806">
            <v>1021956</v>
          </cell>
          <cell r="F806">
            <v>20748494.579583339</v>
          </cell>
          <cell r="G806" t="str">
            <v>6Asistencial</v>
          </cell>
          <cell r="H806" t="str">
            <v>Tesorero</v>
          </cell>
        </row>
        <row r="807">
          <cell r="D807" t="str">
            <v>5015-23</v>
          </cell>
          <cell r="E807">
            <v>935634</v>
          </cell>
          <cell r="F807">
            <v>18995922.495416671</v>
          </cell>
          <cell r="G807" t="str">
            <v>6Asistencial</v>
          </cell>
          <cell r="H807" t="str">
            <v>Tesorero</v>
          </cell>
        </row>
        <row r="808">
          <cell r="D808" t="str">
            <v>5015-22</v>
          </cell>
          <cell r="E808">
            <v>846314</v>
          </cell>
          <cell r="F808">
            <v>17182482.831666667</v>
          </cell>
          <cell r="G808" t="str">
            <v>6Asistencial</v>
          </cell>
          <cell r="H808" t="str">
            <v>Tesorero</v>
          </cell>
        </row>
        <row r="809">
          <cell r="D809" t="str">
            <v>5015-20</v>
          </cell>
          <cell r="E809">
            <v>764298</v>
          </cell>
          <cell r="F809">
            <v>16138824.14833333</v>
          </cell>
          <cell r="G809" t="str">
            <v>6Asistencial</v>
          </cell>
          <cell r="H809" t="str">
            <v>Tesorero</v>
          </cell>
        </row>
        <row r="810">
          <cell r="D810" t="str">
            <v>5015-16</v>
          </cell>
          <cell r="E810">
            <v>688731</v>
          </cell>
          <cell r="F810">
            <v>14586952.714583334</v>
          </cell>
          <cell r="G810" t="str">
            <v>6Asistencial</v>
          </cell>
          <cell r="H810" t="str">
            <v>Tesorero</v>
          </cell>
        </row>
        <row r="811">
          <cell r="D811" t="str">
            <v>2045-22</v>
          </cell>
          <cell r="E811">
            <v>2222927</v>
          </cell>
          <cell r="F811">
            <v>45131481.96208334</v>
          </cell>
          <cell r="G811" t="str">
            <v>3Ejecutivo</v>
          </cell>
          <cell r="H811" t="str">
            <v>Jefe Oficina</v>
          </cell>
        </row>
        <row r="812">
          <cell r="D812" t="str">
            <v>2040-11</v>
          </cell>
          <cell r="E812">
            <v>1464700</v>
          </cell>
          <cell r="F812">
            <v>29737405.522916667</v>
          </cell>
          <cell r="G812" t="str">
            <v>3Ejecutivo</v>
          </cell>
          <cell r="H812" t="str">
            <v>Jefe de División</v>
          </cell>
        </row>
        <row r="813">
          <cell r="D813" t="str">
            <v>2035-12</v>
          </cell>
          <cell r="E813">
            <v>1534102</v>
          </cell>
          <cell r="F813">
            <v>31146455.449583333</v>
          </cell>
          <cell r="G813" t="str">
            <v>3Ejecutivo</v>
          </cell>
          <cell r="H813" t="str">
            <v>Director o Gerente Regional</v>
          </cell>
        </row>
        <row r="814">
          <cell r="D814" t="str">
            <v>2045-17</v>
          </cell>
          <cell r="E814">
            <v>1815797</v>
          </cell>
          <cell r="F814">
            <v>36865632.368333325</v>
          </cell>
          <cell r="G814" t="str">
            <v>3Ejecutivo</v>
          </cell>
          <cell r="H814" t="str">
            <v>Jefe Oficina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>AGUILAR ZAPATA ROSALIA</v>
          </cell>
          <cell r="D2" t="str">
            <v>5120-09</v>
          </cell>
          <cell r="E2">
            <v>0</v>
          </cell>
          <cell r="F2" t="str">
            <v>Auxiliar Administrativo</v>
          </cell>
          <cell r="G2" t="str">
            <v>24ORIENTE</v>
          </cell>
          <cell r="H2" t="str">
            <v>REPRESENTACION OFICINA YOPAL</v>
          </cell>
          <cell r="L2" t="str">
            <v>MCF</v>
          </cell>
          <cell r="M2" t="str">
            <v>C</v>
          </cell>
          <cell r="N2" t="str">
            <v>P</v>
          </cell>
          <cell r="P2">
            <v>468655</v>
          </cell>
          <cell r="Q2">
            <v>0</v>
          </cell>
          <cell r="S2">
            <v>25488</v>
          </cell>
          <cell r="T2">
            <v>37462</v>
          </cell>
          <cell r="U2">
            <v>33.897222222222226</v>
          </cell>
          <cell r="W2">
            <v>1.1111111111111112</v>
          </cell>
          <cell r="X2" t="str">
            <v>6Asistencial</v>
          </cell>
          <cell r="Y2">
            <v>5663227.0200000005</v>
          </cell>
          <cell r="AA2" t="str">
            <v>prov</v>
          </cell>
          <cell r="AB2" t="str">
            <v>5120-09</v>
          </cell>
          <cell r="AC2">
            <v>40389239</v>
          </cell>
        </row>
        <row r="3">
          <cell r="C3" t="str">
            <v>AVALO OSPINA CARLOS EDUARDO</v>
          </cell>
          <cell r="D3" t="str">
            <v>5120-09</v>
          </cell>
          <cell r="E3">
            <v>0</v>
          </cell>
          <cell r="F3" t="str">
            <v>Auxiliar Administrativo</v>
          </cell>
          <cell r="G3" t="str">
            <v>20SEG</v>
          </cell>
          <cell r="H3" t="str">
            <v>GRUPO DE SERVICIOS GENERALES</v>
          </cell>
          <cell r="K3" t="str">
            <v>X</v>
          </cell>
          <cell r="M3" t="str">
            <v>C</v>
          </cell>
          <cell r="N3" t="str">
            <v>P</v>
          </cell>
          <cell r="P3">
            <v>468655</v>
          </cell>
          <cell r="Q3">
            <v>0</v>
          </cell>
          <cell r="T3">
            <v>37258</v>
          </cell>
          <cell r="W3">
            <v>1.675</v>
          </cell>
          <cell r="X3" t="str">
            <v>6Asistencial</v>
          </cell>
          <cell r="Y3">
            <v>5663227.0200000005</v>
          </cell>
          <cell r="AA3" t="str">
            <v>prov</v>
          </cell>
          <cell r="AB3" t="str">
            <v>sale</v>
          </cell>
          <cell r="AC3">
            <v>4443468</v>
          </cell>
        </row>
        <row r="4">
          <cell r="C4" t="str">
            <v>CABRERA ARCOS LUIS CARLOS</v>
          </cell>
          <cell r="D4" t="str">
            <v>5120-09</v>
          </cell>
          <cell r="E4">
            <v>0</v>
          </cell>
          <cell r="F4" t="str">
            <v>Auxiliar Administrativo</v>
          </cell>
          <cell r="G4" t="str">
            <v>25SUROCCIDENTE</v>
          </cell>
          <cell r="H4" t="str">
            <v>GRUPO ADMINISTRATIVO Y FINANCIERO</v>
          </cell>
          <cell r="K4" t="str">
            <v>X</v>
          </cell>
          <cell r="M4" t="str">
            <v>C</v>
          </cell>
          <cell r="N4" t="str">
            <v>P</v>
          </cell>
          <cell r="P4">
            <v>468655</v>
          </cell>
          <cell r="Q4">
            <v>0</v>
          </cell>
          <cell r="T4">
            <v>37061</v>
          </cell>
          <cell r="W4">
            <v>2.2111111111111112</v>
          </cell>
          <cell r="X4" t="str">
            <v>6Asistencial</v>
          </cell>
          <cell r="Y4">
            <v>5663227.0200000005</v>
          </cell>
          <cell r="AA4" t="str">
            <v>prov</v>
          </cell>
          <cell r="AB4" t="str">
            <v>sale</v>
          </cell>
          <cell r="AC4">
            <v>12988629</v>
          </cell>
        </row>
        <row r="5">
          <cell r="C5" t="str">
            <v>CARDONA MESA BERNARDINO</v>
          </cell>
          <cell r="D5" t="str">
            <v>5120-09</v>
          </cell>
          <cell r="E5">
            <v>0</v>
          </cell>
          <cell r="F5" t="str">
            <v>Auxiliar Administrativo</v>
          </cell>
          <cell r="G5" t="str">
            <v>20SEG</v>
          </cell>
          <cell r="H5" t="str">
            <v>GRUPO DE CORRESPONDENCÍA</v>
          </cell>
          <cell r="K5" t="str">
            <v>X</v>
          </cell>
          <cell r="M5" t="str">
            <v>C</v>
          </cell>
          <cell r="N5" t="str">
            <v>P</v>
          </cell>
          <cell r="P5">
            <v>468655</v>
          </cell>
          <cell r="Q5">
            <v>0</v>
          </cell>
          <cell r="T5">
            <v>37189</v>
          </cell>
          <cell r="W5">
            <v>1.8611111111111112</v>
          </cell>
          <cell r="X5" t="str">
            <v>6Asistencial</v>
          </cell>
          <cell r="Y5">
            <v>5663227.0200000005</v>
          </cell>
          <cell r="AA5" t="str">
            <v>prov</v>
          </cell>
          <cell r="AB5" t="str">
            <v>sale</v>
          </cell>
          <cell r="AC5">
            <v>79704272</v>
          </cell>
        </row>
        <row r="6">
          <cell r="C6" t="str">
            <v>CARRASCAL CELIS LIVIA ROSA</v>
          </cell>
          <cell r="D6" t="str">
            <v>5120-09</v>
          </cell>
          <cell r="E6">
            <v>0</v>
          </cell>
          <cell r="F6" t="str">
            <v>Auxiliar Administrativo</v>
          </cell>
          <cell r="G6" t="str">
            <v>24ORIENTE</v>
          </cell>
          <cell r="H6" t="str">
            <v>GRUPO ADMINISTRATIVO Y FINANCIERO</v>
          </cell>
          <cell r="K6" t="str">
            <v>X</v>
          </cell>
          <cell r="M6" t="str">
            <v>C</v>
          </cell>
          <cell r="N6" t="str">
            <v>P</v>
          </cell>
          <cell r="P6">
            <v>468655</v>
          </cell>
          <cell r="Q6">
            <v>0</v>
          </cell>
          <cell r="T6">
            <v>36718</v>
          </cell>
          <cell r="W6">
            <v>3.15</v>
          </cell>
          <cell r="X6" t="str">
            <v>6Asistencial</v>
          </cell>
          <cell r="Y6">
            <v>5663227.0200000005</v>
          </cell>
          <cell r="AA6" t="str">
            <v>prov</v>
          </cell>
          <cell r="AB6" t="str">
            <v>sale</v>
          </cell>
          <cell r="AC6">
            <v>60287126</v>
          </cell>
        </row>
        <row r="7">
          <cell r="C7" t="str">
            <v>CUADRADO GUERRERO ALDRIN MOISES</v>
          </cell>
          <cell r="D7" t="str">
            <v>5120-12</v>
          </cell>
          <cell r="E7">
            <v>0</v>
          </cell>
          <cell r="F7" t="str">
            <v>Auxiliar Administrativo</v>
          </cell>
          <cell r="G7" t="str">
            <v>24ORIENTE</v>
          </cell>
          <cell r="H7" t="str">
            <v>REPRESENTACIÓN GUAJIRA</v>
          </cell>
          <cell r="K7" t="str">
            <v>X</v>
          </cell>
          <cell r="M7" t="str">
            <v>C</v>
          </cell>
          <cell r="N7" t="str">
            <v>P</v>
          </cell>
          <cell r="P7">
            <v>596996</v>
          </cell>
          <cell r="Q7">
            <v>0</v>
          </cell>
          <cell r="T7">
            <v>37433</v>
          </cell>
          <cell r="W7">
            <v>1.1916666666666667</v>
          </cell>
          <cell r="X7" t="str">
            <v>6Asistencial</v>
          </cell>
          <cell r="Y7">
            <v>7214099.6639999989</v>
          </cell>
          <cell r="AA7" t="str">
            <v>prov</v>
          </cell>
          <cell r="AB7" t="str">
            <v>sale</v>
          </cell>
          <cell r="AC7">
            <v>84081129</v>
          </cell>
        </row>
        <row r="8">
          <cell r="C8" t="str">
            <v>DUQUE  MENDEZ GLADYS STELLA</v>
          </cell>
          <cell r="D8" t="str">
            <v>5120-09</v>
          </cell>
          <cell r="E8">
            <v>0</v>
          </cell>
          <cell r="F8" t="str">
            <v>Auxiliar Administrativo</v>
          </cell>
          <cell r="G8" t="str">
            <v>20SEG</v>
          </cell>
          <cell r="H8" t="str">
            <v>GRUPO DE ADMINISTRACIÓN DE PERSONAL</v>
          </cell>
          <cell r="K8" t="str">
            <v>X</v>
          </cell>
          <cell r="M8" t="str">
            <v>C</v>
          </cell>
          <cell r="N8" t="str">
            <v>P</v>
          </cell>
          <cell r="P8">
            <v>468655</v>
          </cell>
          <cell r="Q8">
            <v>0</v>
          </cell>
          <cell r="S8">
            <v>25947</v>
          </cell>
          <cell r="T8">
            <v>37270</v>
          </cell>
          <cell r="U8">
            <v>32.641666666666666</v>
          </cell>
          <cell r="W8">
            <v>1.6416666666666666</v>
          </cell>
          <cell r="X8" t="str">
            <v>6Asistencial</v>
          </cell>
          <cell r="Y8">
            <v>5663227.0200000005</v>
          </cell>
          <cell r="AA8" t="str">
            <v>prov</v>
          </cell>
          <cell r="AB8" t="str">
            <v>sale</v>
          </cell>
          <cell r="AC8">
            <v>52552786</v>
          </cell>
        </row>
        <row r="9">
          <cell r="C9" t="str">
            <v>ESTRADA AGUDELO JOHNY RICHARD</v>
          </cell>
          <cell r="D9" t="str">
            <v>5120-09</v>
          </cell>
          <cell r="E9">
            <v>0</v>
          </cell>
          <cell r="F9" t="str">
            <v>Auxiliar Administrativo</v>
          </cell>
          <cell r="G9" t="str">
            <v>22NOROCCIDENTE</v>
          </cell>
          <cell r="H9" t="str">
            <v>GRUPO DE PROGRAMAS INTERNACIONALES</v>
          </cell>
          <cell r="K9" t="str">
            <v>X</v>
          </cell>
          <cell r="M9" t="str">
            <v>C</v>
          </cell>
          <cell r="N9" t="str">
            <v>P</v>
          </cell>
          <cell r="P9">
            <v>468655</v>
          </cell>
          <cell r="Q9">
            <v>0</v>
          </cell>
          <cell r="T9">
            <v>37145</v>
          </cell>
          <cell r="W9">
            <v>1.9833333333333334</v>
          </cell>
          <cell r="X9" t="str">
            <v>6Asistencial</v>
          </cell>
          <cell r="Y9">
            <v>5663227.0200000005</v>
          </cell>
          <cell r="AA9" t="str">
            <v>prov</v>
          </cell>
          <cell r="AB9" t="str">
            <v>sale</v>
          </cell>
          <cell r="AC9">
            <v>71746449</v>
          </cell>
        </row>
        <row r="10">
          <cell r="C10" t="str">
            <v>FIGUEROA PRADA JULIAN DARIO</v>
          </cell>
          <cell r="D10" t="str">
            <v>5120-10</v>
          </cell>
          <cell r="E10">
            <v>0</v>
          </cell>
          <cell r="F10" t="str">
            <v>Auxiliar Administrativo</v>
          </cell>
          <cell r="G10" t="str">
            <v>20SEG</v>
          </cell>
          <cell r="H10" t="str">
            <v>DIVISIÓN ADMINISTRATIVA Y FINANCIERA</v>
          </cell>
          <cell r="K10" t="str">
            <v>X</v>
          </cell>
          <cell r="M10" t="str">
            <v>C</v>
          </cell>
          <cell r="N10" t="str">
            <v>P</v>
          </cell>
          <cell r="P10">
            <v>515106</v>
          </cell>
          <cell r="Q10">
            <v>0</v>
          </cell>
          <cell r="T10">
            <v>36717</v>
          </cell>
          <cell r="W10">
            <v>3.1527777777777777</v>
          </cell>
          <cell r="X10" t="str">
            <v>6Asistencial</v>
          </cell>
          <cell r="Y10">
            <v>6224540.9039999992</v>
          </cell>
          <cell r="AA10" t="str">
            <v>prov</v>
          </cell>
          <cell r="AB10" t="str">
            <v>sale</v>
          </cell>
          <cell r="AC10">
            <v>13715379</v>
          </cell>
        </row>
        <row r="11">
          <cell r="C11" t="str">
            <v>FUQUEN DOMINGUEZ GLEN YURIS</v>
          </cell>
          <cell r="D11" t="str">
            <v>5120-09</v>
          </cell>
          <cell r="E11">
            <v>0</v>
          </cell>
          <cell r="F11" t="str">
            <v>Auxiliar Administrativo</v>
          </cell>
          <cell r="G11" t="str">
            <v>24ORIENTE</v>
          </cell>
          <cell r="H11" t="str">
            <v>REPRESENTACION OFICINA YOPAL</v>
          </cell>
          <cell r="K11" t="str">
            <v>X</v>
          </cell>
          <cell r="M11" t="str">
            <v>C</v>
          </cell>
          <cell r="N11" t="str">
            <v>P</v>
          </cell>
          <cell r="P11">
            <v>468655</v>
          </cell>
          <cell r="Q11">
            <v>0</v>
          </cell>
          <cell r="T11">
            <v>37393</v>
          </cell>
          <cell r="W11">
            <v>1.3</v>
          </cell>
          <cell r="X11" t="str">
            <v>6Asistencial</v>
          </cell>
          <cell r="Y11">
            <v>5663227.0200000005</v>
          </cell>
          <cell r="AA11" t="str">
            <v>prov</v>
          </cell>
          <cell r="AB11" t="str">
            <v>sale</v>
          </cell>
          <cell r="AC11">
            <v>17343684</v>
          </cell>
        </row>
        <row r="12">
          <cell r="C12" t="str">
            <v>GOMEZ CARDONA JOSE</v>
          </cell>
          <cell r="D12" t="str">
            <v>5040-20</v>
          </cell>
          <cell r="E12">
            <v>0</v>
          </cell>
          <cell r="F12" t="str">
            <v>Secretario Ejecutivo</v>
          </cell>
          <cell r="G12" t="str">
            <v>19SDF</v>
          </cell>
          <cell r="H12" t="str">
            <v>GRUPO TESORERIA</v>
          </cell>
          <cell r="K12" t="str">
            <v>X</v>
          </cell>
          <cell r="M12" t="str">
            <v>C</v>
          </cell>
          <cell r="N12" t="str">
            <v>P</v>
          </cell>
          <cell r="P12">
            <v>764298</v>
          </cell>
          <cell r="Q12">
            <v>0</v>
          </cell>
          <cell r="T12">
            <v>37316</v>
          </cell>
          <cell r="W12">
            <v>1.5111111111111111</v>
          </cell>
          <cell r="X12" t="str">
            <v>6Asistencial</v>
          </cell>
          <cell r="Y12">
            <v>7291402.9199999999</v>
          </cell>
          <cell r="AA12" t="str">
            <v>prov</v>
          </cell>
          <cell r="AB12" t="str">
            <v>sale</v>
          </cell>
          <cell r="AC12">
            <v>4488888</v>
          </cell>
        </row>
        <row r="13">
          <cell r="C13" t="str">
            <v>GOMEZ SALAZAR MARIA DEL PILAR</v>
          </cell>
          <cell r="D13" t="str">
            <v>5120-09</v>
          </cell>
          <cell r="E13">
            <v>0</v>
          </cell>
          <cell r="F13" t="str">
            <v>Auxiliar Administrativo</v>
          </cell>
          <cell r="G13" t="str">
            <v>25SUROCCIDENTE</v>
          </cell>
          <cell r="H13" t="str">
            <v>GRUPO ADMINISTRATIVO Y FINANCIERO</v>
          </cell>
          <cell r="L13" t="str">
            <v>MCF</v>
          </cell>
          <cell r="M13" t="str">
            <v>C</v>
          </cell>
          <cell r="N13" t="str">
            <v>P</v>
          </cell>
          <cell r="P13">
            <v>468655</v>
          </cell>
          <cell r="Q13">
            <v>0</v>
          </cell>
          <cell r="S13">
            <v>29835</v>
          </cell>
          <cell r="T13">
            <v>37274</v>
          </cell>
          <cell r="U13">
            <v>21.997222222222224</v>
          </cell>
          <cell r="W13">
            <v>1.6305555555555555</v>
          </cell>
          <cell r="X13" t="str">
            <v>6Asistencial</v>
          </cell>
          <cell r="Y13">
            <v>5663227.0200000005</v>
          </cell>
          <cell r="AA13" t="str">
            <v>prov</v>
          </cell>
          <cell r="AB13" t="str">
            <v>5120-09</v>
          </cell>
          <cell r="AC13">
            <v>28551112</v>
          </cell>
        </row>
        <row r="14">
          <cell r="C14" t="str">
            <v>GUZMAN GUERRA MARGELYS</v>
          </cell>
          <cell r="D14" t="str">
            <v>5120-09</v>
          </cell>
          <cell r="E14">
            <v>0</v>
          </cell>
          <cell r="F14" t="str">
            <v>Auxiliar Administrativo</v>
          </cell>
          <cell r="G14" t="str">
            <v>23NORTE</v>
          </cell>
          <cell r="H14" t="str">
            <v>DIRECCIÓN SECCIONAL CÓRDOBA</v>
          </cell>
          <cell r="K14" t="str">
            <v>X</v>
          </cell>
          <cell r="M14" t="str">
            <v>C</v>
          </cell>
          <cell r="N14" t="str">
            <v>P</v>
          </cell>
          <cell r="P14">
            <v>468655</v>
          </cell>
          <cell r="Q14">
            <v>0</v>
          </cell>
          <cell r="T14">
            <v>37392</v>
          </cell>
          <cell r="W14">
            <v>1.3027777777777778</v>
          </cell>
          <cell r="X14" t="str">
            <v>6Asistencial</v>
          </cell>
          <cell r="Y14">
            <v>5663227.0200000005</v>
          </cell>
          <cell r="AA14" t="str">
            <v>prov</v>
          </cell>
          <cell r="AB14" t="str">
            <v>sale</v>
          </cell>
          <cell r="AC14">
            <v>50913635</v>
          </cell>
        </row>
        <row r="15">
          <cell r="C15" t="str">
            <v>HOYOS BALLESTEROS JUAN CARLOS</v>
          </cell>
          <cell r="D15" t="str">
            <v>5120-10</v>
          </cell>
          <cell r="E15">
            <v>0</v>
          </cell>
          <cell r="F15" t="str">
            <v>Auxiliar Administrativo</v>
          </cell>
          <cell r="G15" t="str">
            <v>20SEG</v>
          </cell>
          <cell r="H15" t="str">
            <v>GRUPO ADMINISTRATIVO</v>
          </cell>
          <cell r="K15" t="str">
            <v>X</v>
          </cell>
          <cell r="M15" t="str">
            <v>C</v>
          </cell>
          <cell r="N15" t="str">
            <v>P</v>
          </cell>
          <cell r="P15">
            <v>515106</v>
          </cell>
          <cell r="Q15">
            <v>0</v>
          </cell>
          <cell r="T15">
            <v>36731</v>
          </cell>
          <cell r="W15">
            <v>3.1138888888888889</v>
          </cell>
          <cell r="X15" t="str">
            <v>6Asistencial</v>
          </cell>
          <cell r="Y15">
            <v>6224540.9039999992</v>
          </cell>
          <cell r="AA15" t="str">
            <v>prov</v>
          </cell>
          <cell r="AB15" t="str">
            <v>sale</v>
          </cell>
          <cell r="AC15">
            <v>4427997</v>
          </cell>
        </row>
        <row r="16">
          <cell r="C16" t="str">
            <v>LACERA ZAPATA CESAR AUGUSTO</v>
          </cell>
          <cell r="D16" t="str">
            <v>5120-10</v>
          </cell>
          <cell r="E16">
            <v>0</v>
          </cell>
          <cell r="F16" t="str">
            <v>Auxiliar Administrativo</v>
          </cell>
          <cell r="G16" t="str">
            <v>23NORTE</v>
          </cell>
          <cell r="H16" t="str">
            <v>GRUPO OPERATIVO</v>
          </cell>
          <cell r="K16" t="str">
            <v>X</v>
          </cell>
          <cell r="M16" t="str">
            <v>C</v>
          </cell>
          <cell r="N16" t="str">
            <v>P</v>
          </cell>
          <cell r="P16">
            <v>515106</v>
          </cell>
          <cell r="Q16">
            <v>0</v>
          </cell>
          <cell r="T16">
            <v>37400</v>
          </cell>
          <cell r="W16">
            <v>1.2805555555555554</v>
          </cell>
          <cell r="X16" t="str">
            <v>6Asistencial</v>
          </cell>
          <cell r="Y16">
            <v>6224540.9039999992</v>
          </cell>
          <cell r="AA16" t="str">
            <v>prov</v>
          </cell>
          <cell r="AB16" t="str">
            <v>sale</v>
          </cell>
          <cell r="AC16">
            <v>85448770</v>
          </cell>
        </row>
        <row r="17">
          <cell r="C17" t="str">
            <v>LILOY MURILLO LESVIA LEONOR</v>
          </cell>
          <cell r="D17" t="str">
            <v>5120-12</v>
          </cell>
          <cell r="E17">
            <v>0</v>
          </cell>
          <cell r="F17" t="str">
            <v>Auxiliar Administrativo</v>
          </cell>
          <cell r="G17" t="str">
            <v>22NOROCCIDENTE</v>
          </cell>
          <cell r="H17" t="str">
            <v>GRUPO OPERATIVO</v>
          </cell>
          <cell r="L17" t="str">
            <v>MCF</v>
          </cell>
          <cell r="M17" t="str">
            <v>C</v>
          </cell>
          <cell r="N17" t="str">
            <v>P</v>
          </cell>
          <cell r="P17">
            <v>596996</v>
          </cell>
          <cell r="Q17">
            <v>0</v>
          </cell>
          <cell r="S17">
            <v>25285</v>
          </cell>
          <cell r="T17">
            <v>37414</v>
          </cell>
          <cell r="U17">
            <v>34.450000000000003</v>
          </cell>
          <cell r="W17">
            <v>1.2444444444444445</v>
          </cell>
          <cell r="X17" t="str">
            <v>6Asistencial</v>
          </cell>
          <cell r="Y17">
            <v>7214099.6639999989</v>
          </cell>
          <cell r="AA17" t="str">
            <v>prov</v>
          </cell>
          <cell r="AB17" t="str">
            <v>5120-12</v>
          </cell>
          <cell r="AC17">
            <v>54253257</v>
          </cell>
        </row>
        <row r="18">
          <cell r="C18" t="str">
            <v>GUERRERO CRESPO ANDERSON</v>
          </cell>
          <cell r="D18" t="str">
            <v>5120-09</v>
          </cell>
          <cell r="E18">
            <v>0</v>
          </cell>
          <cell r="F18" t="str">
            <v>Auxiliar Administrativo</v>
          </cell>
          <cell r="G18" t="str">
            <v>23NORTE</v>
          </cell>
          <cell r="H18" t="str">
            <v>DIVISIÓN ADMINISTRATIVA Y FINANCIERA</v>
          </cell>
          <cell r="K18" t="str">
            <v>X</v>
          </cell>
          <cell r="M18" t="str">
            <v>C</v>
          </cell>
          <cell r="N18" t="str">
            <v>P</v>
          </cell>
          <cell r="P18">
            <v>468655</v>
          </cell>
          <cell r="Q18">
            <v>0</v>
          </cell>
          <cell r="R18">
            <v>1</v>
          </cell>
          <cell r="S18">
            <v>26800</v>
          </cell>
          <cell r="T18">
            <v>37155</v>
          </cell>
          <cell r="U18">
            <v>34.450000000000003</v>
          </cell>
          <cell r="W18">
            <v>2.2999999999999998</v>
          </cell>
          <cell r="X18" t="str">
            <v>6Asistencial</v>
          </cell>
          <cell r="Y18">
            <v>5663227.0200000005</v>
          </cell>
          <cell r="Z18" t="str">
            <v>NORTE</v>
          </cell>
          <cell r="AA18" t="str">
            <v>prov</v>
          </cell>
          <cell r="AB18" t="str">
            <v>sale</v>
          </cell>
          <cell r="AC18">
            <v>72196959</v>
          </cell>
        </row>
        <row r="19">
          <cell r="C19" t="str">
            <v>LUQUEZ FONSECA ETELVINA</v>
          </cell>
          <cell r="D19" t="str">
            <v>5120-12</v>
          </cell>
          <cell r="E19">
            <v>0</v>
          </cell>
          <cell r="F19" t="str">
            <v>Auxiliar Administrativo</v>
          </cell>
          <cell r="G19" t="str">
            <v>24ORIENTE</v>
          </cell>
          <cell r="H19" t="str">
            <v>DIRECCIÓN REGIONAL CESAR</v>
          </cell>
          <cell r="K19" t="str">
            <v>X</v>
          </cell>
          <cell r="M19" t="str">
            <v>C</v>
          </cell>
          <cell r="N19" t="str">
            <v>P</v>
          </cell>
          <cell r="P19">
            <v>596996</v>
          </cell>
          <cell r="Q19">
            <v>0</v>
          </cell>
          <cell r="T19">
            <v>37407</v>
          </cell>
          <cell r="W19">
            <v>1.2638888888888888</v>
          </cell>
          <cell r="X19" t="str">
            <v>6Asistencial</v>
          </cell>
          <cell r="Y19">
            <v>7214099.6639999989</v>
          </cell>
          <cell r="AA19" t="str">
            <v>prov</v>
          </cell>
          <cell r="AB19" t="str">
            <v>sale</v>
          </cell>
          <cell r="AC19">
            <v>49781342</v>
          </cell>
        </row>
        <row r="20">
          <cell r="C20" t="str">
            <v>MONTES COLON LUIS MIGUEL</v>
          </cell>
          <cell r="D20" t="str">
            <v>5120-10</v>
          </cell>
          <cell r="E20">
            <v>0</v>
          </cell>
          <cell r="F20" t="str">
            <v>Auxiliar Administrativo</v>
          </cell>
          <cell r="G20" t="str">
            <v>23NORTE</v>
          </cell>
          <cell r="H20" t="str">
            <v>GRUPO OPERATIVO</v>
          </cell>
          <cell r="K20" t="str">
            <v>X</v>
          </cell>
          <cell r="M20" t="str">
            <v>C</v>
          </cell>
          <cell r="N20" t="str">
            <v>P</v>
          </cell>
          <cell r="P20">
            <v>515106</v>
          </cell>
          <cell r="Q20">
            <v>0</v>
          </cell>
          <cell r="T20">
            <v>37406</v>
          </cell>
          <cell r="W20">
            <v>1.2638888888888888</v>
          </cell>
          <cell r="X20" t="str">
            <v>6Asistencial</v>
          </cell>
          <cell r="Y20">
            <v>6224540.9039999992</v>
          </cell>
          <cell r="AA20" t="str">
            <v>prov</v>
          </cell>
          <cell r="AB20" t="str">
            <v>sale</v>
          </cell>
          <cell r="AC20">
            <v>9041463</v>
          </cell>
        </row>
        <row r="21">
          <cell r="C21" t="str">
            <v>MOSQUERA MARTINEZ NHORA PERSIDES</v>
          </cell>
          <cell r="D21" t="str">
            <v>5120-09</v>
          </cell>
          <cell r="E21">
            <v>0</v>
          </cell>
          <cell r="F21" t="str">
            <v>Auxiliar Administrativo</v>
          </cell>
          <cell r="G21" t="str">
            <v>21CENTRO</v>
          </cell>
          <cell r="H21" t="str">
            <v>GRUPO CARTERA</v>
          </cell>
          <cell r="K21" t="str">
            <v>X</v>
          </cell>
          <cell r="M21" t="str">
            <v>C</v>
          </cell>
          <cell r="N21" t="str">
            <v>P</v>
          </cell>
          <cell r="P21">
            <v>468655</v>
          </cell>
          <cell r="Q21">
            <v>0</v>
          </cell>
          <cell r="T21">
            <v>37189</v>
          </cell>
          <cell r="W21">
            <v>1.8611111111111112</v>
          </cell>
          <cell r="X21" t="str">
            <v>6Asistencial</v>
          </cell>
          <cell r="Y21">
            <v>5663227.0200000005</v>
          </cell>
          <cell r="AA21" t="str">
            <v>prov</v>
          </cell>
          <cell r="AB21" t="str">
            <v>sale</v>
          </cell>
          <cell r="AC21">
            <v>26328409</v>
          </cell>
        </row>
        <row r="22">
          <cell r="C22" t="str">
            <v>NIÑO  ROCHA LEONARDO</v>
          </cell>
          <cell r="D22" t="str">
            <v>5120-12</v>
          </cell>
          <cell r="E22">
            <v>0</v>
          </cell>
          <cell r="F22" t="str">
            <v>Auxiliar Administrativo</v>
          </cell>
          <cell r="G22" t="str">
            <v>19SDF</v>
          </cell>
          <cell r="H22" t="str">
            <v>GRUPO CONTABILIDAD</v>
          </cell>
          <cell r="K22" t="str">
            <v>X</v>
          </cell>
          <cell r="M22" t="str">
            <v>C</v>
          </cell>
          <cell r="N22" t="str">
            <v>P</v>
          </cell>
          <cell r="P22">
            <v>596996</v>
          </cell>
          <cell r="Q22">
            <v>0</v>
          </cell>
          <cell r="T22">
            <v>37400</v>
          </cell>
          <cell r="W22">
            <v>1.2805555555555554</v>
          </cell>
          <cell r="X22" t="str">
            <v>6Asistencial</v>
          </cell>
          <cell r="Y22">
            <v>7214099.6639999989</v>
          </cell>
          <cell r="AA22" t="str">
            <v>prov</v>
          </cell>
          <cell r="AB22" t="str">
            <v>sale</v>
          </cell>
          <cell r="AC22">
            <v>80537848</v>
          </cell>
        </row>
        <row r="23">
          <cell r="C23" t="str">
            <v>OSPINA MARTINEZ ELIZABETH</v>
          </cell>
          <cell r="D23" t="str">
            <v>5120-09</v>
          </cell>
          <cell r="E23">
            <v>0</v>
          </cell>
          <cell r="F23" t="str">
            <v>Auxiliar Administrativo</v>
          </cell>
          <cell r="G23" t="str">
            <v>21CENTRO</v>
          </cell>
          <cell r="H23" t="str">
            <v>GRUPO CARTERA</v>
          </cell>
          <cell r="K23" t="str">
            <v>X</v>
          </cell>
          <cell r="M23" t="str">
            <v>C</v>
          </cell>
          <cell r="N23" t="str">
            <v>P</v>
          </cell>
          <cell r="P23">
            <v>468655</v>
          </cell>
          <cell r="Q23">
            <v>0</v>
          </cell>
          <cell r="T23">
            <v>37214</v>
          </cell>
          <cell r="W23">
            <v>1.7944444444444445</v>
          </cell>
          <cell r="X23" t="str">
            <v>6Asistencial</v>
          </cell>
          <cell r="Y23">
            <v>5663227.0200000005</v>
          </cell>
          <cell r="AA23" t="str">
            <v>prov</v>
          </cell>
          <cell r="AB23" t="str">
            <v>sale</v>
          </cell>
          <cell r="AC23">
            <v>52886395</v>
          </cell>
        </row>
        <row r="24">
          <cell r="C24" t="str">
            <v>PUENTES VARGAS LINA MARCELA</v>
          </cell>
          <cell r="D24" t="str">
            <v>5120-09</v>
          </cell>
          <cell r="E24">
            <v>0</v>
          </cell>
          <cell r="F24" t="str">
            <v>Auxiliar Administrativo</v>
          </cell>
          <cell r="G24" t="str">
            <v>25SUROCCIDENTE</v>
          </cell>
          <cell r="H24" t="str">
            <v>GRUPO OPERATIVO</v>
          </cell>
          <cell r="K24" t="str">
            <v>X</v>
          </cell>
          <cell r="M24" t="str">
            <v>C</v>
          </cell>
          <cell r="N24" t="str">
            <v>P</v>
          </cell>
          <cell r="P24">
            <v>468655</v>
          </cell>
          <cell r="Q24">
            <v>0</v>
          </cell>
          <cell r="T24">
            <v>37151</v>
          </cell>
          <cell r="W24">
            <v>1.9666666666666666</v>
          </cell>
          <cell r="X24" t="str">
            <v>6Asistencial</v>
          </cell>
          <cell r="Y24">
            <v>5663227.0200000005</v>
          </cell>
          <cell r="AA24" t="str">
            <v>prov</v>
          </cell>
          <cell r="AB24" t="str">
            <v>sale</v>
          </cell>
          <cell r="AC24">
            <v>26560109</v>
          </cell>
        </row>
        <row r="25">
          <cell r="C25" t="str">
            <v>RAMIREZ ARISTIZABAL RUBEN DARIO</v>
          </cell>
          <cell r="D25" t="str">
            <v>5120-09</v>
          </cell>
          <cell r="E25">
            <v>0</v>
          </cell>
          <cell r="F25" t="str">
            <v>Auxiliar Administrativo</v>
          </cell>
          <cell r="G25" t="str">
            <v>19SDF</v>
          </cell>
          <cell r="H25" t="str">
            <v>GRUPO CONTABILIDAD</v>
          </cell>
          <cell r="K25" t="str">
            <v>X</v>
          </cell>
          <cell r="M25" t="str">
            <v>C</v>
          </cell>
          <cell r="N25" t="str">
            <v>P</v>
          </cell>
          <cell r="P25">
            <v>468655</v>
          </cell>
          <cell r="Q25">
            <v>0</v>
          </cell>
          <cell r="T25">
            <v>37258</v>
          </cell>
          <cell r="W25">
            <v>1.675</v>
          </cell>
          <cell r="X25" t="str">
            <v>6Asistencial</v>
          </cell>
          <cell r="Y25">
            <v>5663227.0200000005</v>
          </cell>
          <cell r="AA25" t="str">
            <v>prov</v>
          </cell>
          <cell r="AB25" t="str">
            <v>sale</v>
          </cell>
          <cell r="AC25">
            <v>9855760</v>
          </cell>
        </row>
        <row r="26">
          <cell r="C26" t="str">
            <v>VALLEJO MEJIA DAIRO</v>
          </cell>
          <cell r="D26" t="str">
            <v>5120-10</v>
          </cell>
          <cell r="E26">
            <v>0</v>
          </cell>
          <cell r="F26" t="str">
            <v>Auxiliar Administrativo</v>
          </cell>
          <cell r="G26" t="str">
            <v>20SEG</v>
          </cell>
          <cell r="H26" t="str">
            <v>GRUPO DE CORRESPONDENCÍA</v>
          </cell>
          <cell r="L26">
            <v>2004</v>
          </cell>
          <cell r="M26" t="str">
            <v>C</v>
          </cell>
          <cell r="N26" t="str">
            <v>P</v>
          </cell>
          <cell r="P26">
            <v>515106</v>
          </cell>
          <cell r="Q26">
            <v>0</v>
          </cell>
          <cell r="S26">
            <v>17957</v>
          </cell>
          <cell r="T26">
            <v>37398</v>
          </cell>
          <cell r="U26">
            <v>54.513888888888886</v>
          </cell>
          <cell r="W26">
            <v>1.2861111111111112</v>
          </cell>
          <cell r="X26" t="str">
            <v>6Asistencial</v>
          </cell>
          <cell r="Y26">
            <v>6224540.9039999992</v>
          </cell>
          <cell r="AA26" t="str">
            <v>prov</v>
          </cell>
          <cell r="AB26" t="str">
            <v>5120-10</v>
          </cell>
          <cell r="AC26">
            <v>19081557</v>
          </cell>
        </row>
        <row r="27">
          <cell r="C27" t="str">
            <v>VELEZ CASTRILLON DIEGO ARTURO</v>
          </cell>
          <cell r="D27" t="str">
            <v>5120-10</v>
          </cell>
          <cell r="E27">
            <v>0</v>
          </cell>
          <cell r="F27" t="str">
            <v>Auxiliar Administrativo</v>
          </cell>
          <cell r="G27" t="str">
            <v>22NOROCCIDENTE</v>
          </cell>
          <cell r="H27" t="str">
            <v>GRUPO DE CRÉDITO</v>
          </cell>
          <cell r="K27" t="str">
            <v>X</v>
          </cell>
          <cell r="M27" t="str">
            <v>C</v>
          </cell>
          <cell r="N27" t="str">
            <v>P</v>
          </cell>
          <cell r="P27">
            <v>515106</v>
          </cell>
          <cell r="Q27">
            <v>0</v>
          </cell>
          <cell r="T27">
            <v>36552</v>
          </cell>
          <cell r="W27">
            <v>3.6055555555555556</v>
          </cell>
          <cell r="X27" t="str">
            <v>6Asistencial</v>
          </cell>
          <cell r="Y27">
            <v>6224540.9039999992</v>
          </cell>
          <cell r="AA27" t="str">
            <v>prov</v>
          </cell>
          <cell r="AB27" t="str">
            <v>sale</v>
          </cell>
          <cell r="AC27">
            <v>70557233</v>
          </cell>
        </row>
        <row r="28">
          <cell r="C28" t="str">
            <v>MASMELA ORTIZ EDUARDO</v>
          </cell>
          <cell r="D28" t="str">
            <v>4065-11</v>
          </cell>
          <cell r="E28">
            <v>0</v>
          </cell>
          <cell r="F28" t="str">
            <v>Técnico Administrativo</v>
          </cell>
          <cell r="G28" t="str">
            <v>19SDF</v>
          </cell>
          <cell r="H28" t="str">
            <v>GRUPO CONTABILIDAD</v>
          </cell>
          <cell r="L28">
            <v>2004</v>
          </cell>
          <cell r="M28" t="str">
            <v>C</v>
          </cell>
          <cell r="N28" t="str">
            <v>P</v>
          </cell>
          <cell r="P28">
            <v>761453</v>
          </cell>
          <cell r="Q28">
            <v>0</v>
          </cell>
          <cell r="S28">
            <v>17646</v>
          </cell>
          <cell r="T28">
            <v>37195</v>
          </cell>
          <cell r="U28">
            <v>55.366666666666667</v>
          </cell>
          <cell r="W28">
            <v>1.8472222222222223</v>
          </cell>
          <cell r="X28" t="str">
            <v>5Tecnico</v>
          </cell>
          <cell r="Y28">
            <v>7264261.6200000001</v>
          </cell>
          <cell r="AA28" t="str">
            <v>prov</v>
          </cell>
          <cell r="AB28" t="str">
            <v>4065-11</v>
          </cell>
          <cell r="AC28">
            <v>19064502</v>
          </cell>
        </row>
        <row r="29">
          <cell r="C29" t="str">
            <v>ABRIL GONZALEZ EDNA CRISTINA</v>
          </cell>
          <cell r="D29" t="str">
            <v>2035-16</v>
          </cell>
          <cell r="E29">
            <v>34713218.367083333</v>
          </cell>
          <cell r="F29" t="str">
            <v>Director o Gerente Regional</v>
          </cell>
          <cell r="G29" t="str">
            <v>24ORIENTE</v>
          </cell>
          <cell r="H29" t="str">
            <v>DIRECCION REGIONAL BOYACA</v>
          </cell>
          <cell r="K29" t="str">
            <v>X</v>
          </cell>
          <cell r="M29" t="str">
            <v>LNR</v>
          </cell>
          <cell r="O29" t="str">
            <v>ES</v>
          </cell>
          <cell r="P29">
            <v>1709781</v>
          </cell>
          <cell r="Q29">
            <v>0</v>
          </cell>
          <cell r="R29" t="str">
            <v>2</v>
          </cell>
          <cell r="S29">
            <v>24294</v>
          </cell>
          <cell r="T29">
            <v>37270</v>
          </cell>
          <cell r="U29">
            <v>37.163888888888891</v>
          </cell>
          <cell r="V29">
            <v>9.3333333333333339</v>
          </cell>
          <cell r="W29">
            <v>1.6416666666666666</v>
          </cell>
          <cell r="X29" t="str">
            <v>3Ejecutivo</v>
          </cell>
          <cell r="Y29">
            <v>13049048.592</v>
          </cell>
          <cell r="Z29" t="str">
            <v>ORIENTE</v>
          </cell>
          <cell r="AA29" t="str">
            <v>SUP</v>
          </cell>
          <cell r="AB29" t="str">
            <v>sale</v>
          </cell>
          <cell r="AC29">
            <v>40024742</v>
          </cell>
        </row>
        <row r="30">
          <cell r="C30" t="str">
            <v>ACERO BERNAL PLINIO ALFONSO</v>
          </cell>
          <cell r="D30" t="str">
            <v>3020-07</v>
          </cell>
          <cell r="E30">
            <v>24196113.307083335</v>
          </cell>
          <cell r="F30" t="str">
            <v>Profesional Universitario</v>
          </cell>
          <cell r="G30" t="str">
            <v>24ORIENTE</v>
          </cell>
          <cell r="H30" t="str">
            <v>GRUPO SERVICIOS</v>
          </cell>
          <cell r="M30" t="str">
            <v>C</v>
          </cell>
          <cell r="O30" t="str">
            <v>UN</v>
          </cell>
          <cell r="P30">
            <v>985672</v>
          </cell>
          <cell r="Q30">
            <v>80108</v>
          </cell>
          <cell r="R30" t="str">
            <v>1</v>
          </cell>
          <cell r="S30">
            <v>18659</v>
          </cell>
          <cell r="T30">
            <v>28471</v>
          </cell>
          <cell r="U30">
            <v>52.597222222222221</v>
          </cell>
          <cell r="V30">
            <v>12.166666666666666</v>
          </cell>
          <cell r="W30">
            <v>25.730555555555554</v>
          </cell>
          <cell r="X30" t="str">
            <v>4Profesional</v>
          </cell>
          <cell r="Y30">
            <v>45944059.785839118</v>
          </cell>
          <cell r="Z30" t="str">
            <v>ORIENTE</v>
          </cell>
          <cell r="AA30" t="str">
            <v>Mant</v>
          </cell>
          <cell r="AB30" t="str">
            <v>3020-07</v>
          </cell>
          <cell r="AC30">
            <v>6751639</v>
          </cell>
        </row>
        <row r="31">
          <cell r="C31" t="str">
            <v>ACERO COLMENARES JOSE LUIS</v>
          </cell>
          <cell r="D31" t="str">
            <v>0040-14</v>
          </cell>
          <cell r="E31">
            <v>69247481.006250009</v>
          </cell>
          <cell r="F31" t="str">
            <v>Subgerente, Vicepresidente o Subdirector General o Nacional de Entidad Descentralizada o de Unidad Administrativa Especial</v>
          </cell>
          <cell r="G31" t="str">
            <v>19SDF</v>
          </cell>
          <cell r="H31" t="str">
            <v>SUBDIRECCION FINANCIERA</v>
          </cell>
          <cell r="K31" t="str">
            <v>X</v>
          </cell>
          <cell r="M31" t="str">
            <v>LNR</v>
          </cell>
          <cell r="O31" t="str">
            <v>MG</v>
          </cell>
          <cell r="P31">
            <v>2632711</v>
          </cell>
          <cell r="Q31">
            <v>0</v>
          </cell>
          <cell r="R31" t="str">
            <v>1</v>
          </cell>
          <cell r="S31">
            <v>20443</v>
          </cell>
          <cell r="T31">
            <v>37544</v>
          </cell>
          <cell r="U31">
            <v>47.708333333333336</v>
          </cell>
          <cell r="V31">
            <v>0</v>
          </cell>
          <cell r="W31">
            <v>0.88888888888888884</v>
          </cell>
          <cell r="X31" t="str">
            <v>1Directivo</v>
          </cell>
          <cell r="Y31">
            <v>18418446.155999999</v>
          </cell>
          <cell r="AA31" t="str">
            <v>SUP</v>
          </cell>
          <cell r="AB31" t="str">
            <v>sale</v>
          </cell>
          <cell r="AC31">
            <v>13259705</v>
          </cell>
        </row>
        <row r="32">
          <cell r="C32" t="str">
            <v>AGUILAR GAVIRIA OLGA LUCIA</v>
          </cell>
          <cell r="D32" t="str">
            <v>5120-10</v>
          </cell>
          <cell r="E32">
            <v>11597824.078333335</v>
          </cell>
          <cell r="F32" t="str">
            <v>Auxiliar Administrativo</v>
          </cell>
          <cell r="G32" t="str">
            <v>23NORTE</v>
          </cell>
          <cell r="H32" t="str">
            <v>GRUPO ADMINISTRATIVO Y FINANCIERO</v>
          </cell>
          <cell r="K32" t="str">
            <v>X</v>
          </cell>
          <cell r="M32" t="str">
            <v>C</v>
          </cell>
          <cell r="O32" t="str">
            <v>UN</v>
          </cell>
          <cell r="P32">
            <v>515106</v>
          </cell>
          <cell r="Q32">
            <v>0</v>
          </cell>
          <cell r="R32" t="str">
            <v>2</v>
          </cell>
          <cell r="S32">
            <v>23413</v>
          </cell>
          <cell r="T32">
            <v>32599</v>
          </cell>
          <cell r="U32">
            <v>39.580555555555556</v>
          </cell>
          <cell r="V32">
            <v>0</v>
          </cell>
          <cell r="W32">
            <v>14.427777777777777</v>
          </cell>
          <cell r="X32" t="str">
            <v>6Asistencial</v>
          </cell>
          <cell r="Y32">
            <v>14341085.352513889</v>
          </cell>
          <cell r="Z32" t="str">
            <v>NORTE</v>
          </cell>
          <cell r="AA32" t="str">
            <v>SUP</v>
          </cell>
          <cell r="AB32" t="str">
            <v>sale</v>
          </cell>
          <cell r="AC32">
            <v>45460594</v>
          </cell>
        </row>
        <row r="33">
          <cell r="C33" t="str">
            <v>AJIACO MOLINA DOMINGO ANTONIO</v>
          </cell>
          <cell r="D33" t="str">
            <v>3020-12</v>
          </cell>
          <cell r="E33">
            <v>25294052.003333326</v>
          </cell>
          <cell r="F33" t="str">
            <v>Profesional Universitario</v>
          </cell>
          <cell r="G33" t="str">
            <v>19SDF</v>
          </cell>
          <cell r="H33" t="str">
            <v>GRUPO GESTION FINANCIERA Y CARTERA</v>
          </cell>
          <cell r="M33" t="str">
            <v>C</v>
          </cell>
          <cell r="O33" t="str">
            <v>ES</v>
          </cell>
          <cell r="P33">
            <v>1245845</v>
          </cell>
          <cell r="Q33">
            <v>0</v>
          </cell>
          <cell r="R33" t="str">
            <v>1</v>
          </cell>
          <cell r="S33">
            <v>20745</v>
          </cell>
          <cell r="T33">
            <v>34204</v>
          </cell>
          <cell r="U33">
            <v>46.883333333333333</v>
          </cell>
          <cell r="V33">
            <v>15.333333333333334</v>
          </cell>
          <cell r="W33">
            <v>10.033333333333333</v>
          </cell>
          <cell r="X33" t="str">
            <v>4Profesional</v>
          </cell>
          <cell r="Y33">
            <v>21552884.559555557</v>
          </cell>
          <cell r="AA33" t="str">
            <v>Mant</v>
          </cell>
          <cell r="AB33" t="str">
            <v>3020-12</v>
          </cell>
          <cell r="AC33">
            <v>19324569</v>
          </cell>
        </row>
        <row r="34">
          <cell r="C34" t="str">
            <v>zzVACANTE45</v>
          </cell>
          <cell r="D34" t="str">
            <v>5120-10</v>
          </cell>
          <cell r="E34">
            <v>11597824.078333335</v>
          </cell>
          <cell r="F34" t="str">
            <v>Auxiliar Administrativo</v>
          </cell>
          <cell r="G34" t="str">
            <v>20SEG</v>
          </cell>
          <cell r="H34" t="str">
            <v>DIVISION RECURSOS HUMANOS</v>
          </cell>
          <cell r="K34" t="str">
            <v>X</v>
          </cell>
          <cell r="M34" t="str">
            <v>C</v>
          </cell>
          <cell r="N34" t="str">
            <v>V</v>
          </cell>
          <cell r="P34">
            <v>515106</v>
          </cell>
          <cell r="Q34">
            <v>0</v>
          </cell>
          <cell r="X34" t="str">
            <v>6Asistencial</v>
          </cell>
          <cell r="Y34">
            <v>0</v>
          </cell>
          <cell r="AA34" t="str">
            <v>SUP</v>
          </cell>
          <cell r="AB34" t="str">
            <v>sale</v>
          </cell>
        </row>
        <row r="35">
          <cell r="C35" t="str">
            <v>ALARCON ROJAS ROSALBA</v>
          </cell>
          <cell r="D35" t="str">
            <v>4065-15</v>
          </cell>
          <cell r="E35">
            <v>18995922.495416671</v>
          </cell>
          <cell r="F35" t="str">
            <v>Técnico Administrativo</v>
          </cell>
          <cell r="G35" t="str">
            <v>19SDF</v>
          </cell>
          <cell r="H35" t="str">
            <v>GRUPO CONTABILIDAD</v>
          </cell>
          <cell r="L35">
            <v>2004</v>
          </cell>
          <cell r="M35" t="str">
            <v>C</v>
          </cell>
          <cell r="O35" t="str">
            <v>BACHILLER</v>
          </cell>
          <cell r="P35">
            <v>935634</v>
          </cell>
          <cell r="Q35">
            <v>0</v>
          </cell>
          <cell r="R35" t="str">
            <v>2</v>
          </cell>
          <cell r="S35">
            <v>17989</v>
          </cell>
          <cell r="T35">
            <v>30363</v>
          </cell>
          <cell r="U35">
            <v>54.427777777777777</v>
          </cell>
          <cell r="V35">
            <v>0</v>
          </cell>
          <cell r="W35">
            <v>20.552777777777777</v>
          </cell>
          <cell r="X35" t="str">
            <v>5Tecnico</v>
          </cell>
          <cell r="Y35">
            <v>32334854.73400579</v>
          </cell>
          <cell r="AA35" t="str">
            <v>Mant</v>
          </cell>
          <cell r="AB35" t="str">
            <v>4065-15</v>
          </cell>
          <cell r="AC35">
            <v>41434968</v>
          </cell>
        </row>
        <row r="36">
          <cell r="C36" t="str">
            <v>ALMANZA RAMIREZ AMPARO DE-JESUS</v>
          </cell>
          <cell r="D36" t="str">
            <v>5040-16</v>
          </cell>
          <cell r="E36">
            <v>14586952.714583334</v>
          </cell>
          <cell r="F36" t="str">
            <v>Secretario Ejecutivo</v>
          </cell>
          <cell r="G36" t="str">
            <v>23NORTE</v>
          </cell>
          <cell r="H36" t="str">
            <v>DIRECCION REGIONAL BOLIVAR</v>
          </cell>
          <cell r="L36" t="str">
            <v>MCF</v>
          </cell>
          <cell r="M36" t="str">
            <v>C</v>
          </cell>
          <cell r="N36" t="str">
            <v>P</v>
          </cell>
          <cell r="O36" t="str">
            <v>TL</v>
          </cell>
          <cell r="P36">
            <v>688731</v>
          </cell>
          <cell r="Q36">
            <v>0</v>
          </cell>
          <cell r="R36" t="str">
            <v>2</v>
          </cell>
          <cell r="S36">
            <v>23872</v>
          </cell>
          <cell r="T36">
            <v>35034</v>
          </cell>
          <cell r="U36">
            <v>38.319444444444443</v>
          </cell>
          <cell r="V36">
            <v>0</v>
          </cell>
          <cell r="W36">
            <v>7.7611111111111111</v>
          </cell>
          <cell r="X36" t="str">
            <v>6Asistencial</v>
          </cell>
          <cell r="Y36">
            <v>6570493.7400000002</v>
          </cell>
          <cell r="Z36" t="str">
            <v>NORTE</v>
          </cell>
          <cell r="AA36" t="str">
            <v>Mant</v>
          </cell>
          <cell r="AB36" t="str">
            <v>5040-16</v>
          </cell>
          <cell r="AC36">
            <v>45462466</v>
          </cell>
        </row>
        <row r="37">
          <cell r="C37" t="str">
            <v>ALVAREZ ECHEVERRI JHON JAIRO</v>
          </cell>
          <cell r="D37" t="str">
            <v>5120-10</v>
          </cell>
          <cell r="E37">
            <v>11597824.078333335</v>
          </cell>
          <cell r="F37" t="str">
            <v>Auxiliar Administrativo</v>
          </cell>
          <cell r="G37" t="str">
            <v>22NOROCCIDENTE</v>
          </cell>
          <cell r="H37" t="str">
            <v>GRUPO ADMINISTRATIVO Y FINANCIERO</v>
          </cell>
          <cell r="K37" t="str">
            <v>X</v>
          </cell>
          <cell r="M37" t="str">
            <v>C</v>
          </cell>
          <cell r="O37" t="str">
            <v>BACHILLER</v>
          </cell>
          <cell r="P37">
            <v>515106</v>
          </cell>
          <cell r="Q37">
            <v>0</v>
          </cell>
          <cell r="R37" t="str">
            <v>1</v>
          </cell>
          <cell r="S37">
            <v>22587</v>
          </cell>
          <cell r="T37">
            <v>31629</v>
          </cell>
          <cell r="U37">
            <v>41.841666666666669</v>
          </cell>
          <cell r="V37">
            <v>0</v>
          </cell>
          <cell r="W37">
            <v>17.083333333333332</v>
          </cell>
          <cell r="X37" t="str">
            <v>6Asistencial</v>
          </cell>
          <cell r="Y37">
            <v>16884332.016013887</v>
          </cell>
          <cell r="Z37" t="str">
            <v>NOROCCIDENTE</v>
          </cell>
          <cell r="AA37" t="str">
            <v>SUP</v>
          </cell>
          <cell r="AB37" t="str">
            <v>sale</v>
          </cell>
          <cell r="AC37">
            <v>10194517</v>
          </cell>
        </row>
        <row r="38">
          <cell r="C38" t="str">
            <v>ALVAREZ PARRA MARIA EUGENIA</v>
          </cell>
          <cell r="D38" t="str">
            <v>4065-09</v>
          </cell>
          <cell r="E38">
            <v>14586952.714583334</v>
          </cell>
          <cell r="F38" t="str">
            <v>Técnico Administrativo</v>
          </cell>
          <cell r="G38" t="str">
            <v>25SUROCCIDENTE</v>
          </cell>
          <cell r="H38" t="str">
            <v>GRUPO CREDITO</v>
          </cell>
          <cell r="K38" t="str">
            <v>X</v>
          </cell>
          <cell r="M38" t="str">
            <v>C</v>
          </cell>
          <cell r="O38" t="str">
            <v>BACHILLER</v>
          </cell>
          <cell r="P38">
            <v>688731</v>
          </cell>
          <cell r="Q38">
            <v>0</v>
          </cell>
          <cell r="R38" t="str">
            <v>2</v>
          </cell>
          <cell r="S38">
            <v>20483</v>
          </cell>
          <cell r="T38">
            <v>30590</v>
          </cell>
          <cell r="U38">
            <v>47.6</v>
          </cell>
          <cell r="V38">
            <v>0</v>
          </cell>
          <cell r="W38">
            <v>19.927777777777777</v>
          </cell>
          <cell r="X38" t="str">
            <v>5Tecnico</v>
          </cell>
          <cell r="Y38">
            <v>24295144.452938657</v>
          </cell>
          <cell r="Z38" t="str">
            <v>SUROCCIDENTE</v>
          </cell>
          <cell r="AA38" t="str">
            <v>SUP</v>
          </cell>
          <cell r="AB38" t="str">
            <v>sale</v>
          </cell>
          <cell r="AC38">
            <v>31833884</v>
          </cell>
        </row>
        <row r="39">
          <cell r="C39" t="str">
            <v>ALVIS ALVAREZ HERNAN</v>
          </cell>
          <cell r="D39" t="str">
            <v>5120-09</v>
          </cell>
          <cell r="E39">
            <v>10643889.421249999</v>
          </cell>
          <cell r="F39" t="str">
            <v>Auxiliar Administrativo</v>
          </cell>
          <cell r="G39" t="str">
            <v>25SUROCCIDENTE</v>
          </cell>
          <cell r="H39" t="str">
            <v>GRUPO ADMINISTRATIVO Y FINANCIERO</v>
          </cell>
          <cell r="K39" t="str">
            <v>X</v>
          </cell>
          <cell r="M39" t="str">
            <v>C</v>
          </cell>
          <cell r="O39" t="str">
            <v>BACHILLER</v>
          </cell>
          <cell r="P39">
            <v>468655</v>
          </cell>
          <cell r="Q39">
            <v>0</v>
          </cell>
          <cell r="R39" t="str">
            <v>1</v>
          </cell>
          <cell r="S39">
            <v>19341</v>
          </cell>
          <cell r="T39">
            <v>36061</v>
          </cell>
          <cell r="U39">
            <v>50.727777777777774</v>
          </cell>
          <cell r="V39">
            <v>0</v>
          </cell>
          <cell r="W39">
            <v>4.95</v>
          </cell>
          <cell r="X39" t="str">
            <v>6Asistencial</v>
          </cell>
          <cell r="Y39">
            <v>2923107.8254687497</v>
          </cell>
          <cell r="Z39" t="str">
            <v>SUROCCIDENTE</v>
          </cell>
          <cell r="AA39" t="str">
            <v>SUP</v>
          </cell>
          <cell r="AB39" t="str">
            <v>sale</v>
          </cell>
          <cell r="AC39">
            <v>14267192</v>
          </cell>
        </row>
        <row r="40">
          <cell r="C40" t="str">
            <v>AMEZQUITA RODRIGUEZ BLANCA FLOR</v>
          </cell>
          <cell r="D40" t="str">
            <v>4065-12</v>
          </cell>
          <cell r="E40">
            <v>16415181.84</v>
          </cell>
          <cell r="F40" t="str">
            <v>Técnico Administrativo</v>
          </cell>
          <cell r="G40" t="str">
            <v>20SEG</v>
          </cell>
          <cell r="H40" t="str">
            <v>SECRETARIA GENERAL</v>
          </cell>
          <cell r="M40" t="str">
            <v>C</v>
          </cell>
          <cell r="O40" t="str">
            <v>BACHILLER</v>
          </cell>
          <cell r="P40">
            <v>808521</v>
          </cell>
          <cell r="Q40">
            <v>0</v>
          </cell>
          <cell r="R40" t="str">
            <v>2</v>
          </cell>
          <cell r="S40">
            <v>22215</v>
          </cell>
          <cell r="T40">
            <v>30726</v>
          </cell>
          <cell r="U40">
            <v>42.858333333333334</v>
          </cell>
          <cell r="V40">
            <v>0</v>
          </cell>
          <cell r="W40">
            <v>19.558333333333334</v>
          </cell>
          <cell r="X40" t="str">
            <v>5Tecnico</v>
          </cell>
          <cell r="Y40">
            <v>26637745.05377778</v>
          </cell>
          <cell r="AA40" t="str">
            <v>Mant</v>
          </cell>
          <cell r="AB40" t="str">
            <v>4065-12</v>
          </cell>
          <cell r="AC40">
            <v>51613966</v>
          </cell>
        </row>
        <row r="41">
          <cell r="C41" t="str">
            <v>ANDRADE DE FALLA LUZ STELLA</v>
          </cell>
          <cell r="D41" t="str">
            <v>4065-09</v>
          </cell>
          <cell r="E41">
            <v>14586952.714583334</v>
          </cell>
          <cell r="F41" t="str">
            <v>Técnico Administrativo</v>
          </cell>
          <cell r="G41" t="str">
            <v>25SUROCCIDENTE</v>
          </cell>
          <cell r="H41" t="str">
            <v>GRUPO OPERATIVO</v>
          </cell>
          <cell r="L41" t="str">
            <v>MCF</v>
          </cell>
          <cell r="M41" t="str">
            <v>C</v>
          </cell>
          <cell r="O41" t="str">
            <v>BACHILLER</v>
          </cell>
          <cell r="P41">
            <v>688731</v>
          </cell>
          <cell r="Q41">
            <v>0</v>
          </cell>
          <cell r="R41" t="str">
            <v>2</v>
          </cell>
          <cell r="S41">
            <v>20377</v>
          </cell>
          <cell r="T41">
            <v>32524</v>
          </cell>
          <cell r="U41">
            <v>47.888888888888886</v>
          </cell>
          <cell r="V41">
            <v>2.9166666666666665</v>
          </cell>
          <cell r="W41">
            <v>14.636111111111111</v>
          </cell>
          <cell r="X41" t="str">
            <v>5Tecnico</v>
          </cell>
          <cell r="Y41">
            <v>17995323.082188655</v>
          </cell>
          <cell r="Z41" t="str">
            <v>SUROCCIDENTE</v>
          </cell>
          <cell r="AA41" t="str">
            <v>Mant</v>
          </cell>
          <cell r="AB41" t="str">
            <v>4065-09</v>
          </cell>
          <cell r="AC41">
            <v>36271224</v>
          </cell>
        </row>
        <row r="42">
          <cell r="C42" t="str">
            <v>ANDRADE RESLEN JESUS ELIAS</v>
          </cell>
          <cell r="D42" t="str">
            <v>3020-12</v>
          </cell>
          <cell r="E42">
            <v>25294052.003333326</v>
          </cell>
          <cell r="F42" t="str">
            <v>Profesional Universitario</v>
          </cell>
          <cell r="G42" t="str">
            <v>13OJU</v>
          </cell>
          <cell r="H42" t="str">
            <v>OFICINA JURIDICA</v>
          </cell>
          <cell r="M42" t="str">
            <v>C</v>
          </cell>
          <cell r="O42" t="str">
            <v>UN</v>
          </cell>
          <cell r="P42">
            <v>1245845</v>
          </cell>
          <cell r="Q42">
            <v>0</v>
          </cell>
          <cell r="R42" t="str">
            <v>1</v>
          </cell>
          <cell r="S42">
            <v>22489</v>
          </cell>
          <cell r="T42">
            <v>32496</v>
          </cell>
          <cell r="U42">
            <v>42.105555555555554</v>
          </cell>
          <cell r="V42">
            <v>0</v>
          </cell>
          <cell r="W42">
            <v>14.71111111111111</v>
          </cell>
          <cell r="X42" t="str">
            <v>4Profesional</v>
          </cell>
          <cell r="Y42">
            <v>31198930.796</v>
          </cell>
          <cell r="AA42" t="str">
            <v>Mant</v>
          </cell>
          <cell r="AB42" t="str">
            <v>3020-12</v>
          </cell>
          <cell r="AC42">
            <v>83115352</v>
          </cell>
        </row>
        <row r="43">
          <cell r="C43" t="str">
            <v>ANGULO SANABRIA GLORIA CONSTANZA</v>
          </cell>
          <cell r="D43" t="str">
            <v>3020-09</v>
          </cell>
          <cell r="E43">
            <v>21953542.663749997</v>
          </cell>
          <cell r="F43" t="str">
            <v>Profesional Universitario</v>
          </cell>
          <cell r="G43" t="str">
            <v>11OCI</v>
          </cell>
          <cell r="H43" t="str">
            <v>OFICINA CONTROL INTERNO</v>
          </cell>
          <cell r="L43" t="str">
            <v>MCF</v>
          </cell>
          <cell r="M43" t="str">
            <v>C</v>
          </cell>
          <cell r="O43" t="str">
            <v>ES</v>
          </cell>
          <cell r="P43">
            <v>1081310</v>
          </cell>
          <cell r="Q43">
            <v>0</v>
          </cell>
          <cell r="R43" t="str">
            <v>2</v>
          </cell>
          <cell r="S43">
            <v>21736</v>
          </cell>
          <cell r="T43">
            <v>34372</v>
          </cell>
          <cell r="U43">
            <v>44.166666666666664</v>
          </cell>
          <cell r="V43">
            <v>0.5</v>
          </cell>
          <cell r="W43">
            <v>9.5777777777777775</v>
          </cell>
          <cell r="X43" t="str">
            <v>4Profesional</v>
          </cell>
          <cell r="Y43">
            <v>18008783.127052084</v>
          </cell>
          <cell r="AA43" t="str">
            <v>Mant</v>
          </cell>
          <cell r="AB43" t="str">
            <v>3020-09</v>
          </cell>
          <cell r="AC43">
            <v>51639759</v>
          </cell>
        </row>
        <row r="44">
          <cell r="C44" t="str">
            <v>ANTE SALAZAR NOHORA AMPARO</v>
          </cell>
          <cell r="D44" t="str">
            <v>5120-10</v>
          </cell>
          <cell r="E44">
            <v>11597824.078333335</v>
          </cell>
          <cell r="F44" t="str">
            <v>Auxiliar Administrativo</v>
          </cell>
          <cell r="G44" t="str">
            <v>25SUROCCIDENTE</v>
          </cell>
          <cell r="H44" t="str">
            <v>GRUPO ADMINISTRATIVO Y FINANCIERO</v>
          </cell>
          <cell r="K44" t="str">
            <v>X</v>
          </cell>
          <cell r="M44" t="str">
            <v>C</v>
          </cell>
          <cell r="O44" t="str">
            <v>UN</v>
          </cell>
          <cell r="P44">
            <v>515106</v>
          </cell>
          <cell r="Q44">
            <v>0</v>
          </cell>
          <cell r="R44" t="str">
            <v>2</v>
          </cell>
          <cell r="S44">
            <v>19585</v>
          </cell>
          <cell r="T44">
            <v>31891</v>
          </cell>
          <cell r="U44">
            <v>50.05833333333333</v>
          </cell>
          <cell r="V44">
            <v>0</v>
          </cell>
          <cell r="W44">
            <v>16.363888888888887</v>
          </cell>
          <cell r="X44" t="str">
            <v>6Asistencial</v>
          </cell>
          <cell r="Y44">
            <v>16224971.769921295</v>
          </cell>
          <cell r="Z44" t="str">
            <v>SUROCCIDENTE</v>
          </cell>
          <cell r="AA44" t="str">
            <v>SUP</v>
          </cell>
          <cell r="AB44" t="str">
            <v>sale</v>
          </cell>
          <cell r="AC44">
            <v>34526838</v>
          </cell>
        </row>
        <row r="45">
          <cell r="C45" t="str">
            <v>ANTIA JARAMILLO TERESA CAROLINA DEL PILA</v>
          </cell>
          <cell r="D45" t="str">
            <v>4065-09</v>
          </cell>
          <cell r="E45">
            <v>14586952.714583334</v>
          </cell>
          <cell r="F45" t="str">
            <v>Técnico Administrativo</v>
          </cell>
          <cell r="G45" t="str">
            <v>22NOROCCIDENTE</v>
          </cell>
          <cell r="H45" t="str">
            <v>GRUPO ADMINISTRATIVO Y FINANCIERO</v>
          </cell>
          <cell r="L45" t="str">
            <v>MCF</v>
          </cell>
          <cell r="M45" t="str">
            <v>C</v>
          </cell>
          <cell r="O45" t="str">
            <v>TL</v>
          </cell>
          <cell r="P45">
            <v>688731</v>
          </cell>
          <cell r="Q45">
            <v>0</v>
          </cell>
          <cell r="R45" t="str">
            <v>2</v>
          </cell>
          <cell r="S45">
            <v>22203</v>
          </cell>
          <cell r="T45">
            <v>29753</v>
          </cell>
          <cell r="U45">
            <v>42.891666666666666</v>
          </cell>
          <cell r="V45">
            <v>0</v>
          </cell>
          <cell r="W45">
            <v>22.219444444444445</v>
          </cell>
          <cell r="X45" t="str">
            <v>5Tecnico</v>
          </cell>
          <cell r="Y45">
            <v>26978401.703443285</v>
          </cell>
          <cell r="Z45" t="str">
            <v>NOROCCIDENTE</v>
          </cell>
          <cell r="AA45" t="str">
            <v>Mant</v>
          </cell>
          <cell r="AB45" t="str">
            <v>4065-09</v>
          </cell>
          <cell r="AC45">
            <v>42053820</v>
          </cell>
        </row>
        <row r="46">
          <cell r="C46" t="str">
            <v>ARANGO ARANGO SARITA</v>
          </cell>
          <cell r="D46" t="str">
            <v>5120-10</v>
          </cell>
          <cell r="E46">
            <v>11597824.078333335</v>
          </cell>
          <cell r="F46" t="str">
            <v>Auxiliar Administrativo</v>
          </cell>
          <cell r="G46" t="str">
            <v>22NOROCCIDENTE</v>
          </cell>
          <cell r="H46" t="str">
            <v>GRUPO ADMINISTRATIVO Y FINANCIERO</v>
          </cell>
          <cell r="K46" t="str">
            <v>X</v>
          </cell>
          <cell r="M46" t="str">
            <v>C</v>
          </cell>
          <cell r="O46" t="str">
            <v>BACHILLER</v>
          </cell>
          <cell r="P46">
            <v>515106</v>
          </cell>
          <cell r="Q46">
            <v>0</v>
          </cell>
          <cell r="R46" t="str">
            <v>2</v>
          </cell>
          <cell r="S46">
            <v>24644</v>
          </cell>
          <cell r="T46">
            <v>34667</v>
          </cell>
          <cell r="U46">
            <v>36.205555555555556</v>
          </cell>
          <cell r="V46">
            <v>0</v>
          </cell>
          <cell r="W46">
            <v>8.7666666666666675</v>
          </cell>
          <cell r="X46" t="str">
            <v>6Asistencial</v>
          </cell>
          <cell r="Y46">
            <v>5015847.5863472223</v>
          </cell>
          <cell r="Z46" t="str">
            <v>NOROCCIDENTE</v>
          </cell>
          <cell r="AA46" t="str">
            <v>SUP</v>
          </cell>
          <cell r="AB46" t="str">
            <v>sale</v>
          </cell>
          <cell r="AC46">
            <v>30306618</v>
          </cell>
        </row>
        <row r="47">
          <cell r="C47" t="str">
            <v>ARANGO DIAZ JOSE RICARDO</v>
          </cell>
          <cell r="D47" t="str">
            <v>3020-12</v>
          </cell>
          <cell r="E47">
            <v>25294052.003333326</v>
          </cell>
          <cell r="F47" t="str">
            <v>Profesional Universitario</v>
          </cell>
          <cell r="G47" t="str">
            <v>21CENTRO</v>
          </cell>
          <cell r="H47" t="str">
            <v>GRUPO OPERATIVO FINANCIERA</v>
          </cell>
          <cell r="K47" t="str">
            <v>X</v>
          </cell>
          <cell r="M47" t="str">
            <v>C</v>
          </cell>
          <cell r="O47" t="str">
            <v>UN</v>
          </cell>
          <cell r="P47">
            <v>1245845</v>
          </cell>
          <cell r="Q47">
            <v>0</v>
          </cell>
          <cell r="R47" t="str">
            <v>1</v>
          </cell>
          <cell r="S47">
            <v>21242</v>
          </cell>
          <cell r="T47">
            <v>34115</v>
          </cell>
          <cell r="U47">
            <v>45.524999999999999</v>
          </cell>
          <cell r="V47">
            <v>5.416666666666667</v>
          </cell>
          <cell r="W47">
            <v>10.275</v>
          </cell>
          <cell r="X47" t="str">
            <v>4Profesional</v>
          </cell>
          <cell r="Y47">
            <v>22155762.449333332</v>
          </cell>
          <cell r="Z47" t="str">
            <v>CENTRO</v>
          </cell>
          <cell r="AA47" t="str">
            <v>SUP</v>
          </cell>
          <cell r="AB47" t="str">
            <v>sale</v>
          </cell>
          <cell r="AC47">
            <v>19298049</v>
          </cell>
        </row>
        <row r="48">
          <cell r="C48" t="str">
            <v>AREVALO MARQUEZ DANUIL ORLANDO</v>
          </cell>
          <cell r="D48" t="str">
            <v>5120-09</v>
          </cell>
          <cell r="E48">
            <v>11768661.421249999</v>
          </cell>
          <cell r="F48" t="str">
            <v>Auxiliar Administrativo</v>
          </cell>
          <cell r="G48" t="str">
            <v>24ORIENTE</v>
          </cell>
          <cell r="H48" t="str">
            <v>GRUPO SERVICIOS</v>
          </cell>
          <cell r="K48" t="str">
            <v>X</v>
          </cell>
          <cell r="M48" t="str">
            <v>C</v>
          </cell>
          <cell r="O48" t="str">
            <v>TC</v>
          </cell>
          <cell r="P48">
            <v>468655</v>
          </cell>
          <cell r="Q48">
            <v>0</v>
          </cell>
          <cell r="R48" t="str">
            <v>1</v>
          </cell>
          <cell r="S48">
            <v>22740</v>
          </cell>
          <cell r="T48">
            <v>29866</v>
          </cell>
          <cell r="U48">
            <v>41.419444444444444</v>
          </cell>
          <cell r="V48">
            <v>0</v>
          </cell>
          <cell r="W48">
            <v>21.911111111111111</v>
          </cell>
          <cell r="X48" t="str">
            <v>6Asistencial</v>
          </cell>
          <cell r="Y48">
            <v>19768869.960392363</v>
          </cell>
          <cell r="Z48" t="str">
            <v>ORIENTE</v>
          </cell>
          <cell r="AA48" t="str">
            <v>SUP</v>
          </cell>
          <cell r="AB48" t="str">
            <v>sale</v>
          </cell>
          <cell r="AC48">
            <v>88135683</v>
          </cell>
        </row>
        <row r="49">
          <cell r="C49" t="str">
            <v>ARGOTI VITERI DORIS ANABELLY</v>
          </cell>
          <cell r="D49" t="str">
            <v>4065-15</v>
          </cell>
          <cell r="E49">
            <v>21241444.095416673</v>
          </cell>
          <cell r="F49" t="str">
            <v>Técnico Administrativo</v>
          </cell>
          <cell r="G49" t="str">
            <v>25SUROCCIDENTE</v>
          </cell>
          <cell r="H49" t="str">
            <v>GRUPO ADMINISTRATIVO Y FINANCIERO</v>
          </cell>
          <cell r="K49" t="str">
            <v>X</v>
          </cell>
          <cell r="M49" t="str">
            <v>C</v>
          </cell>
          <cell r="O49" t="str">
            <v>ES</v>
          </cell>
          <cell r="P49">
            <v>935634</v>
          </cell>
          <cell r="Q49">
            <v>0</v>
          </cell>
          <cell r="R49" t="str">
            <v>2</v>
          </cell>
          <cell r="S49">
            <v>21341</v>
          </cell>
          <cell r="T49">
            <v>31807</v>
          </cell>
          <cell r="U49">
            <v>45.25</v>
          </cell>
          <cell r="V49">
            <v>0</v>
          </cell>
          <cell r="W49">
            <v>16.597222222222221</v>
          </cell>
          <cell r="X49" t="str">
            <v>5Tecnico</v>
          </cell>
          <cell r="Y49">
            <v>26298009.042709496</v>
          </cell>
          <cell r="Z49" t="str">
            <v>SUROCCIDENTE</v>
          </cell>
          <cell r="AA49" t="str">
            <v>SUP</v>
          </cell>
          <cell r="AB49" t="str">
            <v>sale</v>
          </cell>
          <cell r="AC49">
            <v>30709528</v>
          </cell>
        </row>
        <row r="50">
          <cell r="C50" t="str">
            <v>ARIAS GOMEZ ALVARO</v>
          </cell>
          <cell r="D50" t="str">
            <v>5120-12</v>
          </cell>
          <cell r="E50">
            <v>13279546.932500001</v>
          </cell>
          <cell r="F50" t="str">
            <v>Auxiliar Administrativo</v>
          </cell>
          <cell r="G50" t="str">
            <v>22NOROCCIDENTE</v>
          </cell>
          <cell r="H50" t="str">
            <v>GRUPO SERVICIOS</v>
          </cell>
          <cell r="K50" t="str">
            <v>X</v>
          </cell>
          <cell r="M50" t="str">
            <v>C</v>
          </cell>
          <cell r="O50" t="str">
            <v>BACHILLER</v>
          </cell>
          <cell r="P50">
            <v>596996</v>
          </cell>
          <cell r="Q50">
            <v>0</v>
          </cell>
          <cell r="R50" t="str">
            <v>1</v>
          </cell>
          <cell r="S50">
            <v>19767</v>
          </cell>
          <cell r="T50">
            <v>31807</v>
          </cell>
          <cell r="U50">
            <v>49.56388888888889</v>
          </cell>
          <cell r="V50">
            <v>0</v>
          </cell>
          <cell r="W50">
            <v>16.597222222222221</v>
          </cell>
          <cell r="X50" t="str">
            <v>6Asistencial</v>
          </cell>
          <cell r="Y50">
            <v>18743011.070645835</v>
          </cell>
          <cell r="Z50" t="str">
            <v>NOROCCIDENTE</v>
          </cell>
          <cell r="AA50" t="str">
            <v>SUP</v>
          </cell>
          <cell r="AB50" t="str">
            <v>sale</v>
          </cell>
          <cell r="AC50">
            <v>10229343</v>
          </cell>
        </row>
        <row r="51">
          <cell r="C51" t="str">
            <v>ARIAS PIÑEROS LUZ NANCY</v>
          </cell>
          <cell r="D51" t="str">
            <v>4065-12</v>
          </cell>
          <cell r="E51">
            <v>16415181.84</v>
          </cell>
          <cell r="F51" t="str">
            <v>Técnico Administrativo</v>
          </cell>
          <cell r="G51" t="str">
            <v>21CENTRO</v>
          </cell>
          <cell r="H51" t="str">
            <v>DIVISION FINANCIERA</v>
          </cell>
          <cell r="K51" t="str">
            <v>x</v>
          </cell>
          <cell r="M51" t="str">
            <v>C</v>
          </cell>
          <cell r="O51" t="str">
            <v>TC</v>
          </cell>
          <cell r="P51">
            <v>808521</v>
          </cell>
          <cell r="Q51">
            <v>0</v>
          </cell>
          <cell r="R51" t="str">
            <v>2</v>
          </cell>
          <cell r="S51">
            <v>21930</v>
          </cell>
          <cell r="T51">
            <v>33395</v>
          </cell>
          <cell r="U51">
            <v>43.638888888888886</v>
          </cell>
          <cell r="V51">
            <v>4</v>
          </cell>
          <cell r="W51">
            <v>12.247222222222222</v>
          </cell>
          <cell r="X51" t="str">
            <v>5Tecnico</v>
          </cell>
          <cell r="Y51">
            <v>16986860.676888891</v>
          </cell>
          <cell r="Z51" t="str">
            <v>CENTRO</v>
          </cell>
          <cell r="AA51" t="str">
            <v>SUP</v>
          </cell>
          <cell r="AB51" t="str">
            <v>sale</v>
          </cell>
          <cell r="AC51">
            <v>35374868</v>
          </cell>
        </row>
        <row r="52">
          <cell r="C52" t="str">
            <v>ARROYAVE  CAYETANO ALBERTO</v>
          </cell>
          <cell r="D52" t="str">
            <v>2045-22</v>
          </cell>
          <cell r="E52">
            <v>45131481.96208334</v>
          </cell>
          <cell r="F52" t="str">
            <v>Jefe Oficina</v>
          </cell>
          <cell r="G52" t="str">
            <v>18SRI</v>
          </cell>
          <cell r="H52" t="str">
            <v>OFICINA RELACIONES INTERNACIONALES Y COMUNICACIONES</v>
          </cell>
          <cell r="K52" t="str">
            <v>x</v>
          </cell>
          <cell r="M52" t="str">
            <v>LNR</v>
          </cell>
          <cell r="O52" t="str">
            <v>ES</v>
          </cell>
          <cell r="P52">
            <v>2222927</v>
          </cell>
          <cell r="Q52">
            <v>0</v>
          </cell>
          <cell r="R52" t="str">
            <v>1</v>
          </cell>
          <cell r="S52">
            <v>22351</v>
          </cell>
          <cell r="T52">
            <v>37651</v>
          </cell>
          <cell r="U52">
            <v>42.483333333333334</v>
          </cell>
          <cell r="V52">
            <v>0</v>
          </cell>
          <cell r="W52">
            <v>0.59722222222222221</v>
          </cell>
          <cell r="X52" t="str">
            <v>3Ejecutivo</v>
          </cell>
          <cell r="Y52">
            <v>15551597.292000001</v>
          </cell>
          <cell r="AA52" t="str">
            <v>SUP</v>
          </cell>
          <cell r="AB52" t="str">
            <v>sale</v>
          </cell>
          <cell r="AC52">
            <v>15320821</v>
          </cell>
        </row>
        <row r="53">
          <cell r="C53" t="str">
            <v>ARTETA GOENAGA MARGARITA MARIA</v>
          </cell>
          <cell r="D53" t="str">
            <v>5120-09</v>
          </cell>
          <cell r="E53">
            <v>10643889.421249999</v>
          </cell>
          <cell r="F53" t="str">
            <v>Auxiliar Administrativo</v>
          </cell>
          <cell r="G53" t="str">
            <v>23NORTE</v>
          </cell>
          <cell r="H53" t="str">
            <v>DIVISION ADMINISTRATIVA Y FINANCIERA</v>
          </cell>
          <cell r="K53" t="str">
            <v>X</v>
          </cell>
          <cell r="M53" t="str">
            <v>C</v>
          </cell>
          <cell r="N53" t="str">
            <v>VE</v>
          </cell>
          <cell r="O53" t="str">
            <v>BACHILLER</v>
          </cell>
          <cell r="P53">
            <v>468655</v>
          </cell>
          <cell r="Q53">
            <v>0</v>
          </cell>
          <cell r="R53" t="str">
            <v>2</v>
          </cell>
          <cell r="S53">
            <v>23392</v>
          </cell>
          <cell r="T53">
            <v>35725</v>
          </cell>
          <cell r="U53">
            <v>39.636111111111113</v>
          </cell>
          <cell r="V53">
            <v>0.75</v>
          </cell>
          <cell r="W53">
            <v>5.8694444444444445</v>
          </cell>
          <cell r="X53" t="str">
            <v>6Asistencial</v>
          </cell>
          <cell r="Y53">
            <v>3312855.5355312494</v>
          </cell>
          <cell r="Z53" t="str">
            <v>NORTE</v>
          </cell>
          <cell r="AA53" t="str">
            <v>SUP</v>
          </cell>
          <cell r="AB53" t="str">
            <v>sale</v>
          </cell>
          <cell r="AC53">
            <v>22457504</v>
          </cell>
        </row>
        <row r="54">
          <cell r="C54" t="str">
            <v>AVILA LEAL RUBEN DARIO</v>
          </cell>
          <cell r="D54" t="str">
            <v>3020-08</v>
          </cell>
          <cell r="E54">
            <v>21196717.882083338</v>
          </cell>
          <cell r="F54" t="str">
            <v>Profesional Universitario</v>
          </cell>
          <cell r="G54" t="str">
            <v>21CENTRO</v>
          </cell>
          <cell r="H54" t="str">
            <v>DIVISION FINANCIERA</v>
          </cell>
          <cell r="M54" t="str">
            <v>C</v>
          </cell>
          <cell r="O54" t="str">
            <v>UN</v>
          </cell>
          <cell r="P54">
            <v>1044033</v>
          </cell>
          <cell r="Q54">
            <v>0</v>
          </cell>
          <cell r="R54" t="str">
            <v>1</v>
          </cell>
          <cell r="S54">
            <v>20418</v>
          </cell>
          <cell r="T54">
            <v>31831</v>
          </cell>
          <cell r="U54">
            <v>47.777777777777779</v>
          </cell>
          <cell r="V54">
            <v>7.833333333333333</v>
          </cell>
          <cell r="W54">
            <v>16.533333333333335</v>
          </cell>
          <cell r="X54" t="str">
            <v>4Profesional</v>
          </cell>
          <cell r="Y54">
            <v>29176390.15076042</v>
          </cell>
          <cell r="Z54" t="str">
            <v>CENTRO</v>
          </cell>
          <cell r="AA54" t="str">
            <v>Mant</v>
          </cell>
          <cell r="AB54" t="str">
            <v>3020-08</v>
          </cell>
          <cell r="AC54">
            <v>19343634</v>
          </cell>
        </row>
        <row r="55">
          <cell r="C55" t="str">
            <v>AVILA LECHUGA NURIS ISABEL</v>
          </cell>
          <cell r="D55" t="str">
            <v>3020-08</v>
          </cell>
          <cell r="E55">
            <v>22387594.703749999</v>
          </cell>
          <cell r="F55" t="str">
            <v>Profesional Universitario</v>
          </cell>
          <cell r="G55" t="str">
            <v>20SEG</v>
          </cell>
          <cell r="H55" t="str">
            <v>GRUPO ALMACEN Y SUMINISTROS</v>
          </cell>
          <cell r="L55">
            <v>2003</v>
          </cell>
          <cell r="M55" t="str">
            <v>C</v>
          </cell>
          <cell r="O55" t="str">
            <v>UN</v>
          </cell>
          <cell r="P55">
            <v>1044033</v>
          </cell>
          <cell r="Q55">
            <v>58656</v>
          </cell>
          <cell r="R55" t="str">
            <v>2</v>
          </cell>
          <cell r="S55">
            <v>17210</v>
          </cell>
          <cell r="T55">
            <v>26766</v>
          </cell>
          <cell r="U55">
            <v>56.56388888888889</v>
          </cell>
          <cell r="V55">
            <v>1.5</v>
          </cell>
          <cell r="W55">
            <v>30.397222222222222</v>
          </cell>
          <cell r="X55" t="str">
            <v>4Profesional</v>
          </cell>
          <cell r="Y55">
            <v>55894930.045427084</v>
          </cell>
          <cell r="AA55" t="str">
            <v>Mant</v>
          </cell>
          <cell r="AB55" t="str">
            <v>3020-08</v>
          </cell>
          <cell r="AC55">
            <v>41398206</v>
          </cell>
        </row>
        <row r="56">
          <cell r="C56" t="str">
            <v>AVILEZ ESCOBAR DAMARIS MARIA</v>
          </cell>
          <cell r="D56" t="str">
            <v>5120-10</v>
          </cell>
          <cell r="E56">
            <v>11597824.078333335</v>
          </cell>
          <cell r="F56" t="str">
            <v>Auxiliar Administrativo</v>
          </cell>
          <cell r="G56" t="str">
            <v>23NORTE</v>
          </cell>
          <cell r="H56" t="str">
            <v>GRUPO OPERATIVO</v>
          </cell>
          <cell r="K56" t="str">
            <v>X</v>
          </cell>
          <cell r="M56" t="str">
            <v>C</v>
          </cell>
          <cell r="O56" t="str">
            <v>TL</v>
          </cell>
          <cell r="P56">
            <v>515106</v>
          </cell>
          <cell r="Q56">
            <v>0</v>
          </cell>
          <cell r="R56" t="str">
            <v>2</v>
          </cell>
          <cell r="S56">
            <v>24774</v>
          </cell>
          <cell r="T56">
            <v>34428</v>
          </cell>
          <cell r="U56">
            <v>35.85</v>
          </cell>
          <cell r="V56">
            <v>0</v>
          </cell>
          <cell r="W56">
            <v>9.4194444444444443</v>
          </cell>
          <cell r="X56" t="str">
            <v>6Asistencial</v>
          </cell>
          <cell r="Y56">
            <v>9537174.9881250001</v>
          </cell>
          <cell r="Z56" t="str">
            <v>NORTE</v>
          </cell>
          <cell r="AA56" t="str">
            <v>SUP</v>
          </cell>
          <cell r="AB56" t="str">
            <v>sale</v>
          </cell>
          <cell r="AC56">
            <v>22884163</v>
          </cell>
        </row>
        <row r="57">
          <cell r="C57" t="str">
            <v>AYCARDI PACHECO ANA KARINA</v>
          </cell>
          <cell r="D57" t="str">
            <v>2035-16</v>
          </cell>
          <cell r="E57">
            <v>34713218.367083333</v>
          </cell>
          <cell r="F57" t="str">
            <v>Director o Gerente Regional</v>
          </cell>
          <cell r="G57" t="str">
            <v>24ORIENTE</v>
          </cell>
          <cell r="H57" t="str">
            <v>DIRECCION REGIONAL NORTE SANTANDER</v>
          </cell>
          <cell r="K57" t="str">
            <v>X</v>
          </cell>
          <cell r="M57" t="str">
            <v>LNR</v>
          </cell>
          <cell r="O57" t="str">
            <v>UN</v>
          </cell>
          <cell r="P57">
            <v>1709781</v>
          </cell>
          <cell r="Q57">
            <v>0</v>
          </cell>
          <cell r="R57" t="str">
            <v>2</v>
          </cell>
          <cell r="S57">
            <v>22539</v>
          </cell>
          <cell r="T57">
            <v>36383</v>
          </cell>
          <cell r="U57">
            <v>41.972222222222221</v>
          </cell>
          <cell r="V57">
            <v>0</v>
          </cell>
          <cell r="W57">
            <v>4.0666666666666664</v>
          </cell>
          <cell r="X57" t="str">
            <v>3Ejecutivo</v>
          </cell>
          <cell r="Y57">
            <v>13049048.592</v>
          </cell>
          <cell r="Z57" t="str">
            <v>ORIENTE</v>
          </cell>
          <cell r="AA57" t="str">
            <v>SUP</v>
          </cell>
          <cell r="AB57" t="str">
            <v>sale</v>
          </cell>
          <cell r="AC57">
            <v>37313621</v>
          </cell>
        </row>
        <row r="58">
          <cell r="C58" t="str">
            <v>BALLESTAS SIERRA NANCY ESPERANZA</v>
          </cell>
          <cell r="D58" t="str">
            <v>5120-09</v>
          </cell>
          <cell r="E58">
            <v>10643889.421249999</v>
          </cell>
          <cell r="F58" t="str">
            <v>Auxiliar Administrativo</v>
          </cell>
          <cell r="G58" t="str">
            <v>23NORTE</v>
          </cell>
          <cell r="H58" t="str">
            <v>GRUPO SERVICIOS</v>
          </cell>
          <cell r="K58" t="str">
            <v>X</v>
          </cell>
          <cell r="M58" t="str">
            <v>C</v>
          </cell>
          <cell r="O58" t="str">
            <v>BACHILLER</v>
          </cell>
          <cell r="P58">
            <v>468655</v>
          </cell>
          <cell r="Q58">
            <v>0</v>
          </cell>
          <cell r="R58" t="str">
            <v>2</v>
          </cell>
          <cell r="S58">
            <v>22886</v>
          </cell>
          <cell r="T58">
            <v>31594</v>
          </cell>
          <cell r="U58">
            <v>41.019444444444446</v>
          </cell>
          <cell r="V58">
            <v>0</v>
          </cell>
          <cell r="W58">
            <v>17.177777777777777</v>
          </cell>
          <cell r="X58" t="str">
            <v>6Asistencial</v>
          </cell>
          <cell r="Y58">
            <v>15611561.05305903</v>
          </cell>
          <cell r="Z58" t="str">
            <v>NORTE</v>
          </cell>
          <cell r="AA58" t="str">
            <v>SUP</v>
          </cell>
          <cell r="AB58" t="str">
            <v>sale</v>
          </cell>
          <cell r="AC58">
            <v>33105923</v>
          </cell>
        </row>
        <row r="59">
          <cell r="C59" t="str">
            <v>BARRANCO VIDAL GRACIELA CRISTINA</v>
          </cell>
          <cell r="D59" t="str">
            <v>4065-09</v>
          </cell>
          <cell r="E59">
            <v>14586952.714583334</v>
          </cell>
          <cell r="F59" t="str">
            <v>Técnico Administrativo</v>
          </cell>
          <cell r="G59" t="str">
            <v>21CENTRO</v>
          </cell>
          <cell r="H59" t="str">
            <v>GRUPO CARTERA</v>
          </cell>
          <cell r="K59" t="str">
            <v>x</v>
          </cell>
          <cell r="M59" t="str">
            <v>C</v>
          </cell>
          <cell r="O59" t="str">
            <v>BACHILLER</v>
          </cell>
          <cell r="P59">
            <v>688731</v>
          </cell>
          <cell r="Q59">
            <v>0</v>
          </cell>
          <cell r="R59" t="str">
            <v>2</v>
          </cell>
          <cell r="S59">
            <v>24245</v>
          </cell>
          <cell r="T59">
            <v>35401</v>
          </cell>
          <cell r="U59">
            <v>37.297222222222224</v>
          </cell>
          <cell r="V59">
            <v>1.3333333333333333</v>
          </cell>
          <cell r="W59">
            <v>6.7583333333333337</v>
          </cell>
          <cell r="X59" t="str">
            <v>5Tecnico</v>
          </cell>
          <cell r="Y59">
            <v>4987358.5851770835</v>
          </cell>
          <cell r="Z59" t="str">
            <v>CENTRO</v>
          </cell>
          <cell r="AA59" t="str">
            <v>SUP</v>
          </cell>
          <cell r="AB59" t="str">
            <v>sale</v>
          </cell>
          <cell r="AC59">
            <v>36559389</v>
          </cell>
        </row>
        <row r="60">
          <cell r="C60" t="str">
            <v>BARRETO MENDEZ WILLIAM</v>
          </cell>
          <cell r="D60" t="str">
            <v>3020-14</v>
          </cell>
          <cell r="E60">
            <v>27317929.430000003</v>
          </cell>
          <cell r="F60" t="str">
            <v>Profesional Universitario</v>
          </cell>
          <cell r="G60" t="str">
            <v>16SDT</v>
          </cell>
          <cell r="H60" t="str">
            <v>DIVISION PROGRAMAS INTERNACIONALES</v>
          </cell>
          <cell r="I60" t="str">
            <v>SRI</v>
          </cell>
          <cell r="M60" t="str">
            <v>C</v>
          </cell>
          <cell r="O60" t="str">
            <v>UN</v>
          </cell>
          <cell r="P60">
            <v>1345530</v>
          </cell>
          <cell r="Q60">
            <v>0</v>
          </cell>
          <cell r="R60" t="str">
            <v>1</v>
          </cell>
          <cell r="S60">
            <v>23530</v>
          </cell>
          <cell r="T60">
            <v>35578</v>
          </cell>
          <cell r="U60">
            <v>39.258333333333333</v>
          </cell>
          <cell r="V60">
            <v>0</v>
          </cell>
          <cell r="W60">
            <v>6.2694444444444448</v>
          </cell>
          <cell r="X60" t="str">
            <v>4Profesional</v>
          </cell>
          <cell r="Y60">
            <v>8735813.5917499997</v>
          </cell>
          <cell r="AA60" t="str">
            <v>Mant</v>
          </cell>
          <cell r="AB60" t="str">
            <v>3020-14</v>
          </cell>
          <cell r="AC60">
            <v>79321982</v>
          </cell>
        </row>
        <row r="61">
          <cell r="C61" t="str">
            <v>BAUTISTA GALINDO VICTOR RAUL</v>
          </cell>
          <cell r="D61" t="str">
            <v>3020-12</v>
          </cell>
          <cell r="E61">
            <v>25294052.003333326</v>
          </cell>
          <cell r="F61" t="str">
            <v>Profesional Universitario</v>
          </cell>
          <cell r="G61" t="str">
            <v>15OSI</v>
          </cell>
          <cell r="H61" t="str">
            <v>DIVISION SISTEMATIZACION E INFORMATICA</v>
          </cell>
          <cell r="M61" t="str">
            <v>C</v>
          </cell>
          <cell r="O61" t="str">
            <v>UN</v>
          </cell>
          <cell r="P61">
            <v>1245845</v>
          </cell>
          <cell r="Q61">
            <v>0</v>
          </cell>
          <cell r="R61" t="str">
            <v>1</v>
          </cell>
          <cell r="S61">
            <v>23509</v>
          </cell>
          <cell r="T61">
            <v>35125</v>
          </cell>
          <cell r="U61">
            <v>39.31388888888889</v>
          </cell>
          <cell r="V61">
            <v>0.91666666666666663</v>
          </cell>
          <cell r="W61">
            <v>7.5111111111111111</v>
          </cell>
          <cell r="X61" t="str">
            <v>4Profesional</v>
          </cell>
          <cell r="Y61">
            <v>9394847.1157037038</v>
          </cell>
          <cell r="AA61" t="str">
            <v>Mant</v>
          </cell>
          <cell r="AB61" t="str">
            <v>3020-12</v>
          </cell>
          <cell r="AC61">
            <v>79352968</v>
          </cell>
        </row>
        <row r="62">
          <cell r="C62" t="str">
            <v>BECERRA AYALA JUAN DIEGO</v>
          </cell>
          <cell r="D62" t="str">
            <v>4065-09</v>
          </cell>
          <cell r="E62">
            <v>16239907.114583334</v>
          </cell>
          <cell r="F62" t="str">
            <v>Técnico Administrativo</v>
          </cell>
          <cell r="G62" t="str">
            <v>22NOROCCIDENTE</v>
          </cell>
          <cell r="H62" t="str">
            <v>GRUPO ADMINISTRATIVO</v>
          </cell>
          <cell r="K62" t="str">
            <v>X</v>
          </cell>
          <cell r="M62" t="str">
            <v>C</v>
          </cell>
          <cell r="O62" t="str">
            <v>BACHILLER</v>
          </cell>
          <cell r="P62">
            <v>688731</v>
          </cell>
          <cell r="Q62">
            <v>0</v>
          </cell>
          <cell r="R62" t="str">
            <v>1</v>
          </cell>
          <cell r="S62">
            <v>23780</v>
          </cell>
          <cell r="T62">
            <v>32630</v>
          </cell>
          <cell r="U62">
            <v>38.577777777777776</v>
          </cell>
          <cell r="V62">
            <v>0</v>
          </cell>
          <cell r="W62">
            <v>14.341666666666667</v>
          </cell>
          <cell r="X62" t="str">
            <v>5Tecnico</v>
          </cell>
          <cell r="Y62">
            <v>17645333.006035879</v>
          </cell>
          <cell r="Z62" t="str">
            <v>NOROCCIDENTE</v>
          </cell>
          <cell r="AA62" t="str">
            <v>SUP</v>
          </cell>
          <cell r="AB62" t="str">
            <v>sale</v>
          </cell>
          <cell r="AC62">
            <v>71658086</v>
          </cell>
        </row>
        <row r="63">
          <cell r="C63" t="str">
            <v>BECERRA DE CABALLERO RUTH MARINA</v>
          </cell>
          <cell r="D63" t="str">
            <v>5120-09</v>
          </cell>
          <cell r="E63">
            <v>11768661.421249999</v>
          </cell>
          <cell r="F63" t="str">
            <v>Auxiliar Administrativo</v>
          </cell>
          <cell r="G63" t="str">
            <v>25SUROCCIDENTE</v>
          </cell>
          <cell r="H63" t="str">
            <v>GRUPO ADMINISTRATIVO Y FINANCIERO</v>
          </cell>
          <cell r="L63" t="str">
            <v>MCF</v>
          </cell>
          <cell r="M63" t="str">
            <v>C</v>
          </cell>
          <cell r="N63" t="str">
            <v>P</v>
          </cell>
          <cell r="O63" t="str">
            <v>BACHILLER</v>
          </cell>
          <cell r="P63">
            <v>468655</v>
          </cell>
          <cell r="Q63">
            <v>0</v>
          </cell>
          <cell r="R63" t="str">
            <v>2</v>
          </cell>
          <cell r="S63">
            <v>20517</v>
          </cell>
          <cell r="T63">
            <v>37090</v>
          </cell>
          <cell r="U63">
            <v>47.505555555555553</v>
          </cell>
          <cell r="V63">
            <v>1.6666666666666665</v>
          </cell>
          <cell r="W63">
            <v>2.1305555555555555</v>
          </cell>
          <cell r="X63" t="str">
            <v>6Asistencial</v>
          </cell>
          <cell r="Y63">
            <v>5663227.0200000005</v>
          </cell>
          <cell r="Z63" t="str">
            <v>SUROCCIDENTE</v>
          </cell>
          <cell r="AA63" t="str">
            <v>Mant</v>
          </cell>
          <cell r="AB63" t="str">
            <v>5120-09</v>
          </cell>
          <cell r="AC63">
            <v>38237954</v>
          </cell>
        </row>
        <row r="64">
          <cell r="C64" t="str">
            <v>BEJARANO BONILLA MARIELA DEL-CARMEN</v>
          </cell>
          <cell r="D64" t="str">
            <v>4065-09</v>
          </cell>
          <cell r="E64">
            <v>14586952.714583334</v>
          </cell>
          <cell r="F64" t="str">
            <v>Técnico Administrativo</v>
          </cell>
          <cell r="G64" t="str">
            <v>24ORIENTE</v>
          </cell>
          <cell r="H64" t="str">
            <v>GRUPO ADMINISTRATIVO Y FINANCIERO</v>
          </cell>
          <cell r="K64" t="str">
            <v>X</v>
          </cell>
          <cell r="M64" t="str">
            <v>C</v>
          </cell>
          <cell r="O64" t="str">
            <v>UN</v>
          </cell>
          <cell r="P64">
            <v>688731</v>
          </cell>
          <cell r="Q64">
            <v>0</v>
          </cell>
          <cell r="R64" t="str">
            <v>2</v>
          </cell>
          <cell r="S64">
            <v>22278</v>
          </cell>
          <cell r="T64">
            <v>31807</v>
          </cell>
          <cell r="U64">
            <v>42.68611111111111</v>
          </cell>
          <cell r="V64">
            <v>0</v>
          </cell>
          <cell r="W64">
            <v>16.597222222222221</v>
          </cell>
          <cell r="X64" t="str">
            <v>5Tecnico</v>
          </cell>
          <cell r="Y64">
            <v>20328590.256540511</v>
          </cell>
          <cell r="Z64" t="str">
            <v>ORIENTE</v>
          </cell>
          <cell r="AA64" t="str">
            <v>SUP</v>
          </cell>
          <cell r="AB64" t="str">
            <v>sale</v>
          </cell>
          <cell r="AC64">
            <v>23606351</v>
          </cell>
        </row>
        <row r="65">
          <cell r="C65" t="str">
            <v>BELLO GOMEZ CLAUDIA CRISTINA</v>
          </cell>
          <cell r="D65" t="str">
            <v>5120-10</v>
          </cell>
          <cell r="E65">
            <v>11597824.078333335</v>
          </cell>
          <cell r="F65" t="str">
            <v>Auxiliar Administrativo</v>
          </cell>
          <cell r="G65" t="str">
            <v>16SDT</v>
          </cell>
          <cell r="H65" t="str">
            <v>DIVISION CREDITO</v>
          </cell>
          <cell r="K65" t="str">
            <v>X</v>
          </cell>
          <cell r="M65" t="str">
            <v>C</v>
          </cell>
          <cell r="N65" t="str">
            <v>P</v>
          </cell>
          <cell r="O65" t="str">
            <v>TL</v>
          </cell>
          <cell r="P65">
            <v>515106</v>
          </cell>
          <cell r="Q65">
            <v>0</v>
          </cell>
          <cell r="R65" t="str">
            <v>2</v>
          </cell>
          <cell r="S65">
            <v>25651</v>
          </cell>
          <cell r="T65">
            <v>36607</v>
          </cell>
          <cell r="U65">
            <v>33.447222222222223</v>
          </cell>
          <cell r="V65">
            <v>3</v>
          </cell>
          <cell r="W65">
            <v>3.4527777777777779</v>
          </cell>
          <cell r="X65" t="str">
            <v>6Asistencial</v>
          </cell>
          <cell r="Y65">
            <v>6224540.9039999992</v>
          </cell>
          <cell r="AA65" t="str">
            <v>SUP</v>
          </cell>
          <cell r="AB65" t="str">
            <v>sale</v>
          </cell>
          <cell r="AC65">
            <v>52008944</v>
          </cell>
        </row>
        <row r="66">
          <cell r="C66" t="str">
            <v>BERNAL RIVERA JAIME ENRIQUE</v>
          </cell>
          <cell r="D66" t="str">
            <v>2040-15</v>
          </cell>
          <cell r="E66">
            <v>33594659.907499999</v>
          </cell>
          <cell r="F66" t="str">
            <v>Jefe de División</v>
          </cell>
          <cell r="G66" t="str">
            <v>21CENTRO</v>
          </cell>
          <cell r="H66" t="str">
            <v>DIVISION CREDITO</v>
          </cell>
          <cell r="K66" t="str">
            <v>X</v>
          </cell>
          <cell r="M66" t="str">
            <v>C</v>
          </cell>
          <cell r="N66" t="str">
            <v>P</v>
          </cell>
          <cell r="O66" t="str">
            <v>UN</v>
          </cell>
          <cell r="P66">
            <v>1654687</v>
          </cell>
          <cell r="Q66">
            <v>0</v>
          </cell>
          <cell r="R66" t="str">
            <v>1</v>
          </cell>
          <cell r="S66">
            <v>19335</v>
          </cell>
          <cell r="T66">
            <v>35919</v>
          </cell>
          <cell r="U66">
            <v>50.744444444444447</v>
          </cell>
          <cell r="V66">
            <v>17.083333333333332</v>
          </cell>
          <cell r="W66">
            <v>5.3361111111111112</v>
          </cell>
          <cell r="X66" t="str">
            <v>3Ejecutivo</v>
          </cell>
          <cell r="Y66">
            <v>12628571.184</v>
          </cell>
          <cell r="Z66" t="str">
            <v>CENTRO</v>
          </cell>
          <cell r="AA66" t="str">
            <v>SUP</v>
          </cell>
          <cell r="AB66" t="str">
            <v>sale</v>
          </cell>
          <cell r="AC66">
            <v>19189605</v>
          </cell>
        </row>
        <row r="67">
          <cell r="C67" t="str">
            <v>BETANCUR GARCIA MARIA DOLLY</v>
          </cell>
          <cell r="D67" t="str">
            <v>4065-11</v>
          </cell>
          <cell r="E67">
            <v>16080398.177083332</v>
          </cell>
          <cell r="F67" t="str">
            <v>Técnico Administrativo</v>
          </cell>
          <cell r="G67" t="str">
            <v>22NOROCCIDENTE</v>
          </cell>
          <cell r="H67" t="str">
            <v>GRUPO FINANCIERO</v>
          </cell>
          <cell r="K67" t="str">
            <v>X</v>
          </cell>
          <cell r="M67" t="str">
            <v>C</v>
          </cell>
          <cell r="O67" t="str">
            <v>TL</v>
          </cell>
          <cell r="P67">
            <v>761453</v>
          </cell>
          <cell r="Q67">
            <v>0</v>
          </cell>
          <cell r="R67" t="str">
            <v>2</v>
          </cell>
          <cell r="S67">
            <v>20545</v>
          </cell>
          <cell r="T67">
            <v>29281</v>
          </cell>
          <cell r="U67">
            <v>47.430555555555557</v>
          </cell>
          <cell r="V67">
            <v>0</v>
          </cell>
          <cell r="W67">
            <v>23.511111111111113</v>
          </cell>
          <cell r="X67" t="str">
            <v>5Tecnico</v>
          </cell>
          <cell r="Y67">
            <v>31394955.470890049</v>
          </cell>
          <cell r="Z67" t="str">
            <v>NOROCCIDENTE</v>
          </cell>
          <cell r="AA67" t="str">
            <v>SUP</v>
          </cell>
          <cell r="AB67" t="str">
            <v>sale</v>
          </cell>
          <cell r="AC67">
            <v>42967395</v>
          </cell>
        </row>
        <row r="68">
          <cell r="C68" t="str">
            <v>BOHORQUEZ MASMELA MARIA CLEMENCIA</v>
          </cell>
          <cell r="D68" t="str">
            <v>2040-18</v>
          </cell>
          <cell r="E68">
            <v>38152175.625416674</v>
          </cell>
          <cell r="F68" t="str">
            <v>Jefe de División</v>
          </cell>
          <cell r="G68" t="str">
            <v>20SEG</v>
          </cell>
          <cell r="H68" t="str">
            <v>DIVISION SERVICIOS ADMINISTRATIVOS</v>
          </cell>
          <cell r="K68" t="str">
            <v>x</v>
          </cell>
          <cell r="M68" t="str">
            <v>C</v>
          </cell>
          <cell r="N68" t="str">
            <v>P</v>
          </cell>
          <cell r="O68" t="str">
            <v>ES</v>
          </cell>
          <cell r="P68">
            <v>1879165</v>
          </cell>
          <cell r="Q68">
            <v>0</v>
          </cell>
          <cell r="R68" t="str">
            <v>2</v>
          </cell>
          <cell r="S68">
            <v>19477</v>
          </cell>
          <cell r="T68">
            <v>37656</v>
          </cell>
          <cell r="U68">
            <v>50.352777777777774</v>
          </cell>
          <cell r="V68">
            <v>0</v>
          </cell>
          <cell r="W68">
            <v>0.58611111111111114</v>
          </cell>
          <cell r="X68" t="str">
            <v>3Ejecutivo</v>
          </cell>
          <cell r="Y68">
            <v>13146638.34</v>
          </cell>
          <cell r="AA68" t="str">
            <v>SUP</v>
          </cell>
          <cell r="AB68" t="str">
            <v>sale</v>
          </cell>
          <cell r="AC68">
            <v>41587261</v>
          </cell>
        </row>
        <row r="69">
          <cell r="C69" t="str">
            <v>BOHORQUEZ RODRIGUEZ MARIA ERNESTINA</v>
          </cell>
          <cell r="D69" t="str">
            <v>3020-10</v>
          </cell>
          <cell r="E69">
            <v>24270956.944583334</v>
          </cell>
          <cell r="F69" t="str">
            <v>Profesional Universitario</v>
          </cell>
          <cell r="G69" t="str">
            <v>21CENTRO</v>
          </cell>
          <cell r="H69" t="str">
            <v>DIVISION CREDITO</v>
          </cell>
          <cell r="M69" t="str">
            <v>C</v>
          </cell>
          <cell r="O69" t="str">
            <v>UN</v>
          </cell>
          <cell r="P69">
            <v>1135915</v>
          </cell>
          <cell r="Q69">
            <v>59538</v>
          </cell>
          <cell r="R69" t="str">
            <v>2</v>
          </cell>
          <cell r="S69">
            <v>18777</v>
          </cell>
          <cell r="T69">
            <v>26908</v>
          </cell>
          <cell r="U69">
            <v>52.266666666666666</v>
          </cell>
          <cell r="V69">
            <v>2</v>
          </cell>
          <cell r="W69">
            <v>30.011111111111113</v>
          </cell>
          <cell r="X69" t="str">
            <v>4Profesional</v>
          </cell>
          <cell r="Y69">
            <v>59825782.087049767</v>
          </cell>
          <cell r="Z69" t="str">
            <v>CENTRO</v>
          </cell>
          <cell r="AA69" t="str">
            <v>Mant</v>
          </cell>
          <cell r="AB69" t="str">
            <v>3020-10</v>
          </cell>
          <cell r="AC69">
            <v>41518533</v>
          </cell>
        </row>
        <row r="70">
          <cell r="C70" t="str">
            <v>BOLAÑOS RAMIREZ MERY</v>
          </cell>
          <cell r="D70" t="str">
            <v>4065-11</v>
          </cell>
          <cell r="E70">
            <v>16080398.177083332</v>
          </cell>
          <cell r="F70" t="str">
            <v>Técnico Administrativo</v>
          </cell>
          <cell r="G70" t="str">
            <v>15OSI</v>
          </cell>
          <cell r="H70" t="str">
            <v>DIVISION SISTEMATIZACION E INFORMATICA</v>
          </cell>
          <cell r="M70" t="str">
            <v>C</v>
          </cell>
          <cell r="O70" t="str">
            <v>ES</v>
          </cell>
          <cell r="P70">
            <v>761453</v>
          </cell>
          <cell r="Q70">
            <v>0</v>
          </cell>
          <cell r="R70" t="str">
            <v>2</v>
          </cell>
          <cell r="S70">
            <v>24802</v>
          </cell>
          <cell r="T70">
            <v>32779</v>
          </cell>
          <cell r="U70">
            <v>35.774999999999999</v>
          </cell>
          <cell r="V70">
            <v>0</v>
          </cell>
          <cell r="W70">
            <v>13.936111111111112</v>
          </cell>
          <cell r="X70" t="str">
            <v>5Tecnico</v>
          </cell>
          <cell r="Y70">
            <v>18926948.589922454</v>
          </cell>
          <cell r="AA70" t="str">
            <v>Mant</v>
          </cell>
          <cell r="AB70" t="str">
            <v>4065-11</v>
          </cell>
          <cell r="AC70">
            <v>51882330</v>
          </cell>
        </row>
        <row r="71">
          <cell r="C71" t="str">
            <v>BOLIVAR PEREIRA MERY ANNE</v>
          </cell>
          <cell r="D71" t="str">
            <v>4065-09</v>
          </cell>
          <cell r="E71">
            <v>14586952.714583334</v>
          </cell>
          <cell r="F71" t="str">
            <v>Técnico Administrativo</v>
          </cell>
          <cell r="G71" t="str">
            <v>25SUROCCIDENTE</v>
          </cell>
          <cell r="H71" t="str">
            <v>GRUPO PROGRAMAS INTERNACIONALES</v>
          </cell>
          <cell r="L71" t="str">
            <v>MCF</v>
          </cell>
          <cell r="M71" t="str">
            <v>C</v>
          </cell>
          <cell r="O71" t="str">
            <v>BACHILLER</v>
          </cell>
          <cell r="P71">
            <v>688731</v>
          </cell>
          <cell r="Q71">
            <v>0</v>
          </cell>
          <cell r="R71" t="str">
            <v>2</v>
          </cell>
          <cell r="S71">
            <v>24165</v>
          </cell>
          <cell r="T71">
            <v>32227</v>
          </cell>
          <cell r="U71">
            <v>37.522222222222226</v>
          </cell>
          <cell r="V71">
            <v>0</v>
          </cell>
          <cell r="W71">
            <v>15.444444444444445</v>
          </cell>
          <cell r="X71" t="str">
            <v>5Tecnico</v>
          </cell>
          <cell r="Y71">
            <v>18928629.951929398</v>
          </cell>
          <cell r="Z71" t="str">
            <v>SUROCCIDENTE</v>
          </cell>
          <cell r="AA71" t="str">
            <v>Mant</v>
          </cell>
          <cell r="AB71" t="str">
            <v>4065-09</v>
          </cell>
          <cell r="AC71">
            <v>66701659</v>
          </cell>
        </row>
        <row r="72">
          <cell r="C72" t="str">
            <v>zzVACANTE PENSION48</v>
          </cell>
          <cell r="D72" t="str">
            <v>5120-10</v>
          </cell>
          <cell r="E72">
            <v>11597824.078333335</v>
          </cell>
          <cell r="F72" t="str">
            <v>Auxiliar Administrativo</v>
          </cell>
          <cell r="G72" t="str">
            <v>21CENTRO</v>
          </cell>
          <cell r="H72" t="str">
            <v>GRUPO INFORMACION COMERCIAL</v>
          </cell>
          <cell r="K72" t="str">
            <v>X</v>
          </cell>
          <cell r="M72" t="str">
            <v>C</v>
          </cell>
          <cell r="N72" t="str">
            <v>V</v>
          </cell>
          <cell r="P72">
            <v>515106</v>
          </cell>
          <cell r="Q72">
            <v>0</v>
          </cell>
          <cell r="R72" t="str">
            <v>2</v>
          </cell>
          <cell r="X72" t="str">
            <v>6Asistencial</v>
          </cell>
          <cell r="Y72">
            <v>0</v>
          </cell>
          <cell r="Z72" t="str">
            <v>CENTRO</v>
          </cell>
          <cell r="AA72" t="str">
            <v>SUP</v>
          </cell>
          <cell r="AB72" t="str">
            <v>sale</v>
          </cell>
          <cell r="AC72">
            <v>41393959</v>
          </cell>
        </row>
        <row r="73">
          <cell r="C73" t="str">
            <v>BOTERO GUINGUE LIBIA</v>
          </cell>
          <cell r="D73" t="str">
            <v>4065-12</v>
          </cell>
          <cell r="E73">
            <v>18045145.748750001</v>
          </cell>
          <cell r="F73" t="str">
            <v>Técnico Administrativo</v>
          </cell>
          <cell r="G73" t="str">
            <v>21CENTRO</v>
          </cell>
          <cell r="H73" t="str">
            <v>DIVISION SERVICIOS AL EXTERIOR</v>
          </cell>
          <cell r="I73" t="str">
            <v>SRI</v>
          </cell>
          <cell r="K73" t="str">
            <v>X</v>
          </cell>
          <cell r="M73" t="str">
            <v>C</v>
          </cell>
          <cell r="O73" t="str">
            <v>BACHILLER</v>
          </cell>
          <cell r="P73">
            <v>808521</v>
          </cell>
          <cell r="Q73">
            <v>80283</v>
          </cell>
          <cell r="R73" t="str">
            <v>2</v>
          </cell>
          <cell r="S73">
            <v>19034</v>
          </cell>
          <cell r="T73">
            <v>26724</v>
          </cell>
          <cell r="U73">
            <v>51.569444444444443</v>
          </cell>
          <cell r="V73">
            <v>0</v>
          </cell>
          <cell r="W73">
            <v>30.511111111111113</v>
          </cell>
          <cell r="X73" t="str">
            <v>5Tecnico</v>
          </cell>
          <cell r="Y73">
            <v>45196539.499177083</v>
          </cell>
          <cell r="Z73" t="str">
            <v>CENTRO</v>
          </cell>
          <cell r="AA73" t="str">
            <v>SUP</v>
          </cell>
          <cell r="AB73" t="str">
            <v>sale</v>
          </cell>
          <cell r="AC73">
            <v>41536552</v>
          </cell>
        </row>
        <row r="74">
          <cell r="C74" t="str">
            <v>BOTERO HURTADO LUZ MARINA</v>
          </cell>
          <cell r="D74" t="str">
            <v>4065-11</v>
          </cell>
          <cell r="E74">
            <v>16080398.177083332</v>
          </cell>
          <cell r="F74" t="str">
            <v>Técnico Administrativo</v>
          </cell>
          <cell r="G74" t="str">
            <v>22NOROCCIDENTE</v>
          </cell>
          <cell r="H74" t="str">
            <v>DIVISION PROGRAMAS EN ADMINISTRACION</v>
          </cell>
          <cell r="K74" t="str">
            <v>X</v>
          </cell>
          <cell r="M74" t="str">
            <v>C</v>
          </cell>
          <cell r="O74" t="str">
            <v>BACHILLER</v>
          </cell>
          <cell r="P74">
            <v>761453</v>
          </cell>
          <cell r="Q74">
            <v>0</v>
          </cell>
          <cell r="R74" t="str">
            <v>2</v>
          </cell>
          <cell r="S74">
            <v>21222</v>
          </cell>
          <cell r="T74">
            <v>31807</v>
          </cell>
          <cell r="U74">
            <v>45.580555555555556</v>
          </cell>
          <cell r="V74">
            <v>0</v>
          </cell>
          <cell r="W74">
            <v>16.597222222222221</v>
          </cell>
          <cell r="X74" t="str">
            <v>5Tecnico</v>
          </cell>
          <cell r="Y74">
            <v>22397424.732047454</v>
          </cell>
          <cell r="Z74" t="str">
            <v>NOROCCIDENTE</v>
          </cell>
          <cell r="AA74" t="str">
            <v>SUP</v>
          </cell>
          <cell r="AB74" t="str">
            <v>sale</v>
          </cell>
          <cell r="AC74">
            <v>42870287</v>
          </cell>
        </row>
        <row r="75">
          <cell r="C75" t="str">
            <v>BOTERO JARAMILLO ARIEL ALBERTO</v>
          </cell>
          <cell r="D75" t="str">
            <v>3020-12</v>
          </cell>
          <cell r="E75">
            <v>25294052.003333326</v>
          </cell>
          <cell r="F75" t="str">
            <v>Profesional Universitario</v>
          </cell>
          <cell r="G75" t="str">
            <v>22NOROCCIDENTE</v>
          </cell>
          <cell r="H75" t="str">
            <v>GRUPO FINANCIERO</v>
          </cell>
          <cell r="M75" t="str">
            <v>C</v>
          </cell>
          <cell r="O75" t="str">
            <v>UN</v>
          </cell>
          <cell r="P75">
            <v>1245845</v>
          </cell>
          <cell r="Q75">
            <v>0</v>
          </cell>
          <cell r="R75" t="str">
            <v>1</v>
          </cell>
          <cell r="S75">
            <v>19336</v>
          </cell>
          <cell r="T75">
            <v>28080</v>
          </cell>
          <cell r="U75">
            <v>50.741666666666667</v>
          </cell>
          <cell r="V75">
            <v>0</v>
          </cell>
          <cell r="W75">
            <v>26.802777777777777</v>
          </cell>
          <cell r="X75" t="str">
            <v>4Profesional</v>
          </cell>
          <cell r="Y75">
            <v>55916924.276888892</v>
          </cell>
          <cell r="Z75" t="str">
            <v>NOROCCIDENTE</v>
          </cell>
          <cell r="AA75" t="str">
            <v>Mant</v>
          </cell>
          <cell r="AB75" t="str">
            <v>3020-12</v>
          </cell>
          <cell r="AC75">
            <v>70043948</v>
          </cell>
        </row>
        <row r="76">
          <cell r="C76" t="str">
            <v>BUITRAGO QUIROGA AURA CECILIA</v>
          </cell>
          <cell r="D76" t="str">
            <v>4065-12</v>
          </cell>
          <cell r="E76">
            <v>16415181.84</v>
          </cell>
          <cell r="F76" t="str">
            <v>Técnico Administrativo</v>
          </cell>
          <cell r="G76" t="str">
            <v>21CENTRO</v>
          </cell>
          <cell r="H76" t="str">
            <v>DIVISION CREDITO</v>
          </cell>
          <cell r="K76" t="str">
            <v>X</v>
          </cell>
          <cell r="M76" t="str">
            <v>C</v>
          </cell>
          <cell r="O76" t="str">
            <v>TL</v>
          </cell>
          <cell r="P76">
            <v>808521</v>
          </cell>
          <cell r="Q76">
            <v>0</v>
          </cell>
          <cell r="R76" t="str">
            <v>2</v>
          </cell>
          <cell r="S76">
            <v>19647</v>
          </cell>
          <cell r="T76">
            <v>28384</v>
          </cell>
          <cell r="U76">
            <v>49.888888888888886</v>
          </cell>
          <cell r="V76">
            <v>0</v>
          </cell>
          <cell r="W76">
            <v>25.969444444444445</v>
          </cell>
          <cell r="X76" t="str">
            <v>5Tecnico</v>
          </cell>
          <cell r="Y76">
            <v>35114873.222666666</v>
          </cell>
          <cell r="Z76" t="str">
            <v>CENTRO</v>
          </cell>
          <cell r="AA76" t="str">
            <v>SUP</v>
          </cell>
          <cell r="AB76" t="str">
            <v>sale</v>
          </cell>
          <cell r="AC76">
            <v>41628365</v>
          </cell>
        </row>
        <row r="77">
          <cell r="C77" t="str">
            <v>BUSTAMANTE SAGRA CLARA EUGENIA DEL SOCORR</v>
          </cell>
          <cell r="D77" t="str">
            <v>2040-18</v>
          </cell>
          <cell r="E77">
            <v>38152175.625416674</v>
          </cell>
          <cell r="F77" t="str">
            <v>Jefe de División</v>
          </cell>
          <cell r="G77" t="str">
            <v>16SDT</v>
          </cell>
          <cell r="H77" t="str">
            <v>DIVISION CREDITO</v>
          </cell>
          <cell r="L77">
            <v>2005</v>
          </cell>
          <cell r="M77" t="str">
            <v>C</v>
          </cell>
          <cell r="N77" t="str">
            <v>P</v>
          </cell>
          <cell r="O77" t="str">
            <v>UN</v>
          </cell>
          <cell r="P77">
            <v>1879165</v>
          </cell>
          <cell r="Q77">
            <v>0</v>
          </cell>
          <cell r="R77" t="str">
            <v>2</v>
          </cell>
          <cell r="S77">
            <v>17255</v>
          </cell>
          <cell r="T77">
            <v>35585</v>
          </cell>
          <cell r="U77">
            <v>56.43333333333333</v>
          </cell>
          <cell r="V77">
            <v>12.057534246575344</v>
          </cell>
          <cell r="W77">
            <v>6.2527777777777782</v>
          </cell>
          <cell r="X77" t="str">
            <v>3Ejecutivo</v>
          </cell>
          <cell r="Y77">
            <v>13146638.34</v>
          </cell>
          <cell r="AA77" t="str">
            <v>crear</v>
          </cell>
          <cell r="AB77" t="str">
            <v>3010-19</v>
          </cell>
          <cell r="AC77">
            <v>41383961</v>
          </cell>
        </row>
        <row r="78">
          <cell r="C78" t="str">
            <v>BUSTOS COLORADO BERTHA MIREYA</v>
          </cell>
          <cell r="D78" t="str">
            <v>4065-12</v>
          </cell>
          <cell r="E78">
            <v>16415181.84</v>
          </cell>
          <cell r="F78" t="str">
            <v>Técnico Administrativo</v>
          </cell>
          <cell r="G78" t="str">
            <v>20SEG</v>
          </cell>
          <cell r="H78" t="str">
            <v>DIVISION RECURSOS HUMANOS</v>
          </cell>
          <cell r="M78" t="str">
            <v>C</v>
          </cell>
          <cell r="N78" t="str">
            <v>VE</v>
          </cell>
          <cell r="O78" t="str">
            <v>ES</v>
          </cell>
          <cell r="P78">
            <v>808521</v>
          </cell>
          <cell r="Q78">
            <v>0</v>
          </cell>
          <cell r="R78" t="str">
            <v>2</v>
          </cell>
          <cell r="S78">
            <v>20442</v>
          </cell>
          <cell r="T78">
            <v>31729</v>
          </cell>
          <cell r="U78">
            <v>47.711111111111109</v>
          </cell>
          <cell r="V78">
            <v>2.5833333333333335</v>
          </cell>
          <cell r="W78">
            <v>16.81111111111111</v>
          </cell>
          <cell r="X78" t="str">
            <v>5Tecnico</v>
          </cell>
          <cell r="Y78">
            <v>22986059.073333334</v>
          </cell>
          <cell r="AA78" t="str">
            <v>Mant</v>
          </cell>
          <cell r="AB78" t="str">
            <v>4065-12</v>
          </cell>
          <cell r="AC78">
            <v>41658810</v>
          </cell>
        </row>
        <row r="79">
          <cell r="C79" t="str">
            <v>CABALLERO CARRASCAL JACQUELINE</v>
          </cell>
          <cell r="D79" t="str">
            <v>2040-11</v>
          </cell>
          <cell r="E79">
            <v>29737405.522916667</v>
          </cell>
          <cell r="F79" t="str">
            <v>Jefe de División</v>
          </cell>
          <cell r="G79" t="str">
            <v>24ORIENTE</v>
          </cell>
          <cell r="H79" t="str">
            <v>DIVISION CREDITO Y PROGRAMAS INTERNACIONALES</v>
          </cell>
          <cell r="K79" t="str">
            <v>x</v>
          </cell>
          <cell r="M79" t="str">
            <v>C</v>
          </cell>
          <cell r="N79" t="str">
            <v>P</v>
          </cell>
          <cell r="O79" t="str">
            <v>ES</v>
          </cell>
          <cell r="P79">
            <v>1464700</v>
          </cell>
          <cell r="Q79">
            <v>0</v>
          </cell>
          <cell r="R79" t="str">
            <v>2</v>
          </cell>
          <cell r="S79">
            <v>23214</v>
          </cell>
          <cell r="T79">
            <v>33086</v>
          </cell>
          <cell r="U79">
            <v>40.119444444444447</v>
          </cell>
          <cell r="V79">
            <v>0</v>
          </cell>
          <cell r="W79">
            <v>13.094444444444445</v>
          </cell>
          <cell r="X79" t="str">
            <v>3Ejecutivo</v>
          </cell>
          <cell r="Y79">
            <v>11178590.4</v>
          </cell>
          <cell r="Z79" t="str">
            <v>ORIENTE</v>
          </cell>
          <cell r="AA79" t="str">
            <v>SUP</v>
          </cell>
          <cell r="AB79" t="str">
            <v>sale</v>
          </cell>
          <cell r="AC79">
            <v>63324691</v>
          </cell>
        </row>
        <row r="80">
          <cell r="C80" t="str">
            <v>CABEZA MONSALVE ANA VICTORIA</v>
          </cell>
          <cell r="D80" t="str">
            <v>4065-11</v>
          </cell>
          <cell r="E80">
            <v>16080398.177083332</v>
          </cell>
          <cell r="F80" t="str">
            <v>Técnico Administrativo</v>
          </cell>
          <cell r="G80" t="str">
            <v>24ORIENTE</v>
          </cell>
          <cell r="H80" t="str">
            <v>DIVISION ADMINISTRATIVA Y FINANCIERA</v>
          </cell>
          <cell r="K80" t="str">
            <v>X</v>
          </cell>
          <cell r="M80" t="str">
            <v>C</v>
          </cell>
          <cell r="O80" t="str">
            <v>UN</v>
          </cell>
          <cell r="P80">
            <v>761453</v>
          </cell>
          <cell r="Q80">
            <v>0</v>
          </cell>
          <cell r="R80" t="str">
            <v>2</v>
          </cell>
          <cell r="S80">
            <v>24535</v>
          </cell>
          <cell r="T80">
            <v>32638</v>
          </cell>
          <cell r="U80">
            <v>36.50277777777778</v>
          </cell>
          <cell r="V80">
            <v>4.083333333333333</v>
          </cell>
          <cell r="W80">
            <v>14.319444444444445</v>
          </cell>
          <cell r="X80" t="str">
            <v>5Tecnico</v>
          </cell>
          <cell r="Y80">
            <v>19441093.203570601</v>
          </cell>
          <cell r="Z80" t="str">
            <v>ORIENTE</v>
          </cell>
          <cell r="AA80" t="str">
            <v>SUP</v>
          </cell>
          <cell r="AB80" t="str">
            <v>sale</v>
          </cell>
          <cell r="AC80">
            <v>63330738</v>
          </cell>
        </row>
        <row r="81">
          <cell r="C81" t="str">
            <v>CABEZAS CASTILLO GASTON JAVIER</v>
          </cell>
          <cell r="D81" t="str">
            <v>2035-16</v>
          </cell>
          <cell r="E81">
            <v>34713218.367083333</v>
          </cell>
          <cell r="F81" t="str">
            <v>Director o Gerente Regional</v>
          </cell>
          <cell r="G81" t="str">
            <v>25SUROCCIDENTE</v>
          </cell>
          <cell r="H81" t="str">
            <v>DIRECCION REGIONAL NARIÑO</v>
          </cell>
          <cell r="K81" t="str">
            <v>X</v>
          </cell>
          <cell r="M81" t="str">
            <v>LNR</v>
          </cell>
          <cell r="O81" t="str">
            <v>ES</v>
          </cell>
          <cell r="P81">
            <v>1709781</v>
          </cell>
          <cell r="Q81">
            <v>0</v>
          </cell>
          <cell r="R81" t="str">
            <v>1</v>
          </cell>
          <cell r="S81">
            <v>23293</v>
          </cell>
          <cell r="T81">
            <v>37273</v>
          </cell>
          <cell r="U81">
            <v>39.905555555555559</v>
          </cell>
          <cell r="V81">
            <v>2.0833333333333335</v>
          </cell>
          <cell r="W81">
            <v>1.6333333333333333</v>
          </cell>
          <cell r="X81" t="str">
            <v>3Ejecutivo</v>
          </cell>
          <cell r="Y81">
            <v>13049048.592</v>
          </cell>
          <cell r="Z81" t="str">
            <v>SUROCCIDENTE</v>
          </cell>
          <cell r="AA81" t="str">
            <v>SUP</v>
          </cell>
          <cell r="AB81" t="str">
            <v>sale</v>
          </cell>
          <cell r="AC81">
            <v>13013163</v>
          </cell>
        </row>
        <row r="82">
          <cell r="C82" t="str">
            <v>CABEZAS TORRES JENNY DOMINGA</v>
          </cell>
          <cell r="D82" t="str">
            <v>4065-11</v>
          </cell>
          <cell r="E82">
            <v>16080398.177083332</v>
          </cell>
          <cell r="F82" t="str">
            <v>Técnico Administrativo</v>
          </cell>
          <cell r="G82" t="str">
            <v>19SDF</v>
          </cell>
          <cell r="H82" t="str">
            <v>GRUPO CONTABILIDAD</v>
          </cell>
          <cell r="L82" t="str">
            <v>MCF</v>
          </cell>
          <cell r="M82" t="str">
            <v>C</v>
          </cell>
          <cell r="O82" t="str">
            <v>TC</v>
          </cell>
          <cell r="P82">
            <v>761453</v>
          </cell>
          <cell r="Q82">
            <v>0</v>
          </cell>
          <cell r="R82" t="str">
            <v>2</v>
          </cell>
          <cell r="S82">
            <v>23593</v>
          </cell>
          <cell r="T82">
            <v>33203</v>
          </cell>
          <cell r="U82">
            <v>39.086111111111109</v>
          </cell>
          <cell r="V82">
            <v>0.25</v>
          </cell>
          <cell r="W82">
            <v>12.775</v>
          </cell>
          <cell r="X82" t="str">
            <v>5Tecnico</v>
          </cell>
          <cell r="Y82">
            <v>17384514.748978011</v>
          </cell>
          <cell r="AA82" t="str">
            <v>Mant</v>
          </cell>
          <cell r="AB82" t="str">
            <v>4065-11</v>
          </cell>
          <cell r="AC82">
            <v>51747222</v>
          </cell>
        </row>
        <row r="83">
          <cell r="C83" t="str">
            <v>CABRALES GUZMAN JEANNETTE ELISA</v>
          </cell>
          <cell r="D83" t="str">
            <v>5040-20</v>
          </cell>
          <cell r="E83">
            <v>16138824.14833333</v>
          </cell>
          <cell r="F83" t="str">
            <v>Secretario Ejecutivo</v>
          </cell>
          <cell r="G83" t="str">
            <v>19SDF</v>
          </cell>
          <cell r="H83" t="str">
            <v>GRUPO GESTION FINANCIERA Y CARTERA</v>
          </cell>
          <cell r="M83" t="str">
            <v>C</v>
          </cell>
          <cell r="O83" t="str">
            <v>ES</v>
          </cell>
          <cell r="P83">
            <v>764298</v>
          </cell>
          <cell r="Q83">
            <v>0</v>
          </cell>
          <cell r="R83" t="str">
            <v>2</v>
          </cell>
          <cell r="S83">
            <v>23664</v>
          </cell>
          <cell r="T83">
            <v>32766</v>
          </cell>
          <cell r="U83">
            <v>38.891666666666666</v>
          </cell>
          <cell r="V83">
            <v>0</v>
          </cell>
          <cell r="W83">
            <v>13.972222222222221</v>
          </cell>
          <cell r="X83" t="str">
            <v>6Asistencial</v>
          </cell>
          <cell r="Y83">
            <v>18995343.648273148</v>
          </cell>
          <cell r="AA83" t="str">
            <v>Mant</v>
          </cell>
          <cell r="AB83" t="str">
            <v>5040-20</v>
          </cell>
          <cell r="AC83">
            <v>51772906</v>
          </cell>
        </row>
        <row r="84">
          <cell r="C84" t="str">
            <v>CACERES CIFUENTES GLORIA MARIA</v>
          </cell>
          <cell r="D84" t="str">
            <v>4065-11</v>
          </cell>
          <cell r="E84">
            <v>16080398.177083332</v>
          </cell>
          <cell r="F84" t="str">
            <v>Técnico Administrativo</v>
          </cell>
          <cell r="G84" t="str">
            <v>19SDF</v>
          </cell>
          <cell r="H84" t="str">
            <v>GRUPO AHORRO EDUCATIVO</v>
          </cell>
          <cell r="M84" t="str">
            <v>C</v>
          </cell>
          <cell r="O84" t="str">
            <v>BACHILLER</v>
          </cell>
          <cell r="P84">
            <v>761453</v>
          </cell>
          <cell r="Q84">
            <v>0</v>
          </cell>
          <cell r="R84" t="str">
            <v>2</v>
          </cell>
          <cell r="S84">
            <v>19503</v>
          </cell>
          <cell r="T84">
            <v>28277</v>
          </cell>
          <cell r="U84">
            <v>50.280555555555559</v>
          </cell>
          <cell r="V84">
            <v>0</v>
          </cell>
          <cell r="W84">
            <v>26.261111111111113</v>
          </cell>
          <cell r="X84" t="str">
            <v>5Tecnico</v>
          </cell>
          <cell r="Y84">
            <v>34993967.766427077</v>
          </cell>
          <cell r="AA84" t="str">
            <v>Mant</v>
          </cell>
          <cell r="AB84" t="str">
            <v>4065-11</v>
          </cell>
          <cell r="AC84">
            <v>41635864</v>
          </cell>
        </row>
        <row r="85">
          <cell r="C85" t="str">
            <v>CACHAFEIRO URUETA ELISA</v>
          </cell>
          <cell r="D85" t="str">
            <v>4065-11</v>
          </cell>
          <cell r="E85">
            <v>16080398.177083332</v>
          </cell>
          <cell r="F85" t="str">
            <v>Técnico Administrativo</v>
          </cell>
          <cell r="G85" t="str">
            <v>23NORTE</v>
          </cell>
          <cell r="H85" t="str">
            <v>DIVISION CREDITO Y PROGRAMAS INTERNACIONALES</v>
          </cell>
          <cell r="K85" t="str">
            <v>X</v>
          </cell>
          <cell r="M85" t="str">
            <v>C</v>
          </cell>
          <cell r="O85" t="str">
            <v>BACHILLER</v>
          </cell>
          <cell r="P85">
            <v>761453</v>
          </cell>
          <cell r="Q85">
            <v>0</v>
          </cell>
          <cell r="R85" t="str">
            <v>2</v>
          </cell>
          <cell r="S85">
            <v>20439</v>
          </cell>
          <cell r="T85">
            <v>28537</v>
          </cell>
          <cell r="U85">
            <v>47.719444444444441</v>
          </cell>
          <cell r="V85">
            <v>0</v>
          </cell>
          <cell r="W85">
            <v>25.552777777777777</v>
          </cell>
          <cell r="X85" t="str">
            <v>5Tecnico</v>
          </cell>
          <cell r="Y85">
            <v>34094214.692542821</v>
          </cell>
          <cell r="Z85" t="str">
            <v>NORTE</v>
          </cell>
          <cell r="AA85" t="str">
            <v>SUP</v>
          </cell>
          <cell r="AB85" t="str">
            <v>sale</v>
          </cell>
          <cell r="AC85">
            <v>32623847</v>
          </cell>
        </row>
        <row r="86">
          <cell r="C86" t="str">
            <v>CADAVID MEJIA LUIS GUILLERMO</v>
          </cell>
          <cell r="D86" t="str">
            <v>2040-11</v>
          </cell>
          <cell r="E86">
            <v>32196065.86375</v>
          </cell>
          <cell r="F86" t="str">
            <v>Jefe de División</v>
          </cell>
          <cell r="G86" t="str">
            <v>22NOROCCIDENTE</v>
          </cell>
          <cell r="H86" t="str">
            <v>DIVISION CREDITO Y PROGRAMAS INTERNACIONALES</v>
          </cell>
          <cell r="L86">
            <v>2003</v>
          </cell>
          <cell r="M86" t="str">
            <v>C</v>
          </cell>
          <cell r="N86" t="str">
            <v>P</v>
          </cell>
          <cell r="O86" t="str">
            <v>UN</v>
          </cell>
          <cell r="P86">
            <v>1464700</v>
          </cell>
          <cell r="Q86">
            <v>121100</v>
          </cell>
          <cell r="R86" t="str">
            <v>1</v>
          </cell>
          <cell r="S86">
            <v>17824</v>
          </cell>
          <cell r="T86">
            <v>27135</v>
          </cell>
          <cell r="U86">
            <v>54.880555555555553</v>
          </cell>
          <cell r="V86">
            <v>0</v>
          </cell>
          <cell r="W86">
            <v>29.386111111111113</v>
          </cell>
          <cell r="X86" t="str">
            <v>3Ejecutivo</v>
          </cell>
          <cell r="Y86">
            <v>11178590.4</v>
          </cell>
          <cell r="Z86" t="str">
            <v>NOROCCIDENTE</v>
          </cell>
          <cell r="AA86" t="str">
            <v>crear</v>
          </cell>
          <cell r="AB86" t="str">
            <v>3010-16</v>
          </cell>
          <cell r="AC86">
            <v>8298170</v>
          </cell>
        </row>
        <row r="87">
          <cell r="C87" t="str">
            <v>CADAVID PALACIO LUZ AMPARO</v>
          </cell>
          <cell r="D87" t="str">
            <v>4065-09</v>
          </cell>
          <cell r="E87">
            <v>14586952.714583334</v>
          </cell>
          <cell r="F87" t="str">
            <v>Técnico Administrativo</v>
          </cell>
          <cell r="G87" t="str">
            <v>22NOROCCIDENTE</v>
          </cell>
          <cell r="H87" t="str">
            <v>DIVISION PROGRAMAS EN ADMINISTRACION</v>
          </cell>
          <cell r="K87" t="str">
            <v>X</v>
          </cell>
          <cell r="M87" t="str">
            <v>C</v>
          </cell>
          <cell r="O87" t="str">
            <v>BACHILLER</v>
          </cell>
          <cell r="P87">
            <v>688731</v>
          </cell>
          <cell r="Q87">
            <v>0</v>
          </cell>
          <cell r="R87" t="str">
            <v>2</v>
          </cell>
          <cell r="S87">
            <v>19383</v>
          </cell>
          <cell r="T87">
            <v>32009</v>
          </cell>
          <cell r="U87">
            <v>50.613888888888887</v>
          </cell>
          <cell r="V87">
            <v>0</v>
          </cell>
          <cell r="W87">
            <v>16.041666666666668</v>
          </cell>
          <cell r="X87" t="str">
            <v>5Tecnico</v>
          </cell>
          <cell r="Y87">
            <v>19628610.104234956</v>
          </cell>
          <cell r="Z87" t="str">
            <v>NOROCCIDENTE</v>
          </cell>
          <cell r="AA87" t="str">
            <v>SUP</v>
          </cell>
          <cell r="AB87" t="str">
            <v>sale</v>
          </cell>
          <cell r="AC87">
            <v>21651231</v>
          </cell>
        </row>
        <row r="88">
          <cell r="C88" t="str">
            <v>CAICEDO GALLEGO CARLOS ARTURO</v>
          </cell>
          <cell r="D88" t="str">
            <v>3020-12</v>
          </cell>
          <cell r="E88">
            <v>25294052.003333326</v>
          </cell>
          <cell r="F88" t="str">
            <v>Profesional Universitario</v>
          </cell>
          <cell r="G88" t="str">
            <v>15OSI</v>
          </cell>
          <cell r="H88" t="str">
            <v>DIVISION SISTEMATIZACION E INFORMATICA</v>
          </cell>
          <cell r="M88" t="str">
            <v>C</v>
          </cell>
          <cell r="N88" t="str">
            <v>P</v>
          </cell>
          <cell r="O88" t="str">
            <v>UN</v>
          </cell>
          <cell r="P88">
            <v>1245845</v>
          </cell>
          <cell r="Q88">
            <v>0</v>
          </cell>
          <cell r="R88" t="str">
            <v>1</v>
          </cell>
          <cell r="S88">
            <v>27365</v>
          </cell>
          <cell r="T88">
            <v>37428</v>
          </cell>
          <cell r="U88">
            <v>28.758333333333333</v>
          </cell>
          <cell r="V88">
            <v>1.5833333333333335</v>
          </cell>
          <cell r="W88">
            <v>1.2055555555555555</v>
          </cell>
          <cell r="X88" t="str">
            <v>4Profesional</v>
          </cell>
          <cell r="Y88">
            <v>9508289.040000001</v>
          </cell>
          <cell r="AA88" t="str">
            <v>Mant</v>
          </cell>
          <cell r="AB88" t="str">
            <v>3020-12</v>
          </cell>
          <cell r="AC88">
            <v>89001804</v>
          </cell>
        </row>
        <row r="89">
          <cell r="C89" t="str">
            <v>CALA VECINO VICENTE</v>
          </cell>
          <cell r="D89" t="str">
            <v>2040-11</v>
          </cell>
          <cell r="E89">
            <v>29737405.522916667</v>
          </cell>
          <cell r="F89" t="str">
            <v>Jefe de División</v>
          </cell>
          <cell r="G89" t="str">
            <v>24ORIENTE</v>
          </cell>
          <cell r="H89" t="str">
            <v>DIVISION ADMINISTRATIVA Y FINANCIERA</v>
          </cell>
          <cell r="K89" t="str">
            <v>x</v>
          </cell>
          <cell r="M89" t="str">
            <v>C</v>
          </cell>
          <cell r="N89" t="str">
            <v>P</v>
          </cell>
          <cell r="O89" t="str">
            <v>ES</v>
          </cell>
          <cell r="P89">
            <v>1464700</v>
          </cell>
          <cell r="Q89">
            <v>0</v>
          </cell>
          <cell r="R89" t="str">
            <v>1</v>
          </cell>
          <cell r="S89">
            <v>19240</v>
          </cell>
          <cell r="T89">
            <v>31852</v>
          </cell>
          <cell r="U89">
            <v>51.005555555555553</v>
          </cell>
          <cell r="V89">
            <v>0</v>
          </cell>
          <cell r="W89">
            <v>16.469444444444445</v>
          </cell>
          <cell r="X89" t="str">
            <v>3Ejecutivo</v>
          </cell>
          <cell r="Y89">
            <v>11178590.4</v>
          </cell>
          <cell r="Z89" t="str">
            <v>ORIENTE</v>
          </cell>
          <cell r="AA89" t="str">
            <v>SUP</v>
          </cell>
          <cell r="AB89" t="str">
            <v>sale</v>
          </cell>
          <cell r="AC89">
            <v>19183820</v>
          </cell>
        </row>
        <row r="90">
          <cell r="C90" t="str">
            <v>CALLEJAS RAMIREZ WILLIAM</v>
          </cell>
          <cell r="D90" t="str">
            <v>4065-09</v>
          </cell>
          <cell r="E90">
            <v>14586952.714583334</v>
          </cell>
          <cell r="F90" t="str">
            <v>Técnico Administrativo</v>
          </cell>
          <cell r="G90" t="str">
            <v>19SDF</v>
          </cell>
          <cell r="H90" t="str">
            <v>GRUPO CONTABILIDAD</v>
          </cell>
          <cell r="K90" t="str">
            <v>X</v>
          </cell>
          <cell r="M90" t="str">
            <v>C</v>
          </cell>
          <cell r="N90" t="str">
            <v>P</v>
          </cell>
          <cell r="O90" t="str">
            <v>BACHILLER</v>
          </cell>
          <cell r="P90">
            <v>688731</v>
          </cell>
          <cell r="Q90">
            <v>0</v>
          </cell>
          <cell r="R90" t="str">
            <v>1</v>
          </cell>
          <cell r="S90">
            <v>25074</v>
          </cell>
          <cell r="T90">
            <v>37196</v>
          </cell>
          <cell r="U90">
            <v>35.030555555555559</v>
          </cell>
          <cell r="V90">
            <v>0</v>
          </cell>
          <cell r="W90">
            <v>1.8444444444444446</v>
          </cell>
          <cell r="X90" t="str">
            <v>5Tecnico</v>
          </cell>
          <cell r="Y90">
            <v>6570493.7400000002</v>
          </cell>
          <cell r="AA90" t="str">
            <v>SUP</v>
          </cell>
          <cell r="AB90" t="str">
            <v>sale</v>
          </cell>
          <cell r="AC90">
            <v>79182320</v>
          </cell>
        </row>
        <row r="91">
          <cell r="C91" t="str">
            <v>CAMAYO GUETIO NATIVIDAD</v>
          </cell>
          <cell r="D91" t="str">
            <v>4065-09</v>
          </cell>
          <cell r="E91">
            <v>14586952.714583334</v>
          </cell>
          <cell r="F91" t="str">
            <v>Técnico Administrativo</v>
          </cell>
          <cell r="G91" t="str">
            <v>24ORIENTE</v>
          </cell>
          <cell r="H91" t="str">
            <v>GRUPO OPERATIVO</v>
          </cell>
          <cell r="K91" t="str">
            <v>X</v>
          </cell>
          <cell r="M91" t="str">
            <v>C</v>
          </cell>
          <cell r="N91" t="str">
            <v>P</v>
          </cell>
          <cell r="O91" t="str">
            <v>TC</v>
          </cell>
          <cell r="P91">
            <v>688731</v>
          </cell>
          <cell r="Q91">
            <v>0</v>
          </cell>
          <cell r="R91" t="str">
            <v>2</v>
          </cell>
          <cell r="S91">
            <v>28029</v>
          </cell>
          <cell r="T91">
            <v>37397</v>
          </cell>
          <cell r="U91">
            <v>26.941666666666666</v>
          </cell>
          <cell r="V91">
            <v>1</v>
          </cell>
          <cell r="W91">
            <v>1.288888888888889</v>
          </cell>
          <cell r="X91" t="str">
            <v>5Tecnico</v>
          </cell>
          <cell r="Y91">
            <v>6570493.7400000002</v>
          </cell>
          <cell r="Z91" t="str">
            <v>ORIENTE</v>
          </cell>
          <cell r="AA91" t="str">
            <v>SUP</v>
          </cell>
          <cell r="AB91" t="str">
            <v>sale</v>
          </cell>
          <cell r="AC91">
            <v>40446688</v>
          </cell>
        </row>
        <row r="92">
          <cell r="C92" t="str">
            <v>CAMPEROS DURAN GILBERTO</v>
          </cell>
          <cell r="D92" t="str">
            <v>4065-11</v>
          </cell>
          <cell r="E92">
            <v>16080398.177083332</v>
          </cell>
          <cell r="F92" t="str">
            <v>Técnico Administrativo</v>
          </cell>
          <cell r="G92" t="str">
            <v>24ORIENTE</v>
          </cell>
          <cell r="H92" t="str">
            <v>GRUPO ADMINISTRATIVO Y FINANCIERO</v>
          </cell>
          <cell r="K92" t="str">
            <v>X</v>
          </cell>
          <cell r="M92" t="str">
            <v>C</v>
          </cell>
          <cell r="O92" t="str">
            <v>TC</v>
          </cell>
          <cell r="P92">
            <v>761453</v>
          </cell>
          <cell r="Q92">
            <v>0</v>
          </cell>
          <cell r="R92" t="str">
            <v>1</v>
          </cell>
          <cell r="S92">
            <v>18756</v>
          </cell>
          <cell r="T92">
            <v>31936</v>
          </cell>
          <cell r="U92">
            <v>52.325000000000003</v>
          </cell>
          <cell r="V92">
            <v>0</v>
          </cell>
          <cell r="W92">
            <v>16.241666666666667</v>
          </cell>
          <cell r="X92" t="str">
            <v>5Tecnico</v>
          </cell>
          <cell r="Y92">
            <v>21883280.118399307</v>
          </cell>
          <cell r="Z92" t="str">
            <v>ORIENTE</v>
          </cell>
          <cell r="AA92" t="str">
            <v>SUP</v>
          </cell>
          <cell r="AB92" t="str">
            <v>sale</v>
          </cell>
          <cell r="AC92">
            <v>13243922</v>
          </cell>
        </row>
        <row r="93">
          <cell r="C93" t="str">
            <v>CANCINO NARANJO MAURICIO RAFAEL</v>
          </cell>
          <cell r="D93" t="str">
            <v>5120-09</v>
          </cell>
          <cell r="E93">
            <v>11768661.421249999</v>
          </cell>
          <cell r="F93" t="str">
            <v>Auxiliar Administrativo</v>
          </cell>
          <cell r="G93" t="str">
            <v>19SDF</v>
          </cell>
          <cell r="H93" t="str">
            <v>GRUPO TESORERIA</v>
          </cell>
          <cell r="M93" t="str">
            <v>C</v>
          </cell>
          <cell r="O93" t="str">
            <v>UN</v>
          </cell>
          <cell r="P93">
            <v>468655</v>
          </cell>
          <cell r="Q93">
            <v>0</v>
          </cell>
          <cell r="R93" t="str">
            <v>1</v>
          </cell>
          <cell r="S93">
            <v>24074</v>
          </cell>
          <cell r="T93">
            <v>36063</v>
          </cell>
          <cell r="U93">
            <v>37.769444444444446</v>
          </cell>
          <cell r="V93">
            <v>0</v>
          </cell>
          <cell r="W93">
            <v>4.9444444444444446</v>
          </cell>
          <cell r="X93" t="str">
            <v>6Asistencial</v>
          </cell>
          <cell r="Y93">
            <v>2923107.8254687497</v>
          </cell>
          <cell r="AA93" t="str">
            <v>Mant</v>
          </cell>
          <cell r="AB93" t="str">
            <v>5120-09</v>
          </cell>
          <cell r="AC93">
            <v>78018318</v>
          </cell>
        </row>
        <row r="94">
          <cell r="C94" t="str">
            <v>CAÑADAS FORERO LUIS ENRIQUE</v>
          </cell>
          <cell r="D94" t="str">
            <v>3020-08</v>
          </cell>
          <cell r="E94">
            <v>21196717.882083338</v>
          </cell>
          <cell r="F94" t="str">
            <v>Profesional Universitario</v>
          </cell>
          <cell r="G94" t="str">
            <v>21CENTRO</v>
          </cell>
          <cell r="H94" t="str">
            <v>GRUPO PRESUPUESTO</v>
          </cell>
          <cell r="K94" t="str">
            <v>X</v>
          </cell>
          <cell r="M94" t="str">
            <v>C</v>
          </cell>
          <cell r="O94" t="str">
            <v>UN</v>
          </cell>
          <cell r="P94">
            <v>1044033</v>
          </cell>
          <cell r="Q94">
            <v>0</v>
          </cell>
          <cell r="R94" t="str">
            <v>1</v>
          </cell>
          <cell r="S94">
            <v>22952</v>
          </cell>
          <cell r="T94">
            <v>35667</v>
          </cell>
          <cell r="U94">
            <v>40.841666666666669</v>
          </cell>
          <cell r="V94">
            <v>0</v>
          </cell>
          <cell r="W94">
            <v>6.0277777777777777</v>
          </cell>
          <cell r="X94" t="str">
            <v>4Profesional</v>
          </cell>
          <cell r="Y94">
            <v>6609946.9749918971</v>
          </cell>
          <cell r="Z94" t="str">
            <v>CENTRO</v>
          </cell>
          <cell r="AA94" t="str">
            <v>SUP</v>
          </cell>
          <cell r="AB94" t="str">
            <v>sale</v>
          </cell>
          <cell r="AC94">
            <v>11792523</v>
          </cell>
        </row>
        <row r="95">
          <cell r="C95" t="str">
            <v>CARDONA GIRALDO MIRIAM</v>
          </cell>
          <cell r="D95" t="str">
            <v>3020-08</v>
          </cell>
          <cell r="E95">
            <v>21196717.882083338</v>
          </cell>
          <cell r="F95" t="str">
            <v>Profesional Universitario</v>
          </cell>
          <cell r="G95" t="str">
            <v>20SEG</v>
          </cell>
          <cell r="H95" t="str">
            <v>SECRETARIA GENERAL</v>
          </cell>
          <cell r="M95" t="str">
            <v>C</v>
          </cell>
          <cell r="N95" t="str">
            <v>VE</v>
          </cell>
          <cell r="O95" t="str">
            <v>ES</v>
          </cell>
          <cell r="P95">
            <v>1044033</v>
          </cell>
          <cell r="Q95">
            <v>0</v>
          </cell>
          <cell r="R95" t="str">
            <v>2</v>
          </cell>
          <cell r="S95">
            <v>23359</v>
          </cell>
          <cell r="T95">
            <v>30691</v>
          </cell>
          <cell r="U95">
            <v>39.725000000000001</v>
          </cell>
          <cell r="V95">
            <v>0</v>
          </cell>
          <cell r="W95">
            <v>19.652777777777779</v>
          </cell>
          <cell r="X95" t="str">
            <v>4Profesional</v>
          </cell>
          <cell r="Y95">
            <v>34565391.506167829</v>
          </cell>
          <cell r="AA95" t="str">
            <v>Mant</v>
          </cell>
          <cell r="AB95" t="str">
            <v>3020-08</v>
          </cell>
          <cell r="AC95">
            <v>25159004</v>
          </cell>
        </row>
        <row r="96">
          <cell r="C96" t="str">
            <v>CARO LOPEZ LUZ MARY</v>
          </cell>
          <cell r="D96" t="str">
            <v>4065-09</v>
          </cell>
          <cell r="E96">
            <v>14586952.714583334</v>
          </cell>
          <cell r="F96" t="str">
            <v>Técnico Administrativo</v>
          </cell>
          <cell r="G96" t="str">
            <v>22NOROCCIDENTE</v>
          </cell>
          <cell r="H96" t="str">
            <v>DIVISION PROGRAMAS EN ADMINISTRACION</v>
          </cell>
          <cell r="K96" t="str">
            <v>X</v>
          </cell>
          <cell r="M96" t="str">
            <v>C</v>
          </cell>
          <cell r="O96" t="str">
            <v>BACHILLER</v>
          </cell>
          <cell r="P96">
            <v>688731</v>
          </cell>
          <cell r="Q96">
            <v>0</v>
          </cell>
          <cell r="R96" t="str">
            <v>2</v>
          </cell>
          <cell r="S96">
            <v>23557</v>
          </cell>
          <cell r="T96">
            <v>32752</v>
          </cell>
          <cell r="U96">
            <v>39.18333333333333</v>
          </cell>
          <cell r="V96">
            <v>0</v>
          </cell>
          <cell r="W96">
            <v>14.011111111111111</v>
          </cell>
          <cell r="X96" t="str">
            <v>5Tecnico</v>
          </cell>
          <cell r="Y96">
            <v>17295342.9298831</v>
          </cell>
          <cell r="Z96" t="str">
            <v>NOROCCIDENTE</v>
          </cell>
          <cell r="AA96" t="str">
            <v>SUP</v>
          </cell>
          <cell r="AB96" t="str">
            <v>sale</v>
          </cell>
          <cell r="AC96">
            <v>43076006</v>
          </cell>
        </row>
        <row r="97">
          <cell r="C97" t="str">
            <v>CARRASCO CUMPLIDO NEYDA ISABEL</v>
          </cell>
          <cell r="D97" t="str">
            <v>4065-09</v>
          </cell>
          <cell r="E97">
            <v>14586952.714583334</v>
          </cell>
          <cell r="F97" t="str">
            <v>Técnico Administrativo</v>
          </cell>
          <cell r="G97" t="str">
            <v>23NORTE</v>
          </cell>
          <cell r="H97" t="str">
            <v>DIVISION PROGRAMAS EN ADMINISTRACION</v>
          </cell>
          <cell r="K97" t="str">
            <v>X</v>
          </cell>
          <cell r="M97" t="str">
            <v>C</v>
          </cell>
          <cell r="O97" t="str">
            <v>SECUNDARIA</v>
          </cell>
          <cell r="P97">
            <v>688731</v>
          </cell>
          <cell r="Q97">
            <v>0</v>
          </cell>
          <cell r="R97" t="str">
            <v>2</v>
          </cell>
          <cell r="S97">
            <v>21488</v>
          </cell>
          <cell r="T97">
            <v>29350</v>
          </cell>
          <cell r="U97">
            <v>44.847222222222221</v>
          </cell>
          <cell r="V97">
            <v>0</v>
          </cell>
          <cell r="W97">
            <v>23.322222222222223</v>
          </cell>
          <cell r="X97" t="str">
            <v>5Tecnico</v>
          </cell>
          <cell r="Y97">
            <v>28261698.649336804</v>
          </cell>
          <cell r="Z97" t="str">
            <v>NORTE</v>
          </cell>
          <cell r="AA97" t="str">
            <v>SUP</v>
          </cell>
          <cell r="AB97" t="str">
            <v>sale</v>
          </cell>
          <cell r="AC97">
            <v>45441153</v>
          </cell>
        </row>
        <row r="98">
          <cell r="C98" t="str">
            <v>CARREÑO MORENO LUZ MARINA</v>
          </cell>
          <cell r="D98" t="str">
            <v>4065-15</v>
          </cell>
          <cell r="E98">
            <v>18995922.495416671</v>
          </cell>
          <cell r="F98" t="str">
            <v>Técnico Administrativo</v>
          </cell>
          <cell r="G98" t="str">
            <v>19SDF</v>
          </cell>
          <cell r="H98" t="str">
            <v>SUBDIRECCION FINANCIERA</v>
          </cell>
          <cell r="M98" t="str">
            <v>C</v>
          </cell>
          <cell r="N98" t="str">
            <v>VE</v>
          </cell>
          <cell r="O98" t="str">
            <v>UN</v>
          </cell>
          <cell r="P98">
            <v>935634</v>
          </cell>
          <cell r="Q98">
            <v>0</v>
          </cell>
          <cell r="R98" t="str">
            <v>2</v>
          </cell>
          <cell r="S98">
            <v>24336</v>
          </cell>
          <cell r="T98">
            <v>32288</v>
          </cell>
          <cell r="U98">
            <v>37.049999999999997</v>
          </cell>
          <cell r="V98">
            <v>0</v>
          </cell>
          <cell r="W98">
            <v>15.277777777777779</v>
          </cell>
          <cell r="X98" t="str">
            <v>5Tecnico</v>
          </cell>
          <cell r="Y98">
            <v>24336034.193038195</v>
          </cell>
          <cell r="AA98" t="str">
            <v>Mant</v>
          </cell>
          <cell r="AB98" t="str">
            <v>4065-15</v>
          </cell>
          <cell r="AC98">
            <v>63392036</v>
          </cell>
        </row>
        <row r="99">
          <cell r="C99" t="str">
            <v>CARRILLO PEREA ADRIANA PATRICIA</v>
          </cell>
          <cell r="D99" t="str">
            <v>3020-06</v>
          </cell>
          <cell r="E99">
            <v>18995922.495416671</v>
          </cell>
          <cell r="F99" t="str">
            <v>Profesional Universitario</v>
          </cell>
          <cell r="G99" t="str">
            <v>24ORIENTE</v>
          </cell>
          <cell r="H99" t="str">
            <v>DIVISION ADMINISTRATIVA Y FINANCIERA</v>
          </cell>
          <cell r="M99" t="str">
            <v>C</v>
          </cell>
          <cell r="O99" t="str">
            <v>ES</v>
          </cell>
          <cell r="P99">
            <v>935634</v>
          </cell>
          <cell r="Q99">
            <v>0</v>
          </cell>
          <cell r="R99" t="str">
            <v>2</v>
          </cell>
          <cell r="S99">
            <v>26192</v>
          </cell>
          <cell r="T99">
            <v>33044</v>
          </cell>
          <cell r="U99">
            <v>31.969444444444445</v>
          </cell>
          <cell r="V99">
            <v>0</v>
          </cell>
          <cell r="W99">
            <v>13.208333333333334</v>
          </cell>
          <cell r="X99" t="str">
            <v>4Profesional</v>
          </cell>
          <cell r="Y99">
            <v>21166690.20510764</v>
          </cell>
          <cell r="Z99" t="str">
            <v>ORIENTE</v>
          </cell>
          <cell r="AA99" t="str">
            <v>Mant</v>
          </cell>
          <cell r="AB99" t="str">
            <v>3020-06</v>
          </cell>
          <cell r="AC99">
            <v>63365221</v>
          </cell>
        </row>
        <row r="100">
          <cell r="C100" t="str">
            <v>CARVAJAL GUEVARA LUZ STELLA</v>
          </cell>
          <cell r="D100" t="str">
            <v>5120-12</v>
          </cell>
          <cell r="E100">
            <v>13279546.932500001</v>
          </cell>
          <cell r="F100" t="str">
            <v>Auxiliar Administrativo</v>
          </cell>
          <cell r="G100" t="str">
            <v>21CENTRO</v>
          </cell>
          <cell r="H100" t="str">
            <v>GRUPO CARTERA</v>
          </cell>
          <cell r="L100" t="str">
            <v>MCF</v>
          </cell>
          <cell r="M100" t="str">
            <v>C</v>
          </cell>
          <cell r="O100" t="str">
            <v>BACHILLER</v>
          </cell>
          <cell r="P100">
            <v>596996</v>
          </cell>
          <cell r="Q100">
            <v>0</v>
          </cell>
          <cell r="R100" t="str">
            <v>2</v>
          </cell>
          <cell r="S100">
            <v>24995</v>
          </cell>
          <cell r="T100">
            <v>33101</v>
          </cell>
          <cell r="U100">
            <v>35.24722222222222</v>
          </cell>
          <cell r="V100">
            <v>0</v>
          </cell>
          <cell r="W100">
            <v>13.052777777777777</v>
          </cell>
          <cell r="X100" t="str">
            <v>6Asistencial</v>
          </cell>
          <cell r="Y100">
            <v>14870710.361645835</v>
          </cell>
          <cell r="Z100" t="str">
            <v>CENTRO</v>
          </cell>
          <cell r="AA100" t="str">
            <v>Mant</v>
          </cell>
          <cell r="AB100" t="str">
            <v>5120-12</v>
          </cell>
          <cell r="AC100">
            <v>51920934</v>
          </cell>
        </row>
        <row r="101">
          <cell r="C101" t="str">
            <v>CARVAJAL PINTO HUMBERTO DARIO</v>
          </cell>
          <cell r="D101" t="str">
            <v>5120-10</v>
          </cell>
          <cell r="E101">
            <v>11597824.078333335</v>
          </cell>
          <cell r="F101" t="str">
            <v>Auxiliar Administrativo</v>
          </cell>
          <cell r="G101" t="str">
            <v>24ORIENTE</v>
          </cell>
          <cell r="H101" t="str">
            <v>DIVISION ADMINISTRATIVA Y FINANCIERA</v>
          </cell>
          <cell r="K101" t="str">
            <v>X</v>
          </cell>
          <cell r="M101" t="str">
            <v>C</v>
          </cell>
          <cell r="N101" t="str">
            <v>P</v>
          </cell>
          <cell r="O101" t="str">
            <v>BACHILLER</v>
          </cell>
          <cell r="P101">
            <v>515106</v>
          </cell>
          <cell r="Q101">
            <v>0</v>
          </cell>
          <cell r="R101" t="str">
            <v>1</v>
          </cell>
          <cell r="S101">
            <v>27281</v>
          </cell>
          <cell r="T101">
            <v>36525</v>
          </cell>
          <cell r="U101">
            <v>28.988888888888887</v>
          </cell>
          <cell r="V101">
            <v>2.9166666666666665</v>
          </cell>
          <cell r="W101">
            <v>3.6805555555555554</v>
          </cell>
          <cell r="X101" t="str">
            <v>6Asistencial</v>
          </cell>
          <cell r="Y101">
            <v>6570493.7400000002</v>
          </cell>
          <cell r="Z101" t="str">
            <v>ORIENTE</v>
          </cell>
          <cell r="AA101" t="str">
            <v>SUP</v>
          </cell>
          <cell r="AB101" t="str">
            <v>sale</v>
          </cell>
          <cell r="AC101">
            <v>91486597</v>
          </cell>
        </row>
        <row r="102">
          <cell r="C102" t="str">
            <v>CASSAS BERROCAL MARIELA-DEL-ROSARIO</v>
          </cell>
          <cell r="D102" t="str">
            <v>5120-10</v>
          </cell>
          <cell r="E102">
            <v>11597824.078333335</v>
          </cell>
          <cell r="F102" t="str">
            <v>Auxiliar Administrativo</v>
          </cell>
          <cell r="G102" t="str">
            <v>23NORTE</v>
          </cell>
          <cell r="H102" t="str">
            <v>GRUPO OPERATIVO</v>
          </cell>
          <cell r="L102">
            <v>2005</v>
          </cell>
          <cell r="M102" t="str">
            <v>C</v>
          </cell>
          <cell r="O102" t="str">
            <v>UN</v>
          </cell>
          <cell r="P102">
            <v>515106</v>
          </cell>
          <cell r="Q102">
            <v>0</v>
          </cell>
          <cell r="R102" t="str">
            <v>2</v>
          </cell>
          <cell r="S102">
            <v>18406</v>
          </cell>
          <cell r="T102">
            <v>29618</v>
          </cell>
          <cell r="U102">
            <v>53.283333333333331</v>
          </cell>
          <cell r="V102">
            <v>14.416666666666666</v>
          </cell>
          <cell r="W102">
            <v>22.594444444444445</v>
          </cell>
          <cell r="X102" t="str">
            <v>6Asistencial</v>
          </cell>
          <cell r="Y102">
            <v>22159213.984754633</v>
          </cell>
          <cell r="Z102" t="str">
            <v>NORTE</v>
          </cell>
          <cell r="AA102" t="str">
            <v>Mant</v>
          </cell>
          <cell r="AB102" t="str">
            <v>5120-10</v>
          </cell>
          <cell r="AC102">
            <v>34959218</v>
          </cell>
        </row>
        <row r="103">
          <cell r="C103" t="str">
            <v>CASTAÑEDA BURBANO ALBA ALICIA</v>
          </cell>
          <cell r="D103" t="str">
            <v>3020-14</v>
          </cell>
          <cell r="E103">
            <v>27317929.430000003</v>
          </cell>
          <cell r="F103" t="str">
            <v>Profesional Universitario</v>
          </cell>
          <cell r="G103" t="str">
            <v>13OJU</v>
          </cell>
          <cell r="H103" t="str">
            <v>OFICINA JURIDICA</v>
          </cell>
          <cell r="M103" t="str">
            <v>C</v>
          </cell>
          <cell r="O103" t="str">
            <v>UN</v>
          </cell>
          <cell r="P103">
            <v>1345530</v>
          </cell>
          <cell r="Q103">
            <v>0</v>
          </cell>
          <cell r="R103" t="str">
            <v>2</v>
          </cell>
          <cell r="S103">
            <v>22834</v>
          </cell>
          <cell r="T103">
            <v>35289</v>
          </cell>
          <cell r="U103">
            <v>41.161111111111111</v>
          </cell>
          <cell r="V103">
            <v>4</v>
          </cell>
          <cell r="W103">
            <v>7.0638888888888891</v>
          </cell>
          <cell r="X103" t="str">
            <v>4Profesional</v>
          </cell>
          <cell r="Y103">
            <v>9603968.9797499999</v>
          </cell>
          <cell r="AA103" t="str">
            <v>Mant</v>
          </cell>
          <cell r="AB103" t="str">
            <v>3020-14</v>
          </cell>
          <cell r="AC103">
            <v>51751855</v>
          </cell>
        </row>
        <row r="104">
          <cell r="C104" t="str">
            <v>CASTAÑEDA VARGAS MARGARITA</v>
          </cell>
          <cell r="D104" t="str">
            <v>1020-06</v>
          </cell>
          <cell r="E104">
            <v>43327564.293749988</v>
          </cell>
          <cell r="F104" t="str">
            <v>Asesor</v>
          </cell>
          <cell r="G104" t="str">
            <v>20SEG</v>
          </cell>
          <cell r="H104" t="str">
            <v>SECRETARIA GENERAL</v>
          </cell>
          <cell r="K104" t="str">
            <v>X</v>
          </cell>
          <cell r="M104" t="str">
            <v>C</v>
          </cell>
          <cell r="N104" t="str">
            <v>P</v>
          </cell>
          <cell r="O104" t="str">
            <v>MG</v>
          </cell>
          <cell r="P104">
            <v>2134076</v>
          </cell>
          <cell r="Q104">
            <v>0</v>
          </cell>
          <cell r="R104" t="str">
            <v>2</v>
          </cell>
          <cell r="S104">
            <v>22101</v>
          </cell>
          <cell r="T104">
            <v>37676</v>
          </cell>
          <cell r="U104">
            <v>43.169444444444444</v>
          </cell>
          <cell r="V104">
            <v>0</v>
          </cell>
          <cell r="W104">
            <v>0.53055555555555556</v>
          </cell>
          <cell r="X104" t="str">
            <v>2Asesor</v>
          </cell>
          <cell r="Y104">
            <v>14929995.696000002</v>
          </cell>
          <cell r="AA104" t="str">
            <v>SUP</v>
          </cell>
          <cell r="AB104" t="str">
            <v>sale</v>
          </cell>
          <cell r="AC104">
            <v>51654254</v>
          </cell>
        </row>
        <row r="105">
          <cell r="C105" t="str">
            <v>CASTAÑO GARCIA GERMAN</v>
          </cell>
          <cell r="D105" t="str">
            <v>3020-06</v>
          </cell>
          <cell r="E105">
            <v>18995922.495416671</v>
          </cell>
          <cell r="F105" t="str">
            <v>Profesional Universitario</v>
          </cell>
          <cell r="G105" t="str">
            <v>25SUROCCIDENTE</v>
          </cell>
          <cell r="H105" t="str">
            <v>DIVISION PROGRAMAS EN ADMINISTRACION</v>
          </cell>
          <cell r="M105" t="str">
            <v>C</v>
          </cell>
          <cell r="O105" t="str">
            <v>UN</v>
          </cell>
          <cell r="P105">
            <v>935634</v>
          </cell>
          <cell r="Q105">
            <v>0</v>
          </cell>
          <cell r="R105" t="str">
            <v>1</v>
          </cell>
          <cell r="S105">
            <v>24278</v>
          </cell>
          <cell r="T105">
            <v>34605</v>
          </cell>
          <cell r="U105">
            <v>37.208333333333336</v>
          </cell>
          <cell r="V105">
            <v>0</v>
          </cell>
          <cell r="W105">
            <v>8.9361111111111118</v>
          </cell>
          <cell r="X105" t="str">
            <v>4Profesional</v>
          </cell>
          <cell r="Y105">
            <v>8112011.3976793988</v>
          </cell>
          <cell r="Z105" t="str">
            <v>SUROCCIDENTE</v>
          </cell>
          <cell r="AA105" t="str">
            <v>Mant</v>
          </cell>
          <cell r="AB105" t="str">
            <v>3020-06</v>
          </cell>
          <cell r="AC105">
            <v>16726391</v>
          </cell>
        </row>
        <row r="106">
          <cell r="C106" t="str">
            <v>CASTAÑO LOPEZ JHON JAIRO</v>
          </cell>
          <cell r="D106" t="str">
            <v>3020-06</v>
          </cell>
          <cell r="E106">
            <v>21241444.095416673</v>
          </cell>
          <cell r="F106" t="str">
            <v>Profesional Universitario</v>
          </cell>
          <cell r="G106" t="str">
            <v>22NOROCCIDENTE</v>
          </cell>
          <cell r="H106" t="str">
            <v>GRUPO CREDITO</v>
          </cell>
          <cell r="M106" t="str">
            <v>C</v>
          </cell>
          <cell r="N106" t="str">
            <v>VE</v>
          </cell>
          <cell r="O106" t="str">
            <v>ES</v>
          </cell>
          <cell r="P106">
            <v>935634</v>
          </cell>
          <cell r="Q106">
            <v>0</v>
          </cell>
          <cell r="R106" t="str">
            <v>1</v>
          </cell>
          <cell r="S106">
            <v>21183</v>
          </cell>
          <cell r="T106">
            <v>33913</v>
          </cell>
          <cell r="U106">
            <v>45.68333333333333</v>
          </cell>
          <cell r="V106">
            <v>1</v>
          </cell>
          <cell r="W106">
            <v>10.833333333333334</v>
          </cell>
          <cell r="X106" t="str">
            <v>4Profesional</v>
          </cell>
          <cell r="Y106">
            <v>17544582.790329862</v>
          </cell>
          <cell r="Z106" t="str">
            <v>NOROCCIDENTE</v>
          </cell>
          <cell r="AA106" t="str">
            <v>Mant</v>
          </cell>
          <cell r="AB106" t="str">
            <v>3020-06</v>
          </cell>
          <cell r="AC106">
            <v>8396018</v>
          </cell>
        </row>
        <row r="107">
          <cell r="C107" t="str">
            <v>CASTAÑO MORENO JACKELINE</v>
          </cell>
          <cell r="D107" t="str">
            <v>4065-09</v>
          </cell>
          <cell r="E107">
            <v>14586952.714583334</v>
          </cell>
          <cell r="F107" t="str">
            <v>Técnico Administrativo</v>
          </cell>
          <cell r="G107" t="str">
            <v>25SUROCCIDENTE</v>
          </cell>
          <cell r="H107" t="str">
            <v>DIVISION CREDITO Y PROGRAMAS INTERNACIONALES</v>
          </cell>
          <cell r="K107" t="str">
            <v>X</v>
          </cell>
          <cell r="M107" t="str">
            <v>C</v>
          </cell>
          <cell r="O107" t="str">
            <v>BACHILLER</v>
          </cell>
          <cell r="P107">
            <v>688731</v>
          </cell>
          <cell r="Q107">
            <v>0</v>
          </cell>
          <cell r="R107" t="str">
            <v>2</v>
          </cell>
          <cell r="S107">
            <v>25066</v>
          </cell>
          <cell r="T107">
            <v>32660</v>
          </cell>
          <cell r="U107">
            <v>35.052777777777777</v>
          </cell>
          <cell r="V107">
            <v>0</v>
          </cell>
          <cell r="W107">
            <v>14.261111111111111</v>
          </cell>
          <cell r="X107" t="str">
            <v>5Tecnico</v>
          </cell>
          <cell r="Y107">
            <v>17528669.647318289</v>
          </cell>
          <cell r="Z107" t="str">
            <v>SUROCCIDENTE</v>
          </cell>
          <cell r="AA107" t="str">
            <v>SUP</v>
          </cell>
          <cell r="AB107" t="str">
            <v>sale</v>
          </cell>
          <cell r="AC107">
            <v>29703817</v>
          </cell>
        </row>
        <row r="108">
          <cell r="C108" t="str">
            <v>CASTELLANOS DE CUELLAR ELVA MARINA</v>
          </cell>
          <cell r="D108" t="str">
            <v>5120-17</v>
          </cell>
          <cell r="E108">
            <v>16042796.106666669</v>
          </cell>
          <cell r="F108" t="str">
            <v>Auxiliar Administrativo</v>
          </cell>
          <cell r="G108" t="str">
            <v>19SDF</v>
          </cell>
          <cell r="H108" t="str">
            <v>GRUPO GESTION FINANCIERA Y CARTERA</v>
          </cell>
          <cell r="L108">
            <v>2004</v>
          </cell>
          <cell r="M108" t="str">
            <v>C</v>
          </cell>
          <cell r="O108" t="str">
            <v>BACHILLER</v>
          </cell>
          <cell r="P108">
            <v>703542</v>
          </cell>
          <cell r="Q108">
            <v>56080</v>
          </cell>
          <cell r="R108" t="str">
            <v>2</v>
          </cell>
          <cell r="S108">
            <v>18186</v>
          </cell>
          <cell r="T108">
            <v>26266</v>
          </cell>
          <cell r="U108">
            <v>53.888888888888886</v>
          </cell>
          <cell r="V108">
            <v>0</v>
          </cell>
          <cell r="W108">
            <v>31.766666666666666</v>
          </cell>
          <cell r="X108" t="str">
            <v>6Asistencial</v>
          </cell>
          <cell r="Y108">
            <v>42093867.234009258</v>
          </cell>
          <cell r="AA108" t="str">
            <v>Mant</v>
          </cell>
          <cell r="AB108" t="str">
            <v>5120-17</v>
          </cell>
          <cell r="AC108">
            <v>41484241</v>
          </cell>
        </row>
        <row r="109">
          <cell r="C109" t="str">
            <v>CASTELLANOS GUTIERREZ INGRID ELIANA</v>
          </cell>
          <cell r="D109" t="str">
            <v>5040-20</v>
          </cell>
          <cell r="E109">
            <v>17973139.348333329</v>
          </cell>
          <cell r="F109" t="str">
            <v>Secretario Ejecutivo</v>
          </cell>
          <cell r="G109" t="str">
            <v>20SEG</v>
          </cell>
          <cell r="H109" t="str">
            <v>GRUPO ALMACEN Y SUMINISTROS</v>
          </cell>
          <cell r="M109" t="str">
            <v>C</v>
          </cell>
          <cell r="O109" t="str">
            <v>UN</v>
          </cell>
          <cell r="P109">
            <v>764298</v>
          </cell>
          <cell r="Q109">
            <v>0</v>
          </cell>
          <cell r="R109" t="str">
            <v>2</v>
          </cell>
          <cell r="S109">
            <v>27087</v>
          </cell>
          <cell r="T109">
            <v>34240</v>
          </cell>
          <cell r="U109">
            <v>29.522222222222222</v>
          </cell>
          <cell r="V109">
            <v>0</v>
          </cell>
          <cell r="W109">
            <v>9.9361111111111118</v>
          </cell>
          <cell r="X109" t="str">
            <v>6Asistencial</v>
          </cell>
          <cell r="Y109">
            <v>13706317.573032407</v>
          </cell>
          <cell r="AA109" t="str">
            <v>Mant</v>
          </cell>
          <cell r="AB109" t="str">
            <v>5040-20</v>
          </cell>
          <cell r="AC109">
            <v>52221635</v>
          </cell>
        </row>
        <row r="110">
          <cell r="C110" t="str">
            <v>CASTRO BECERRA MARIA MERCEDES</v>
          </cell>
          <cell r="D110" t="str">
            <v>3020-06</v>
          </cell>
          <cell r="E110">
            <v>21241444.095416673</v>
          </cell>
          <cell r="F110" t="str">
            <v>Profesional Universitario</v>
          </cell>
          <cell r="G110" t="str">
            <v>25SUROCCIDENTE</v>
          </cell>
          <cell r="H110" t="str">
            <v>GRUPO PROGRAMAS INTERNACIONALES</v>
          </cell>
          <cell r="K110" t="str">
            <v>x</v>
          </cell>
          <cell r="M110" t="str">
            <v>C</v>
          </cell>
          <cell r="O110" t="str">
            <v>BACHILLER</v>
          </cell>
          <cell r="P110">
            <v>935634</v>
          </cell>
          <cell r="Q110">
            <v>0</v>
          </cell>
          <cell r="R110" t="str">
            <v>2</v>
          </cell>
          <cell r="S110">
            <v>20101</v>
          </cell>
          <cell r="T110">
            <v>31809</v>
          </cell>
          <cell r="U110">
            <v>48.647222222222226</v>
          </cell>
          <cell r="V110">
            <v>0</v>
          </cell>
          <cell r="W110">
            <v>16.594444444444445</v>
          </cell>
          <cell r="X110" t="str">
            <v>4Profesional</v>
          </cell>
          <cell r="Y110">
            <v>26298009.042709496</v>
          </cell>
          <cell r="Z110" t="str">
            <v>SUROCCIDENTE</v>
          </cell>
          <cell r="AA110" t="str">
            <v>SUP</v>
          </cell>
          <cell r="AB110" t="str">
            <v>sale</v>
          </cell>
          <cell r="AC110">
            <v>31151099</v>
          </cell>
        </row>
        <row r="111">
          <cell r="C111" t="str">
            <v>CASTRO MORENO GUSTAVO</v>
          </cell>
          <cell r="D111" t="str">
            <v>4065-15</v>
          </cell>
          <cell r="E111">
            <v>18995922.495416671</v>
          </cell>
          <cell r="F111" t="str">
            <v>Técnico Administrativo</v>
          </cell>
          <cell r="G111" t="str">
            <v>19SDF</v>
          </cell>
          <cell r="H111" t="str">
            <v>GRUPO TESORERIA</v>
          </cell>
          <cell r="M111" t="str">
            <v>C</v>
          </cell>
          <cell r="O111" t="str">
            <v>UN</v>
          </cell>
          <cell r="P111">
            <v>935634</v>
          </cell>
          <cell r="Q111">
            <v>0</v>
          </cell>
          <cell r="R111" t="str">
            <v>1</v>
          </cell>
          <cell r="S111">
            <v>20475</v>
          </cell>
          <cell r="T111">
            <v>28414</v>
          </cell>
          <cell r="U111">
            <v>47.62222222222222</v>
          </cell>
          <cell r="V111">
            <v>0</v>
          </cell>
          <cell r="W111">
            <v>25.886111111111113</v>
          </cell>
          <cell r="X111" t="str">
            <v>5Tecnico</v>
          </cell>
          <cell r="Y111">
            <v>40484596.417255789</v>
          </cell>
          <cell r="AA111" t="str">
            <v>Mant</v>
          </cell>
          <cell r="AB111" t="str">
            <v>4065-15</v>
          </cell>
          <cell r="AC111">
            <v>287901</v>
          </cell>
        </row>
        <row r="112">
          <cell r="C112" t="str">
            <v>CASTRO NAVIA AYDA</v>
          </cell>
          <cell r="D112" t="str">
            <v>2040-11</v>
          </cell>
          <cell r="E112">
            <v>29737405.522916667</v>
          </cell>
          <cell r="F112" t="str">
            <v>Jefe de División</v>
          </cell>
          <cell r="G112" t="str">
            <v>25SUROCCIDENTE</v>
          </cell>
          <cell r="H112" t="str">
            <v>DIVISION PROGRAMAS EN ADMINISTRACION</v>
          </cell>
          <cell r="K112" t="str">
            <v>X</v>
          </cell>
          <cell r="M112" t="str">
            <v>C</v>
          </cell>
          <cell r="N112" t="str">
            <v>P</v>
          </cell>
          <cell r="O112" t="str">
            <v>UN</v>
          </cell>
          <cell r="P112">
            <v>1464700</v>
          </cell>
          <cell r="Q112">
            <v>0</v>
          </cell>
          <cell r="R112" t="str">
            <v>2</v>
          </cell>
          <cell r="S112">
            <v>21381</v>
          </cell>
          <cell r="T112">
            <v>28216</v>
          </cell>
          <cell r="U112">
            <v>45.138888888888886</v>
          </cell>
          <cell r="V112">
            <v>0</v>
          </cell>
          <cell r="W112">
            <v>26.427777777777777</v>
          </cell>
          <cell r="X112" t="str">
            <v>3Ejecutivo</v>
          </cell>
          <cell r="Y112">
            <v>11178590.4</v>
          </cell>
          <cell r="Z112" t="str">
            <v>SUROCCIDENTE</v>
          </cell>
          <cell r="AA112" t="str">
            <v>SUP</v>
          </cell>
          <cell r="AB112" t="str">
            <v>sale</v>
          </cell>
          <cell r="AC112">
            <v>31293694</v>
          </cell>
        </row>
        <row r="113">
          <cell r="C113" t="str">
            <v>CASTRO QUINTERO HERMELINDA</v>
          </cell>
          <cell r="D113" t="str">
            <v>4065-11</v>
          </cell>
          <cell r="E113">
            <v>16080398.177083332</v>
          </cell>
          <cell r="F113" t="str">
            <v>Técnico Administrativo</v>
          </cell>
          <cell r="G113" t="str">
            <v>25SUROCCIDENTE</v>
          </cell>
          <cell r="H113" t="str">
            <v>GRUPO PROGRAMAS INTERNACIONALES</v>
          </cell>
          <cell r="L113">
            <v>2003</v>
          </cell>
          <cell r="M113" t="str">
            <v>C</v>
          </cell>
          <cell r="O113" t="str">
            <v>BACHILLER</v>
          </cell>
          <cell r="P113">
            <v>761453</v>
          </cell>
          <cell r="Q113">
            <v>0</v>
          </cell>
          <cell r="R113" t="str">
            <v>2</v>
          </cell>
          <cell r="S113">
            <v>16761</v>
          </cell>
          <cell r="T113">
            <v>28073</v>
          </cell>
          <cell r="U113">
            <v>57.791666666666664</v>
          </cell>
          <cell r="V113">
            <v>0</v>
          </cell>
          <cell r="W113">
            <v>26.822222222222223</v>
          </cell>
          <cell r="X113" t="str">
            <v>5Tecnico</v>
          </cell>
          <cell r="Y113">
            <v>35765184.686899304</v>
          </cell>
          <cell r="Z113" t="str">
            <v>SUROCCIDENTE</v>
          </cell>
          <cell r="AA113" t="str">
            <v>Mant</v>
          </cell>
          <cell r="AB113" t="str">
            <v>4065-11</v>
          </cell>
          <cell r="AC113">
            <v>24293428</v>
          </cell>
        </row>
        <row r="114">
          <cell r="C114" t="str">
            <v>CASTRO RAMOS GUSTAVO EDUARDO</v>
          </cell>
          <cell r="D114" t="str">
            <v>4065-12</v>
          </cell>
          <cell r="E114">
            <v>16415181.84</v>
          </cell>
          <cell r="F114" t="str">
            <v>Técnico Administrativo</v>
          </cell>
          <cell r="G114" t="str">
            <v>21CENTRO</v>
          </cell>
          <cell r="H114" t="str">
            <v>DIVISION CREDITO</v>
          </cell>
          <cell r="K114" t="str">
            <v>X</v>
          </cell>
          <cell r="M114" t="str">
            <v>C</v>
          </cell>
          <cell r="O114" t="str">
            <v>TC</v>
          </cell>
          <cell r="P114">
            <v>808521</v>
          </cell>
          <cell r="Q114">
            <v>0</v>
          </cell>
          <cell r="R114" t="str">
            <v>1</v>
          </cell>
          <cell r="S114">
            <v>20059</v>
          </cell>
          <cell r="T114">
            <v>27952</v>
          </cell>
          <cell r="U114">
            <v>48.761111111111113</v>
          </cell>
          <cell r="V114">
            <v>0</v>
          </cell>
          <cell r="W114">
            <v>27.15</v>
          </cell>
          <cell r="X114" t="str">
            <v>5Tecnico</v>
          </cell>
          <cell r="Y114">
            <v>36679881.5</v>
          </cell>
          <cell r="Z114" t="str">
            <v>CENTRO</v>
          </cell>
          <cell r="AA114" t="str">
            <v>SUP</v>
          </cell>
          <cell r="AB114" t="str">
            <v>sale</v>
          </cell>
          <cell r="AC114">
            <v>19341042</v>
          </cell>
        </row>
        <row r="115">
          <cell r="C115" t="str">
            <v>CIFUENTES CERON MIGUEL ANGEL</v>
          </cell>
          <cell r="D115" t="str">
            <v>5120-17</v>
          </cell>
          <cell r="E115">
            <v>14891116.80625</v>
          </cell>
          <cell r="F115" t="str">
            <v>Auxiliar Administrativo</v>
          </cell>
          <cell r="G115" t="str">
            <v>20SEG</v>
          </cell>
          <cell r="H115" t="str">
            <v>GRUPO ARCHIVO, PUBLICACIONES Y MICROFILMACION</v>
          </cell>
          <cell r="K115" t="str">
            <v>X</v>
          </cell>
          <cell r="M115" t="str">
            <v>C</v>
          </cell>
          <cell r="O115" t="str">
            <v>BACHILLER</v>
          </cell>
          <cell r="P115">
            <v>703542</v>
          </cell>
          <cell r="Q115">
            <v>0</v>
          </cell>
          <cell r="R115" t="str">
            <v>1</v>
          </cell>
          <cell r="S115">
            <v>23187</v>
          </cell>
          <cell r="T115">
            <v>33262</v>
          </cell>
          <cell r="U115">
            <v>40.194444444444443</v>
          </cell>
          <cell r="V115">
            <v>0</v>
          </cell>
          <cell r="W115">
            <v>12.613888888888889</v>
          </cell>
          <cell r="X115" t="str">
            <v>6Asistencial</v>
          </cell>
          <cell r="Y115">
            <v>15986683.791739583</v>
          </cell>
          <cell r="AA115" t="str">
            <v>SUP</v>
          </cell>
          <cell r="AB115" t="str">
            <v>sale</v>
          </cell>
          <cell r="AC115">
            <v>79292818</v>
          </cell>
        </row>
        <row r="116">
          <cell r="C116" t="str">
            <v>CLARO CLARO ALVARO ANTONIO</v>
          </cell>
          <cell r="D116" t="str">
            <v>5120-10</v>
          </cell>
          <cell r="E116">
            <v>12834078.478333335</v>
          </cell>
          <cell r="F116" t="str">
            <v>Auxiliar Administrativo</v>
          </cell>
          <cell r="G116" t="str">
            <v>24ORIENTE</v>
          </cell>
          <cell r="H116" t="str">
            <v>GRUPO ADMINISTRATIVO Y FINANCIERO</v>
          </cell>
          <cell r="K116" t="str">
            <v>X</v>
          </cell>
          <cell r="M116" t="str">
            <v>C</v>
          </cell>
          <cell r="N116" t="str">
            <v>VE</v>
          </cell>
          <cell r="O116" t="str">
            <v>UN</v>
          </cell>
          <cell r="P116">
            <v>515106</v>
          </cell>
          <cell r="Q116">
            <v>0</v>
          </cell>
          <cell r="R116" t="str">
            <v>1</v>
          </cell>
          <cell r="S116">
            <v>20901</v>
          </cell>
          <cell r="T116">
            <v>31807</v>
          </cell>
          <cell r="U116">
            <v>46.452777777777776</v>
          </cell>
          <cell r="V116">
            <v>0</v>
          </cell>
          <cell r="W116">
            <v>16.597222222222221</v>
          </cell>
          <cell r="X116" t="str">
            <v>6Asistencial</v>
          </cell>
          <cell r="Y116">
            <v>16413360.411662038</v>
          </cell>
          <cell r="Z116" t="str">
            <v>ORIENTE</v>
          </cell>
          <cell r="AA116" t="str">
            <v>SUP</v>
          </cell>
          <cell r="AB116" t="str">
            <v>sale</v>
          </cell>
          <cell r="AC116">
            <v>5458528</v>
          </cell>
        </row>
        <row r="117">
          <cell r="C117" t="str">
            <v>CLARO PEREZ FANNY GRACIELA</v>
          </cell>
          <cell r="D117" t="str">
            <v>4065-11</v>
          </cell>
          <cell r="E117">
            <v>16080398.177083332</v>
          </cell>
          <cell r="F117" t="str">
            <v>Técnico Administrativo</v>
          </cell>
          <cell r="G117" t="str">
            <v>24ORIENTE</v>
          </cell>
          <cell r="H117" t="str">
            <v>GRUPO ADMINISTRATIVO Y FINANCIERO</v>
          </cell>
          <cell r="K117" t="str">
            <v>X</v>
          </cell>
          <cell r="M117" t="str">
            <v>C</v>
          </cell>
          <cell r="O117" t="str">
            <v>TC</v>
          </cell>
          <cell r="P117">
            <v>761453</v>
          </cell>
          <cell r="Q117">
            <v>0</v>
          </cell>
          <cell r="R117" t="str">
            <v>2</v>
          </cell>
          <cell r="S117">
            <v>21936</v>
          </cell>
          <cell r="T117">
            <v>30774</v>
          </cell>
          <cell r="U117">
            <v>43.62222222222222</v>
          </cell>
          <cell r="V117">
            <v>2.5</v>
          </cell>
          <cell r="W117">
            <v>19.425000000000001</v>
          </cell>
          <cell r="X117" t="str">
            <v>5Tecnico</v>
          </cell>
          <cell r="Y117">
            <v>26124973.18099653</v>
          </cell>
          <cell r="Z117" t="str">
            <v>ORIENTE</v>
          </cell>
          <cell r="AA117" t="str">
            <v>SUP</v>
          </cell>
          <cell r="AB117" t="str">
            <v>sale</v>
          </cell>
          <cell r="AC117">
            <v>37313667</v>
          </cell>
        </row>
        <row r="118">
          <cell r="C118" t="str">
            <v>COIME CORTES JULIO NICOLAS</v>
          </cell>
          <cell r="D118" t="str">
            <v>5120-12</v>
          </cell>
          <cell r="E118">
            <v>13279546.932500001</v>
          </cell>
          <cell r="F118" t="str">
            <v>Auxiliar Administrativo</v>
          </cell>
          <cell r="G118" t="str">
            <v>20SEG</v>
          </cell>
          <cell r="H118" t="str">
            <v>GRUPO CORRESPONDENCIA</v>
          </cell>
          <cell r="M118" t="str">
            <v>C</v>
          </cell>
          <cell r="O118" t="str">
            <v>BACHILLER</v>
          </cell>
          <cell r="P118">
            <v>596996</v>
          </cell>
          <cell r="Q118">
            <v>0</v>
          </cell>
          <cell r="R118" t="str">
            <v>1</v>
          </cell>
          <cell r="S118">
            <v>20877</v>
          </cell>
          <cell r="T118">
            <v>33233</v>
          </cell>
          <cell r="U118">
            <v>46.524999999999999</v>
          </cell>
          <cell r="V118">
            <v>3.4166666666666665</v>
          </cell>
          <cell r="W118">
            <v>12.691666666666666</v>
          </cell>
          <cell r="X118" t="str">
            <v>6Asistencial</v>
          </cell>
          <cell r="Y118">
            <v>14440454.7273125</v>
          </cell>
          <cell r="AA118" t="str">
            <v>Mant</v>
          </cell>
          <cell r="AB118" t="str">
            <v>5120-12</v>
          </cell>
          <cell r="AC118">
            <v>12906372</v>
          </cell>
        </row>
        <row r="119">
          <cell r="C119" t="str">
            <v>COMBARIZA MARTIN MARIA TERESA</v>
          </cell>
          <cell r="D119" t="str">
            <v>5040-20</v>
          </cell>
          <cell r="E119">
            <v>16138824.14833333</v>
          </cell>
          <cell r="F119" t="str">
            <v>Secretario Ejecutivo</v>
          </cell>
          <cell r="G119" t="str">
            <v>19SDF</v>
          </cell>
          <cell r="H119" t="str">
            <v>GRUPO TESORERIA</v>
          </cell>
          <cell r="M119" t="str">
            <v>C</v>
          </cell>
          <cell r="N119" t="str">
            <v>VE</v>
          </cell>
          <cell r="O119" t="str">
            <v>ES</v>
          </cell>
          <cell r="P119">
            <v>764298</v>
          </cell>
          <cell r="Q119">
            <v>0</v>
          </cell>
          <cell r="R119" t="str">
            <v>2</v>
          </cell>
          <cell r="S119">
            <v>24156</v>
          </cell>
          <cell r="T119">
            <v>33573</v>
          </cell>
          <cell r="U119">
            <v>37.547222222222224</v>
          </cell>
          <cell r="V119">
            <v>0</v>
          </cell>
          <cell r="W119">
            <v>11.761111111111111</v>
          </cell>
          <cell r="X119" t="str">
            <v>6Asistencial</v>
          </cell>
          <cell r="Y119">
            <v>16157329.656680554</v>
          </cell>
          <cell r="AA119" t="str">
            <v>Mant</v>
          </cell>
          <cell r="AB119" t="str">
            <v>5040-20</v>
          </cell>
          <cell r="AC119">
            <v>51803256</v>
          </cell>
        </row>
        <row r="120">
          <cell r="C120" t="str">
            <v>CONTENTO INFANTE FANNY</v>
          </cell>
          <cell r="D120" t="str">
            <v>3020-12</v>
          </cell>
          <cell r="E120">
            <v>28284080.003333326</v>
          </cell>
          <cell r="F120" t="str">
            <v>Profesional Universitario</v>
          </cell>
          <cell r="G120" t="str">
            <v>20SEG</v>
          </cell>
          <cell r="H120" t="str">
            <v>GRUPO DESARROLLO PERSONAL</v>
          </cell>
          <cell r="M120" t="str">
            <v>C</v>
          </cell>
          <cell r="O120" t="str">
            <v>ES</v>
          </cell>
          <cell r="P120">
            <v>1245845</v>
          </cell>
          <cell r="Q120">
            <v>0</v>
          </cell>
          <cell r="R120" t="str">
            <v>2</v>
          </cell>
          <cell r="S120">
            <v>24367</v>
          </cell>
          <cell r="T120">
            <v>35010</v>
          </cell>
          <cell r="U120">
            <v>36.966666666666669</v>
          </cell>
          <cell r="V120">
            <v>0</v>
          </cell>
          <cell r="W120">
            <v>7.8277777777777775</v>
          </cell>
          <cell r="X120" t="str">
            <v>4Profesional</v>
          </cell>
          <cell r="Y120">
            <v>9696286.0605925936</v>
          </cell>
          <cell r="AA120" t="str">
            <v>Mant</v>
          </cell>
          <cell r="AB120" t="str">
            <v>3020-12</v>
          </cell>
          <cell r="AC120">
            <v>39747182</v>
          </cell>
        </row>
        <row r="121">
          <cell r="C121" t="str">
            <v>CORREA MORENO GLORIA TERESA</v>
          </cell>
          <cell r="D121" t="str">
            <v>2040-11</v>
          </cell>
          <cell r="E121">
            <v>29737405.522916667</v>
          </cell>
          <cell r="F121" t="str">
            <v>Jefe de División</v>
          </cell>
          <cell r="G121" t="str">
            <v>22NOROCCIDENTE</v>
          </cell>
          <cell r="H121" t="str">
            <v>DIVISION PROGRAMAS EN ADMINISTRACION</v>
          </cell>
          <cell r="K121" t="str">
            <v>X</v>
          </cell>
          <cell r="M121" t="str">
            <v>C</v>
          </cell>
          <cell r="N121" t="str">
            <v>P</v>
          </cell>
          <cell r="O121" t="str">
            <v>UN</v>
          </cell>
          <cell r="P121">
            <v>1464700</v>
          </cell>
          <cell r="Q121">
            <v>0</v>
          </cell>
          <cell r="R121" t="str">
            <v>2</v>
          </cell>
          <cell r="S121">
            <v>22667</v>
          </cell>
          <cell r="T121">
            <v>31488</v>
          </cell>
          <cell r="U121">
            <v>41.62222222222222</v>
          </cell>
          <cell r="V121">
            <v>0</v>
          </cell>
          <cell r="W121">
            <v>17.466666666666665</v>
          </cell>
          <cell r="X121" t="str">
            <v>3Ejecutivo</v>
          </cell>
          <cell r="Y121">
            <v>11178590.4</v>
          </cell>
          <cell r="Z121" t="str">
            <v>NOROCCIDENTE</v>
          </cell>
          <cell r="AA121" t="str">
            <v>SUP</v>
          </cell>
          <cell r="AB121" t="str">
            <v>sale</v>
          </cell>
          <cell r="AC121">
            <v>43042718</v>
          </cell>
        </row>
        <row r="122">
          <cell r="C122" t="str">
            <v>CORREA RUIZ SANTIAGO ALBERTO</v>
          </cell>
          <cell r="D122" t="str">
            <v>5120-10</v>
          </cell>
          <cell r="E122">
            <v>11597824.078333335</v>
          </cell>
          <cell r="F122" t="str">
            <v>Auxiliar Administrativo</v>
          </cell>
          <cell r="G122" t="str">
            <v>22NOROCCIDENTE</v>
          </cell>
          <cell r="H122" t="str">
            <v>GRUPO ADMINISTRATIVO</v>
          </cell>
          <cell r="K122" t="str">
            <v>X</v>
          </cell>
          <cell r="M122" t="str">
            <v>C</v>
          </cell>
          <cell r="N122" t="str">
            <v>VE</v>
          </cell>
          <cell r="O122" t="str">
            <v>BACHILLER</v>
          </cell>
          <cell r="P122">
            <v>515106</v>
          </cell>
          <cell r="Q122">
            <v>0</v>
          </cell>
          <cell r="R122" t="str">
            <v>1</v>
          </cell>
          <cell r="S122">
            <v>24220</v>
          </cell>
          <cell r="T122">
            <v>33270</v>
          </cell>
          <cell r="U122">
            <v>37.366666666666667</v>
          </cell>
          <cell r="V122">
            <v>0</v>
          </cell>
          <cell r="W122">
            <v>12.594444444444445</v>
          </cell>
          <cell r="X122" t="str">
            <v>6Asistencial</v>
          </cell>
          <cell r="Y122">
            <v>12551393.255976852</v>
          </cell>
          <cell r="Z122" t="str">
            <v>NOROCCIDENTE</v>
          </cell>
          <cell r="AA122" t="str">
            <v>SUP</v>
          </cell>
          <cell r="AB122" t="str">
            <v>sale</v>
          </cell>
          <cell r="AC122">
            <v>71675026</v>
          </cell>
        </row>
        <row r="123">
          <cell r="C123" t="str">
            <v>CORREDOR TORRES MERY GIOMAR</v>
          </cell>
          <cell r="D123" t="str">
            <v>5040-16</v>
          </cell>
          <cell r="E123">
            <v>14586952.714583334</v>
          </cell>
          <cell r="F123" t="str">
            <v>Secretario Ejecutivo</v>
          </cell>
          <cell r="G123" t="str">
            <v>25SUROCCIDENTE</v>
          </cell>
          <cell r="H123" t="str">
            <v>DIRECCION REGIONAL TOLIMA</v>
          </cell>
          <cell r="K123" t="str">
            <v>X</v>
          </cell>
          <cell r="M123" t="str">
            <v>C</v>
          </cell>
          <cell r="N123" t="str">
            <v>P</v>
          </cell>
          <cell r="O123" t="str">
            <v>BACHILLER</v>
          </cell>
          <cell r="P123">
            <v>688731</v>
          </cell>
          <cell r="Q123">
            <v>0</v>
          </cell>
          <cell r="R123" t="str">
            <v>2</v>
          </cell>
          <cell r="S123">
            <v>21710</v>
          </cell>
          <cell r="T123">
            <v>33409</v>
          </cell>
          <cell r="U123">
            <v>44.238888888888887</v>
          </cell>
          <cell r="V123">
            <v>0</v>
          </cell>
          <cell r="W123">
            <v>12.208333333333334</v>
          </cell>
          <cell r="X123" t="str">
            <v>6Asistencial</v>
          </cell>
          <cell r="Y123">
            <v>6570493.7400000002</v>
          </cell>
          <cell r="Z123" t="str">
            <v>SUROCCIDENTE</v>
          </cell>
          <cell r="AA123" t="str">
            <v>SUP</v>
          </cell>
          <cell r="AB123" t="str">
            <v>sale</v>
          </cell>
          <cell r="AC123">
            <v>41759716</v>
          </cell>
        </row>
        <row r="124">
          <cell r="C124" t="str">
            <v>CRIALES CLAVIJO LISBETH ASTRID</v>
          </cell>
          <cell r="D124" t="str">
            <v>5120-12</v>
          </cell>
          <cell r="E124">
            <v>13279546.932500001</v>
          </cell>
          <cell r="F124" t="str">
            <v>Auxiliar Administrativo</v>
          </cell>
          <cell r="G124" t="str">
            <v>21CENTRO</v>
          </cell>
          <cell r="H124" t="str">
            <v>GRUPO CARTERA</v>
          </cell>
          <cell r="L124" t="str">
            <v>MCF</v>
          </cell>
          <cell r="M124" t="str">
            <v>C</v>
          </cell>
          <cell r="O124" t="str">
            <v>BACHILLER</v>
          </cell>
          <cell r="P124">
            <v>596996</v>
          </cell>
          <cell r="Q124">
            <v>0</v>
          </cell>
          <cell r="R124" t="str">
            <v>2</v>
          </cell>
          <cell r="S124">
            <v>20784</v>
          </cell>
          <cell r="T124">
            <v>31807</v>
          </cell>
          <cell r="U124">
            <v>46.777777777777779</v>
          </cell>
          <cell r="V124">
            <v>0</v>
          </cell>
          <cell r="W124">
            <v>16.597222222222221</v>
          </cell>
          <cell r="X124" t="str">
            <v>6Asistencial</v>
          </cell>
          <cell r="Y124">
            <v>18743011.070645835</v>
          </cell>
          <cell r="Z124" t="str">
            <v>CENTRO</v>
          </cell>
          <cell r="AA124" t="str">
            <v>Mant</v>
          </cell>
          <cell r="AB124" t="str">
            <v>5120-12</v>
          </cell>
          <cell r="AC124">
            <v>41738988</v>
          </cell>
        </row>
        <row r="125">
          <cell r="C125" t="str">
            <v>CRUZ GONZALEZ CARLOS EDUARDO</v>
          </cell>
          <cell r="D125" t="str">
            <v>3020-14</v>
          </cell>
          <cell r="E125">
            <v>27317929.430000003</v>
          </cell>
          <cell r="F125" t="str">
            <v>Profesional Universitario</v>
          </cell>
          <cell r="G125" t="str">
            <v>15OSI</v>
          </cell>
          <cell r="H125" t="str">
            <v>DIVISION SISTEMATIZACION E INFORMATICA</v>
          </cell>
          <cell r="M125" t="str">
            <v>C</v>
          </cell>
          <cell r="O125" t="str">
            <v>ES</v>
          </cell>
          <cell r="P125">
            <v>1345530</v>
          </cell>
          <cell r="Q125">
            <v>0</v>
          </cell>
          <cell r="R125" t="str">
            <v>1</v>
          </cell>
          <cell r="S125">
            <v>24815</v>
          </cell>
          <cell r="T125">
            <v>34148</v>
          </cell>
          <cell r="U125">
            <v>35.738888888888887</v>
          </cell>
          <cell r="V125">
            <v>0</v>
          </cell>
          <cell r="W125">
            <v>10.186111111111112</v>
          </cell>
          <cell r="X125" t="str">
            <v>4Profesional</v>
          </cell>
          <cell r="Y125">
            <v>23711494.034749996</v>
          </cell>
          <cell r="AA125" t="str">
            <v>Mant</v>
          </cell>
          <cell r="AB125" t="str">
            <v>3020-14</v>
          </cell>
          <cell r="AC125">
            <v>79451906</v>
          </cell>
        </row>
        <row r="126">
          <cell r="C126" t="str">
            <v>CUELLAR SALAZAR MARIA NANCY</v>
          </cell>
          <cell r="D126" t="str">
            <v>5120-09</v>
          </cell>
          <cell r="E126">
            <v>10643889.421249999</v>
          </cell>
          <cell r="F126" t="str">
            <v>Auxiliar Administrativo</v>
          </cell>
          <cell r="G126" t="str">
            <v>25SUROCCIDENTE</v>
          </cell>
          <cell r="H126" t="str">
            <v>GRUPO OPERATIVO</v>
          </cell>
          <cell r="K126" t="str">
            <v>X</v>
          </cell>
          <cell r="M126" t="str">
            <v>C</v>
          </cell>
          <cell r="N126" t="str">
            <v>VE</v>
          </cell>
          <cell r="O126" t="str">
            <v>BACHILLER</v>
          </cell>
          <cell r="P126">
            <v>468655</v>
          </cell>
          <cell r="Q126">
            <v>0</v>
          </cell>
          <cell r="R126" t="str">
            <v>2</v>
          </cell>
          <cell r="S126">
            <v>21931</v>
          </cell>
          <cell r="T126">
            <v>31974</v>
          </cell>
          <cell r="U126">
            <v>43.636111111111113</v>
          </cell>
          <cell r="V126">
            <v>0</v>
          </cell>
          <cell r="W126">
            <v>16.136111111111113</v>
          </cell>
          <cell r="X126" t="str">
            <v>6Asistencial</v>
          </cell>
          <cell r="Y126">
            <v>14658844.428461805</v>
          </cell>
          <cell r="Z126" t="str">
            <v>SUROCCIDENTE</v>
          </cell>
          <cell r="AA126" t="str">
            <v>SUP</v>
          </cell>
          <cell r="AB126" t="str">
            <v>sale</v>
          </cell>
          <cell r="AC126">
            <v>26597809</v>
          </cell>
        </row>
        <row r="127">
          <cell r="C127" t="str">
            <v>CUEVAS DE REVELO MARIA BEATRIZ</v>
          </cell>
          <cell r="D127" t="str">
            <v>5120-10</v>
          </cell>
          <cell r="E127">
            <v>11597824.078333335</v>
          </cell>
          <cell r="F127" t="str">
            <v>Auxiliar Administrativo</v>
          </cell>
          <cell r="G127" t="str">
            <v>25SUROCCIDENTE</v>
          </cell>
          <cell r="H127" t="str">
            <v>GRUPO ADMINISTRATIVO</v>
          </cell>
          <cell r="L127">
            <v>2003</v>
          </cell>
          <cell r="M127" t="str">
            <v>C</v>
          </cell>
          <cell r="O127" t="str">
            <v>SECUNDARIA</v>
          </cell>
          <cell r="P127">
            <v>515106</v>
          </cell>
          <cell r="Q127">
            <v>0</v>
          </cell>
          <cell r="R127" t="str">
            <v>2</v>
          </cell>
          <cell r="S127">
            <v>16448</v>
          </cell>
          <cell r="T127">
            <v>31959</v>
          </cell>
          <cell r="U127">
            <v>58.65</v>
          </cell>
          <cell r="V127">
            <v>9.8333333333333339</v>
          </cell>
          <cell r="W127">
            <v>16.177777777777777</v>
          </cell>
          <cell r="X127" t="str">
            <v>6Asistencial</v>
          </cell>
          <cell r="Y127">
            <v>16036583.128180558</v>
          </cell>
          <cell r="Z127" t="str">
            <v>SUROCCIDENTE</v>
          </cell>
          <cell r="AA127" t="str">
            <v>Mant</v>
          </cell>
          <cell r="AB127" t="str">
            <v>5120-10</v>
          </cell>
          <cell r="AC127">
            <v>38973287</v>
          </cell>
        </row>
        <row r="128">
          <cell r="C128" t="str">
            <v>CHARRY MERCHAN LUZ ANGELA</v>
          </cell>
          <cell r="D128" t="str">
            <v>5120-09</v>
          </cell>
          <cell r="E128">
            <v>10643889.421249999</v>
          </cell>
          <cell r="F128" t="str">
            <v>Auxiliar Administrativo</v>
          </cell>
          <cell r="G128" t="str">
            <v>24ORIENTE</v>
          </cell>
          <cell r="H128" t="str">
            <v>GRUPO OPERATIVO</v>
          </cell>
          <cell r="K128" t="str">
            <v>X</v>
          </cell>
          <cell r="M128" t="str">
            <v>C</v>
          </cell>
          <cell r="O128" t="str">
            <v>BACHILLER</v>
          </cell>
          <cell r="P128">
            <v>468655</v>
          </cell>
          <cell r="Q128">
            <v>0</v>
          </cell>
          <cell r="R128" t="str">
            <v>2</v>
          </cell>
          <cell r="S128">
            <v>27706</v>
          </cell>
          <cell r="T128">
            <v>36069</v>
          </cell>
          <cell r="U128">
            <v>27.824999999999999</v>
          </cell>
          <cell r="V128">
            <v>0</v>
          </cell>
          <cell r="W128">
            <v>4.927777777777778</v>
          </cell>
          <cell r="X128" t="str">
            <v>6Asistencial</v>
          </cell>
          <cell r="Y128">
            <v>2923107.8254687497</v>
          </cell>
          <cell r="Z128" t="str">
            <v>ORIENTE</v>
          </cell>
          <cell r="AA128" t="str">
            <v>SUP</v>
          </cell>
          <cell r="AB128" t="str">
            <v>sale</v>
          </cell>
          <cell r="AC128">
            <v>40437483</v>
          </cell>
        </row>
        <row r="129">
          <cell r="C129" t="str">
            <v>CHAVES DAVALOS JOSE FERNANDO</v>
          </cell>
          <cell r="D129" t="str">
            <v>4065-11</v>
          </cell>
          <cell r="E129">
            <v>16080398.177083332</v>
          </cell>
          <cell r="F129" t="str">
            <v>Técnico Administrativo</v>
          </cell>
          <cell r="G129" t="str">
            <v>14ODI</v>
          </cell>
          <cell r="H129" t="str">
            <v>DIVISION PROGRAMAS INTERNACIONALES</v>
          </cell>
          <cell r="M129" t="str">
            <v>C</v>
          </cell>
          <cell r="N129" t="str">
            <v>VE</v>
          </cell>
          <cell r="O129" t="str">
            <v>UN</v>
          </cell>
          <cell r="P129">
            <v>761453</v>
          </cell>
          <cell r="Q129">
            <v>0</v>
          </cell>
          <cell r="R129" t="str">
            <v>1</v>
          </cell>
          <cell r="S129">
            <v>25017</v>
          </cell>
          <cell r="T129">
            <v>33932</v>
          </cell>
          <cell r="U129">
            <v>35.18611111111111</v>
          </cell>
          <cell r="V129">
            <v>0</v>
          </cell>
          <cell r="W129">
            <v>10.780555555555555</v>
          </cell>
          <cell r="X129" t="str">
            <v>5Tecnico</v>
          </cell>
          <cell r="Y129">
            <v>14813791.680737268</v>
          </cell>
          <cell r="AA129" t="str">
            <v>Mant</v>
          </cell>
          <cell r="AB129" t="str">
            <v>4065-11</v>
          </cell>
          <cell r="AC129">
            <v>12995193</v>
          </cell>
        </row>
        <row r="130">
          <cell r="C130" t="str">
            <v>CHAVES FERNANDEZ CARLOS ENRIQUE</v>
          </cell>
          <cell r="D130" t="str">
            <v>3010-17</v>
          </cell>
          <cell r="E130">
            <v>36079145.295416668</v>
          </cell>
          <cell r="F130" t="str">
            <v>Profesional Especializado</v>
          </cell>
          <cell r="G130" t="str">
            <v>11OCI</v>
          </cell>
          <cell r="H130" t="str">
            <v>OFICINA CONTROL INTERNO</v>
          </cell>
          <cell r="L130">
            <v>2003</v>
          </cell>
          <cell r="M130" t="str">
            <v>C</v>
          </cell>
          <cell r="O130" t="str">
            <v>ES</v>
          </cell>
          <cell r="P130">
            <v>1665264</v>
          </cell>
          <cell r="Q130">
            <v>111795</v>
          </cell>
          <cell r="R130" t="str">
            <v>1</v>
          </cell>
          <cell r="S130">
            <v>16936</v>
          </cell>
          <cell r="T130">
            <v>26268</v>
          </cell>
          <cell r="U130">
            <v>57.30833333333333</v>
          </cell>
          <cell r="V130">
            <v>0</v>
          </cell>
          <cell r="W130">
            <v>31.761111111111113</v>
          </cell>
          <cell r="X130" t="str">
            <v>4Profesional</v>
          </cell>
          <cell r="Y130">
            <v>94091560.242589116</v>
          </cell>
          <cell r="AA130" t="str">
            <v>Mant</v>
          </cell>
          <cell r="AB130" t="str">
            <v>3010-17</v>
          </cell>
          <cell r="AC130">
            <v>17146349</v>
          </cell>
        </row>
        <row r="131">
          <cell r="C131" t="str">
            <v>CHAVEZ ROJAS CARLOS EDUARDO</v>
          </cell>
          <cell r="D131" t="str">
            <v>5120-09</v>
          </cell>
          <cell r="E131">
            <v>10643889.421249999</v>
          </cell>
          <cell r="F131" t="str">
            <v>Auxiliar Administrativo</v>
          </cell>
          <cell r="G131" t="str">
            <v>16SDT</v>
          </cell>
          <cell r="H131" t="str">
            <v>DIVISION PROGRAMAS EN ADMINISTRACION</v>
          </cell>
          <cell r="K131" t="str">
            <v>x</v>
          </cell>
          <cell r="M131" t="str">
            <v>C</v>
          </cell>
          <cell r="O131" t="str">
            <v>BACHILLER</v>
          </cell>
          <cell r="P131">
            <v>468655</v>
          </cell>
          <cell r="Q131">
            <v>0</v>
          </cell>
          <cell r="R131" t="str">
            <v>1</v>
          </cell>
          <cell r="S131">
            <v>27006</v>
          </cell>
          <cell r="T131">
            <v>35569</v>
          </cell>
          <cell r="U131">
            <v>29.741666666666667</v>
          </cell>
          <cell r="V131">
            <v>0</v>
          </cell>
          <cell r="W131">
            <v>6.2944444444444443</v>
          </cell>
          <cell r="X131" t="str">
            <v>6Asistencial</v>
          </cell>
          <cell r="Y131">
            <v>3529382.0411215276</v>
          </cell>
          <cell r="AA131" t="str">
            <v>SUP</v>
          </cell>
          <cell r="AB131" t="str">
            <v>sale</v>
          </cell>
          <cell r="AC131">
            <v>79752362</v>
          </cell>
        </row>
        <row r="132">
          <cell r="C132" t="str">
            <v>DAZA  CARMEN ALICIA-(CARMENZA)</v>
          </cell>
          <cell r="D132" t="str">
            <v>4065-09</v>
          </cell>
          <cell r="E132">
            <v>14586952.714583334</v>
          </cell>
          <cell r="F132" t="str">
            <v>Técnico Administrativo</v>
          </cell>
          <cell r="G132" t="str">
            <v>21CENTRO</v>
          </cell>
          <cell r="H132" t="str">
            <v>DIVISION SERVICIOS AL EXTERIOR</v>
          </cell>
          <cell r="I132" t="str">
            <v>SRI</v>
          </cell>
          <cell r="L132">
            <v>2003</v>
          </cell>
          <cell r="M132" t="str">
            <v>C</v>
          </cell>
          <cell r="O132" t="str">
            <v>BACHILLER</v>
          </cell>
          <cell r="P132">
            <v>688731</v>
          </cell>
          <cell r="Q132">
            <v>0</v>
          </cell>
          <cell r="R132" t="str">
            <v>2</v>
          </cell>
          <cell r="S132">
            <v>17798</v>
          </cell>
          <cell r="T132">
            <v>33573</v>
          </cell>
          <cell r="U132">
            <v>54.952777777777776</v>
          </cell>
          <cell r="V132">
            <v>14.333333333333334</v>
          </cell>
          <cell r="W132">
            <v>11.761111111111111</v>
          </cell>
          <cell r="X132" t="str">
            <v>5Tecnico</v>
          </cell>
          <cell r="Y132">
            <v>14612085.67937847</v>
          </cell>
          <cell r="Z132" t="str">
            <v>CENTRO</v>
          </cell>
          <cell r="AA132" t="str">
            <v>Mant</v>
          </cell>
          <cell r="AB132" t="str">
            <v>4065-09</v>
          </cell>
          <cell r="AC132">
            <v>20563092</v>
          </cell>
        </row>
        <row r="133">
          <cell r="C133" t="str">
            <v>DAZA  LUZ MARIA</v>
          </cell>
          <cell r="D133" t="str">
            <v>3010-17</v>
          </cell>
          <cell r="E133">
            <v>35377361.200833336</v>
          </cell>
          <cell r="F133" t="str">
            <v>Profesional Especializado</v>
          </cell>
          <cell r="G133" t="str">
            <v>13OJU</v>
          </cell>
          <cell r="H133" t="str">
            <v>OFICINA JURIDICA</v>
          </cell>
          <cell r="M133" t="str">
            <v>C</v>
          </cell>
          <cell r="O133" t="str">
            <v>ES</v>
          </cell>
          <cell r="P133">
            <v>1665264</v>
          </cell>
          <cell r="Q133">
            <v>77229</v>
          </cell>
          <cell r="R133" t="str">
            <v>2</v>
          </cell>
          <cell r="S133">
            <v>19708</v>
          </cell>
          <cell r="T133">
            <v>26413</v>
          </cell>
          <cell r="U133">
            <v>49.722222222222221</v>
          </cell>
          <cell r="V133">
            <v>0</v>
          </cell>
          <cell r="W133">
            <v>31.363888888888887</v>
          </cell>
          <cell r="X133" t="str">
            <v>4Profesional</v>
          </cell>
          <cell r="Y133">
            <v>91137081.13003011</v>
          </cell>
          <cell r="AA133" t="str">
            <v>Mant</v>
          </cell>
          <cell r="AB133" t="str">
            <v>3010-17</v>
          </cell>
          <cell r="AC133">
            <v>41697812</v>
          </cell>
        </row>
        <row r="134">
          <cell r="C134" t="str">
            <v>DE-LA-ROSA TORRES OLINDA LEONOR</v>
          </cell>
          <cell r="D134" t="str">
            <v>2040-11</v>
          </cell>
          <cell r="E134">
            <v>29737405.522916667</v>
          </cell>
          <cell r="F134" t="str">
            <v>Jefe de División</v>
          </cell>
          <cell r="G134" t="str">
            <v>23NORTE</v>
          </cell>
          <cell r="H134" t="str">
            <v>DIVISION CREDITO Y PROGRAMAS INTERNACIONALES</v>
          </cell>
          <cell r="K134" t="str">
            <v>x</v>
          </cell>
          <cell r="M134" t="str">
            <v>C</v>
          </cell>
          <cell r="N134" t="str">
            <v>P</v>
          </cell>
          <cell r="O134" t="str">
            <v>ES</v>
          </cell>
          <cell r="P134">
            <v>1464700</v>
          </cell>
          <cell r="Q134">
            <v>0</v>
          </cell>
          <cell r="R134" t="str">
            <v>2</v>
          </cell>
          <cell r="S134">
            <v>20810</v>
          </cell>
          <cell r="T134">
            <v>28200</v>
          </cell>
          <cell r="U134">
            <v>46.705555555555556</v>
          </cell>
          <cell r="V134">
            <v>0</v>
          </cell>
          <cell r="W134">
            <v>26.469444444444445</v>
          </cell>
          <cell r="X134" t="str">
            <v>3Ejecutivo</v>
          </cell>
          <cell r="Y134">
            <v>11178590.4</v>
          </cell>
          <cell r="Z134" t="str">
            <v>NORTE</v>
          </cell>
          <cell r="AA134" t="str">
            <v>SUP</v>
          </cell>
          <cell r="AB134" t="str">
            <v>sale</v>
          </cell>
          <cell r="AC134">
            <v>32631100</v>
          </cell>
        </row>
        <row r="135">
          <cell r="C135" t="str">
            <v>DELGADILLO CALDERON HELMER</v>
          </cell>
          <cell r="D135" t="str">
            <v>3020-07</v>
          </cell>
          <cell r="E135">
            <v>22377443.19125</v>
          </cell>
          <cell r="F135" t="str">
            <v>Profesional Universitario</v>
          </cell>
          <cell r="G135" t="str">
            <v>22NOROCCIDENTE</v>
          </cell>
          <cell r="H135" t="str">
            <v>GRUPO ADMINISTRATIVO Y FINANCIERO</v>
          </cell>
          <cell r="L135">
            <v>2003</v>
          </cell>
          <cell r="M135" t="str">
            <v>C</v>
          </cell>
          <cell r="O135" t="str">
            <v>ES</v>
          </cell>
          <cell r="P135">
            <v>985672</v>
          </cell>
          <cell r="Q135">
            <v>0</v>
          </cell>
          <cell r="R135" t="str">
            <v>1</v>
          </cell>
          <cell r="S135">
            <v>17281</v>
          </cell>
          <cell r="T135">
            <v>28079</v>
          </cell>
          <cell r="U135">
            <v>56.363888888888887</v>
          </cell>
          <cell r="V135">
            <v>0</v>
          </cell>
          <cell r="W135">
            <v>26.805555555555557</v>
          </cell>
          <cell r="X135" t="str">
            <v>4Profesional</v>
          </cell>
          <cell r="Y135">
            <v>44239649.865614586</v>
          </cell>
          <cell r="Z135" t="str">
            <v>NOROCCIDENTE</v>
          </cell>
          <cell r="AA135" t="str">
            <v>Mant</v>
          </cell>
          <cell r="AB135" t="str">
            <v>3020-07</v>
          </cell>
          <cell r="AC135">
            <v>10217327</v>
          </cell>
        </row>
        <row r="136">
          <cell r="C136" t="str">
            <v>DE-MOYA BADILLO BERLYS</v>
          </cell>
          <cell r="D136" t="str">
            <v>4065-09</v>
          </cell>
          <cell r="E136">
            <v>14586952.714583334</v>
          </cell>
          <cell r="F136" t="str">
            <v>Técnico Administrativo</v>
          </cell>
          <cell r="G136" t="str">
            <v>23NORTE</v>
          </cell>
          <cell r="H136" t="str">
            <v>DIVISION PROGRAMAS EN ADMINISTRACION</v>
          </cell>
          <cell r="L136" t="str">
            <v>MCF</v>
          </cell>
          <cell r="M136" t="str">
            <v>C</v>
          </cell>
          <cell r="O136" t="str">
            <v>BACHILLER</v>
          </cell>
          <cell r="P136">
            <v>688731</v>
          </cell>
          <cell r="Q136">
            <v>0</v>
          </cell>
          <cell r="R136" t="str">
            <v>2</v>
          </cell>
          <cell r="S136">
            <v>23596</v>
          </cell>
          <cell r="T136">
            <v>32758</v>
          </cell>
          <cell r="U136">
            <v>39.077777777777776</v>
          </cell>
          <cell r="V136">
            <v>0</v>
          </cell>
          <cell r="W136">
            <v>13.994444444444444</v>
          </cell>
          <cell r="X136" t="str">
            <v>5Tecnico</v>
          </cell>
          <cell r="Y136">
            <v>17295342.9298831</v>
          </cell>
          <cell r="Z136" t="str">
            <v>NORTE</v>
          </cell>
          <cell r="AA136" t="str">
            <v>Mant</v>
          </cell>
          <cell r="AB136" t="str">
            <v>4065-09</v>
          </cell>
          <cell r="AC136">
            <v>32676084</v>
          </cell>
        </row>
        <row r="137">
          <cell r="C137" t="str">
            <v>DIAZ DE-ALVAREZ AURORA</v>
          </cell>
          <cell r="D137" t="str">
            <v>5040-22</v>
          </cell>
          <cell r="E137">
            <v>17182482.831666667</v>
          </cell>
          <cell r="F137" t="str">
            <v>Secretario Ejecutivo</v>
          </cell>
          <cell r="G137" t="str">
            <v>19SDF</v>
          </cell>
          <cell r="H137" t="str">
            <v>SUBDIRECCION FINANCIERA</v>
          </cell>
          <cell r="L137">
            <v>2003</v>
          </cell>
          <cell r="M137" t="str">
            <v>C</v>
          </cell>
          <cell r="N137" t="str">
            <v>P</v>
          </cell>
          <cell r="O137" t="str">
            <v>BACHILLER</v>
          </cell>
          <cell r="P137">
            <v>846314</v>
          </cell>
          <cell r="Q137">
            <v>0</v>
          </cell>
          <cell r="R137" t="str">
            <v>2</v>
          </cell>
          <cell r="S137">
            <v>17554</v>
          </cell>
          <cell r="T137">
            <v>35290</v>
          </cell>
          <cell r="U137">
            <v>55.619444444444447</v>
          </cell>
          <cell r="V137">
            <v>41.75</v>
          </cell>
          <cell r="W137">
            <v>7.0611111111111109</v>
          </cell>
          <cell r="X137" t="str">
            <v>6Asistencial</v>
          </cell>
          <cell r="Y137">
            <v>8073835.5600000005</v>
          </cell>
          <cell r="AA137" t="str">
            <v>Mant</v>
          </cell>
          <cell r="AB137" t="str">
            <v>5040-22</v>
          </cell>
          <cell r="AC137">
            <v>41440995</v>
          </cell>
        </row>
        <row r="138">
          <cell r="C138" t="str">
            <v>DIAZ GUERRA YUDY ESTHER</v>
          </cell>
          <cell r="D138" t="str">
            <v>4065-09</v>
          </cell>
          <cell r="E138">
            <v>14586952.714583334</v>
          </cell>
          <cell r="F138" t="str">
            <v>Técnico Administrativo</v>
          </cell>
          <cell r="G138" t="str">
            <v>24ORIENTE</v>
          </cell>
          <cell r="H138" t="str">
            <v>DIVISION ADMINISTRATIVA Y FINANCIERA</v>
          </cell>
          <cell r="K138" t="str">
            <v>X</v>
          </cell>
          <cell r="M138" t="str">
            <v>C</v>
          </cell>
          <cell r="N138" t="str">
            <v>VE</v>
          </cell>
          <cell r="O138" t="str">
            <v>BACHILLER</v>
          </cell>
          <cell r="P138">
            <v>688731</v>
          </cell>
          <cell r="Q138">
            <v>0</v>
          </cell>
          <cell r="R138" t="str">
            <v>2</v>
          </cell>
          <cell r="S138">
            <v>23659</v>
          </cell>
          <cell r="T138">
            <v>33441</v>
          </cell>
          <cell r="U138">
            <v>38.905555555555559</v>
          </cell>
          <cell r="V138">
            <v>0</v>
          </cell>
          <cell r="W138">
            <v>12.119444444444444</v>
          </cell>
          <cell r="X138" t="str">
            <v>5Tecnico</v>
          </cell>
          <cell r="Y138">
            <v>15078739.114248842</v>
          </cell>
          <cell r="Z138" t="str">
            <v>ORIENTE</v>
          </cell>
          <cell r="AA138" t="str">
            <v>SUP</v>
          </cell>
          <cell r="AB138" t="str">
            <v>sale</v>
          </cell>
          <cell r="AC138">
            <v>63310565</v>
          </cell>
        </row>
        <row r="139">
          <cell r="C139" t="str">
            <v>DIAZ INFANTE LUZ STELLA</v>
          </cell>
          <cell r="D139" t="str">
            <v>5040-20</v>
          </cell>
          <cell r="E139">
            <v>16138824.14833333</v>
          </cell>
          <cell r="F139" t="str">
            <v>Secretario Ejecutivo</v>
          </cell>
          <cell r="G139" t="str">
            <v>12OPL</v>
          </cell>
          <cell r="H139" t="str">
            <v>OFICINA PLANEACION</v>
          </cell>
          <cell r="M139" t="str">
            <v>C</v>
          </cell>
          <cell r="O139" t="str">
            <v>BACHILLER</v>
          </cell>
          <cell r="P139">
            <v>764298</v>
          </cell>
          <cell r="Q139">
            <v>0</v>
          </cell>
          <cell r="R139" t="str">
            <v>2</v>
          </cell>
          <cell r="S139">
            <v>19903</v>
          </cell>
          <cell r="T139">
            <v>28095</v>
          </cell>
          <cell r="U139">
            <v>49.18611111111111</v>
          </cell>
          <cell r="V139">
            <v>0</v>
          </cell>
          <cell r="W139">
            <v>26.761111111111113</v>
          </cell>
          <cell r="X139" t="str">
            <v>6Asistencial</v>
          </cell>
          <cell r="Y139">
            <v>35765426.325865738</v>
          </cell>
          <cell r="AA139" t="str">
            <v>Mant</v>
          </cell>
          <cell r="AB139" t="str">
            <v>5040-20</v>
          </cell>
          <cell r="AC139">
            <v>41675106</v>
          </cell>
        </row>
        <row r="140">
          <cell r="C140" t="str">
            <v>DIAZ REINOSO OLINDA</v>
          </cell>
          <cell r="D140" t="str">
            <v>5040-20</v>
          </cell>
          <cell r="E140">
            <v>16138824.14833333</v>
          </cell>
          <cell r="F140" t="str">
            <v>Secretario Ejecutivo</v>
          </cell>
          <cell r="G140" t="str">
            <v>21CENTRO</v>
          </cell>
          <cell r="H140" t="str">
            <v>GRUPO TESORERIA</v>
          </cell>
          <cell r="K140" t="str">
            <v>X</v>
          </cell>
          <cell r="M140" t="str">
            <v>C</v>
          </cell>
          <cell r="O140" t="str">
            <v>BACHILLER</v>
          </cell>
          <cell r="P140">
            <v>764298</v>
          </cell>
          <cell r="Q140">
            <v>0</v>
          </cell>
          <cell r="R140" t="str">
            <v>2</v>
          </cell>
          <cell r="S140">
            <v>19084</v>
          </cell>
          <cell r="T140">
            <v>28126</v>
          </cell>
          <cell r="U140">
            <v>51.430555555555557</v>
          </cell>
          <cell r="V140">
            <v>0</v>
          </cell>
          <cell r="W140">
            <v>26.677777777777777</v>
          </cell>
          <cell r="X140" t="str">
            <v>6Asistencial</v>
          </cell>
          <cell r="Y140">
            <v>35636425.68988426</v>
          </cell>
          <cell r="Z140" t="str">
            <v>CENTRO</v>
          </cell>
          <cell r="AA140" t="str">
            <v>SUP</v>
          </cell>
          <cell r="AB140" t="str">
            <v>sale</v>
          </cell>
          <cell r="AC140">
            <v>41543463</v>
          </cell>
        </row>
        <row r="141">
          <cell r="C141" t="str">
            <v>DIAZ SOTO JAIR ARMANDO</v>
          </cell>
          <cell r="D141" t="str">
            <v>4065-15</v>
          </cell>
          <cell r="E141">
            <v>21241444.095416673</v>
          </cell>
          <cell r="F141" t="str">
            <v>Técnico Administrativo</v>
          </cell>
          <cell r="G141" t="str">
            <v>23NORTE</v>
          </cell>
          <cell r="H141" t="str">
            <v>GRUPO SERVICIOS</v>
          </cell>
          <cell r="M141" t="str">
            <v>C</v>
          </cell>
          <cell r="O141" t="str">
            <v>UN</v>
          </cell>
          <cell r="P141">
            <v>935634</v>
          </cell>
          <cell r="Q141">
            <v>0</v>
          </cell>
          <cell r="R141" t="str">
            <v>1</v>
          </cell>
          <cell r="S141">
            <v>23357</v>
          </cell>
          <cell r="T141">
            <v>32630</v>
          </cell>
          <cell r="U141">
            <v>39.730555555555554</v>
          </cell>
          <cell r="V141">
            <v>0</v>
          </cell>
          <cell r="W141">
            <v>14.341666666666667</v>
          </cell>
          <cell r="X141" t="str">
            <v>5Tecnico</v>
          </cell>
          <cell r="Y141">
            <v>22826822.770214126</v>
          </cell>
          <cell r="Z141" t="str">
            <v>NORTE</v>
          </cell>
          <cell r="AA141" t="str">
            <v>Mant</v>
          </cell>
          <cell r="AB141" t="str">
            <v>4065-15</v>
          </cell>
          <cell r="AC141">
            <v>73109502</v>
          </cell>
        </row>
        <row r="142">
          <cell r="C142" t="str">
            <v>DUARTE DE ARDILA GLORIA ELSA</v>
          </cell>
          <cell r="D142" t="str">
            <v>3020-06</v>
          </cell>
          <cell r="E142">
            <v>18995922.495416671</v>
          </cell>
          <cell r="F142" t="str">
            <v>Profesional Universitario</v>
          </cell>
          <cell r="G142" t="str">
            <v>23NORTE</v>
          </cell>
          <cell r="H142" t="str">
            <v>DIVISION ADMINISTRATIVA Y FINANCIERA</v>
          </cell>
          <cell r="K142" t="str">
            <v>x</v>
          </cell>
          <cell r="M142" t="str">
            <v>C</v>
          </cell>
          <cell r="N142" t="str">
            <v>VE</v>
          </cell>
          <cell r="O142" t="str">
            <v>ES</v>
          </cell>
          <cell r="P142">
            <v>935634</v>
          </cell>
          <cell r="Q142">
            <v>0</v>
          </cell>
          <cell r="R142" t="str">
            <v>2</v>
          </cell>
          <cell r="S142">
            <v>20600</v>
          </cell>
          <cell r="T142">
            <v>31807</v>
          </cell>
          <cell r="U142">
            <v>47.277777777777779</v>
          </cell>
          <cell r="V142">
            <v>0</v>
          </cell>
          <cell r="W142">
            <v>16.597222222222221</v>
          </cell>
          <cell r="X142" t="str">
            <v>4Profesional</v>
          </cell>
          <cell r="Y142">
            <v>26298009.042709496</v>
          </cell>
          <cell r="Z142" t="str">
            <v>NORTE</v>
          </cell>
          <cell r="AA142" t="str">
            <v>SUP</v>
          </cell>
          <cell r="AB142" t="str">
            <v>sale</v>
          </cell>
          <cell r="AC142">
            <v>32633332</v>
          </cell>
        </row>
        <row r="143">
          <cell r="C143" t="str">
            <v>DUQUE RUA MARIA DORIS</v>
          </cell>
          <cell r="D143" t="str">
            <v>5120-10</v>
          </cell>
          <cell r="E143">
            <v>11597824.078333335</v>
          </cell>
          <cell r="F143" t="str">
            <v>Auxiliar Administrativo</v>
          </cell>
          <cell r="G143" t="str">
            <v>22NOROCCIDENTE</v>
          </cell>
          <cell r="H143" t="str">
            <v>DIVISION PROGRAMAS EN ADMINISTRACION</v>
          </cell>
          <cell r="K143" t="str">
            <v>X</v>
          </cell>
          <cell r="M143" t="str">
            <v>C</v>
          </cell>
          <cell r="O143" t="str">
            <v>BACHILLER</v>
          </cell>
          <cell r="P143">
            <v>515106</v>
          </cell>
          <cell r="Q143">
            <v>0</v>
          </cell>
          <cell r="R143" t="str">
            <v>2</v>
          </cell>
          <cell r="S143">
            <v>25701</v>
          </cell>
          <cell r="T143">
            <v>33390</v>
          </cell>
          <cell r="U143">
            <v>33.31111111111111</v>
          </cell>
          <cell r="V143">
            <v>0</v>
          </cell>
          <cell r="W143">
            <v>12.261111111111111</v>
          </cell>
          <cell r="X143" t="str">
            <v>6Asistencial</v>
          </cell>
          <cell r="Y143">
            <v>12268810.293365741</v>
          </cell>
          <cell r="Z143" t="str">
            <v>NOROCCIDENTE</v>
          </cell>
          <cell r="AA143" t="str">
            <v>SUP</v>
          </cell>
          <cell r="AB143" t="str">
            <v>sale</v>
          </cell>
          <cell r="AC143">
            <v>21769879</v>
          </cell>
        </row>
        <row r="144">
          <cell r="C144" t="str">
            <v>ECHAVARRIA TORO HECTOR</v>
          </cell>
          <cell r="D144" t="str">
            <v>5310-11</v>
          </cell>
          <cell r="E144">
            <v>19241995.709166665</v>
          </cell>
          <cell r="F144" t="str">
            <v>Conductor Mec (Asignado)</v>
          </cell>
          <cell r="G144" t="str">
            <v>25SUROCCIDENTE</v>
          </cell>
          <cell r="H144" t="str">
            <v>DIRECCION REGIONAL VALLE</v>
          </cell>
          <cell r="M144" t="str">
            <v>C</v>
          </cell>
          <cell r="N144" t="str">
            <v>P</v>
          </cell>
          <cell r="O144" t="str">
            <v>BACHILLER</v>
          </cell>
          <cell r="P144">
            <v>555997</v>
          </cell>
          <cell r="Q144">
            <v>0</v>
          </cell>
          <cell r="R144" t="str">
            <v>1</v>
          </cell>
          <cell r="S144">
            <v>20179</v>
          </cell>
          <cell r="T144">
            <v>33898</v>
          </cell>
          <cell r="U144">
            <v>48.430555555555557</v>
          </cell>
          <cell r="V144">
            <v>0</v>
          </cell>
          <cell r="W144">
            <v>10.872222222222222</v>
          </cell>
          <cell r="X144" t="str">
            <v>6Asistencial</v>
          </cell>
          <cell r="Y144">
            <v>6718667.7480000006</v>
          </cell>
          <cell r="Z144" t="str">
            <v>SUROCCIDENTE</v>
          </cell>
          <cell r="AA144" t="str">
            <v>Mant</v>
          </cell>
          <cell r="AB144" t="str">
            <v>5310-11</v>
          </cell>
          <cell r="AC144">
            <v>16600125</v>
          </cell>
        </row>
        <row r="145">
          <cell r="C145" t="str">
            <v>ESCOBAR VEGA LUZ STELLA</v>
          </cell>
          <cell r="D145" t="str">
            <v>4065-09</v>
          </cell>
          <cell r="E145">
            <v>14586952.714583334</v>
          </cell>
          <cell r="F145" t="str">
            <v>Técnico Administrativo</v>
          </cell>
          <cell r="G145" t="str">
            <v>22NOROCCIDENTE</v>
          </cell>
          <cell r="H145" t="str">
            <v>GRUPO PROGRAMAS INTERNACIONALES</v>
          </cell>
          <cell r="K145" t="str">
            <v>X</v>
          </cell>
          <cell r="M145" t="str">
            <v>C</v>
          </cell>
          <cell r="N145" t="str">
            <v>VE</v>
          </cell>
          <cell r="O145" t="str">
            <v>UN</v>
          </cell>
          <cell r="P145">
            <v>688731</v>
          </cell>
          <cell r="Q145">
            <v>0</v>
          </cell>
          <cell r="R145" t="str">
            <v>2</v>
          </cell>
          <cell r="S145">
            <v>23526</v>
          </cell>
          <cell r="T145">
            <v>32224</v>
          </cell>
          <cell r="U145">
            <v>39.266666666666666</v>
          </cell>
          <cell r="V145">
            <v>0</v>
          </cell>
          <cell r="W145">
            <v>15.452777777777778</v>
          </cell>
          <cell r="X145" t="str">
            <v>5Tecnico</v>
          </cell>
          <cell r="Y145">
            <v>18928629.951929398</v>
          </cell>
          <cell r="Z145" t="str">
            <v>NOROCCIDENTE</v>
          </cell>
          <cell r="AA145" t="str">
            <v>SUP</v>
          </cell>
          <cell r="AB145" t="str">
            <v>sale</v>
          </cell>
          <cell r="AC145">
            <v>42761899</v>
          </cell>
        </row>
        <row r="146">
          <cell r="C146" t="str">
            <v>ESCOBAR ZULETA INES EDILMA</v>
          </cell>
          <cell r="D146" t="str">
            <v>5120-10</v>
          </cell>
          <cell r="E146">
            <v>11597824.078333335</v>
          </cell>
          <cell r="F146" t="str">
            <v>Auxiliar Administrativo</v>
          </cell>
          <cell r="G146" t="str">
            <v>22NOROCCIDENTE</v>
          </cell>
          <cell r="H146" t="str">
            <v>GRUPO SERVICIOS</v>
          </cell>
          <cell r="K146" t="str">
            <v>X</v>
          </cell>
          <cell r="M146" t="str">
            <v>C</v>
          </cell>
          <cell r="O146" t="str">
            <v>TL</v>
          </cell>
          <cell r="P146">
            <v>515106</v>
          </cell>
          <cell r="Q146">
            <v>0</v>
          </cell>
          <cell r="R146" t="str">
            <v>2</v>
          </cell>
          <cell r="S146">
            <v>22499</v>
          </cell>
          <cell r="T146">
            <v>30210</v>
          </cell>
          <cell r="U146">
            <v>42.080555555555556</v>
          </cell>
          <cell r="V146">
            <v>0</v>
          </cell>
          <cell r="W146">
            <v>20.969444444444445</v>
          </cell>
          <cell r="X146" t="str">
            <v>6Asistencial</v>
          </cell>
          <cell r="Y146">
            <v>20557910.529958338</v>
          </cell>
          <cell r="Z146" t="str">
            <v>NOROCCIDENTE</v>
          </cell>
          <cell r="AA146" t="str">
            <v>SUP</v>
          </cell>
          <cell r="AB146" t="str">
            <v>sale</v>
          </cell>
          <cell r="AC146">
            <v>24546864</v>
          </cell>
        </row>
        <row r="147">
          <cell r="C147" t="str">
            <v>ESGUERRA HENAO BEATRIZ</v>
          </cell>
          <cell r="D147" t="str">
            <v>4065-09</v>
          </cell>
          <cell r="E147">
            <v>14586952.714583334</v>
          </cell>
          <cell r="F147" t="str">
            <v>Técnico Administrativo</v>
          </cell>
          <cell r="G147" t="str">
            <v>25SUROCCIDENTE</v>
          </cell>
          <cell r="H147" t="str">
            <v>GRUPO ADMINISTRATIVO</v>
          </cell>
          <cell r="K147" t="str">
            <v>X</v>
          </cell>
          <cell r="M147" t="str">
            <v>C</v>
          </cell>
          <cell r="O147" t="str">
            <v>BACHILLER</v>
          </cell>
          <cell r="P147">
            <v>688731</v>
          </cell>
          <cell r="Q147">
            <v>0</v>
          </cell>
          <cell r="R147" t="str">
            <v>2</v>
          </cell>
          <cell r="S147">
            <v>19327</v>
          </cell>
          <cell r="T147">
            <v>33451</v>
          </cell>
          <cell r="U147">
            <v>50.766666666666666</v>
          </cell>
          <cell r="V147">
            <v>0</v>
          </cell>
          <cell r="W147">
            <v>12.094444444444445</v>
          </cell>
          <cell r="X147" t="str">
            <v>5Tecnico</v>
          </cell>
          <cell r="Y147">
            <v>14962075.755531251</v>
          </cell>
          <cell r="Z147" t="str">
            <v>SUROCCIDENTE</v>
          </cell>
          <cell r="AA147" t="str">
            <v>SUP</v>
          </cell>
          <cell r="AB147" t="str">
            <v>sale</v>
          </cell>
          <cell r="AC147">
            <v>31258167</v>
          </cell>
        </row>
        <row r="148">
          <cell r="C148" t="str">
            <v>ESPINOSA DE GIRALDO CARMEN HELENA</v>
          </cell>
          <cell r="D148" t="str">
            <v>4065-12</v>
          </cell>
          <cell r="E148">
            <v>16415181.84</v>
          </cell>
          <cell r="F148" t="str">
            <v>Técnico Administrativo</v>
          </cell>
          <cell r="G148" t="str">
            <v>21CENTRO</v>
          </cell>
          <cell r="H148" t="str">
            <v>GRUPO ATENCION AL USUARIO</v>
          </cell>
          <cell r="K148" t="str">
            <v>X</v>
          </cell>
          <cell r="M148" t="str">
            <v>C</v>
          </cell>
          <cell r="O148" t="str">
            <v>BACHILLER</v>
          </cell>
          <cell r="P148">
            <v>808521</v>
          </cell>
          <cell r="Q148">
            <v>0</v>
          </cell>
          <cell r="R148" t="str">
            <v>2</v>
          </cell>
          <cell r="S148">
            <v>21147</v>
          </cell>
          <cell r="T148">
            <v>28172</v>
          </cell>
          <cell r="U148">
            <v>45.783333333333331</v>
          </cell>
          <cell r="V148">
            <v>0</v>
          </cell>
          <cell r="W148">
            <v>26.552777777777777</v>
          </cell>
          <cell r="X148" t="str">
            <v>5Tecnico</v>
          </cell>
          <cell r="Y148">
            <v>35897377.361333333</v>
          </cell>
          <cell r="Z148" t="str">
            <v>CENTRO</v>
          </cell>
          <cell r="AA148" t="str">
            <v>SUP</v>
          </cell>
          <cell r="AB148" t="str">
            <v>sale</v>
          </cell>
          <cell r="AC148">
            <v>20982735</v>
          </cell>
        </row>
        <row r="149">
          <cell r="C149" t="str">
            <v>ESQUIVEL GONZALEZ ANGEL ANTONIO</v>
          </cell>
          <cell r="D149" t="str">
            <v>4065-11</v>
          </cell>
          <cell r="E149">
            <v>16080398.177083332</v>
          </cell>
          <cell r="F149" t="str">
            <v>Técnico Administrativo</v>
          </cell>
          <cell r="G149" t="str">
            <v>21CENTRO</v>
          </cell>
          <cell r="H149" t="str">
            <v>DIVISION CREDITO</v>
          </cell>
          <cell r="M149" t="str">
            <v>C</v>
          </cell>
          <cell r="N149" t="str">
            <v>VE</v>
          </cell>
          <cell r="O149" t="str">
            <v>BACHILLER</v>
          </cell>
          <cell r="P149">
            <v>761453</v>
          </cell>
          <cell r="Q149">
            <v>0</v>
          </cell>
          <cell r="R149" t="str">
            <v>1</v>
          </cell>
          <cell r="S149">
            <v>22197</v>
          </cell>
          <cell r="T149">
            <v>31807</v>
          </cell>
          <cell r="U149">
            <v>42.908333333333331</v>
          </cell>
          <cell r="V149">
            <v>0</v>
          </cell>
          <cell r="W149">
            <v>16.597222222222221</v>
          </cell>
          <cell r="X149" t="str">
            <v>5Tecnico</v>
          </cell>
          <cell r="Y149">
            <v>22397424.732047454</v>
          </cell>
          <cell r="Z149" t="str">
            <v>CENTRO</v>
          </cell>
          <cell r="AA149" t="str">
            <v>Mant</v>
          </cell>
          <cell r="AB149" t="str">
            <v>4065-11</v>
          </cell>
          <cell r="AC149">
            <v>5893028</v>
          </cell>
        </row>
        <row r="150">
          <cell r="C150" t="str">
            <v>FERNANDEZ GONZALEZ ANA GISLENA</v>
          </cell>
          <cell r="D150" t="str">
            <v>4065-09</v>
          </cell>
          <cell r="E150">
            <v>14586952.714583334</v>
          </cell>
          <cell r="F150" t="str">
            <v>Técnico Administrativo</v>
          </cell>
          <cell r="G150" t="str">
            <v>25SUROCCIDENTE</v>
          </cell>
          <cell r="H150" t="str">
            <v>GRUPO CREDITO</v>
          </cell>
          <cell r="K150" t="str">
            <v>X</v>
          </cell>
          <cell r="M150" t="str">
            <v>C</v>
          </cell>
          <cell r="O150" t="str">
            <v>BACHILLER</v>
          </cell>
          <cell r="P150">
            <v>688731</v>
          </cell>
          <cell r="Q150">
            <v>0</v>
          </cell>
          <cell r="R150" t="str">
            <v>2</v>
          </cell>
          <cell r="S150">
            <v>20844</v>
          </cell>
          <cell r="T150">
            <v>33057</v>
          </cell>
          <cell r="U150">
            <v>46.613888888888887</v>
          </cell>
          <cell r="V150">
            <v>0</v>
          </cell>
          <cell r="W150">
            <v>13.172222222222222</v>
          </cell>
          <cell r="X150" t="str">
            <v>5Tecnico</v>
          </cell>
          <cell r="Y150">
            <v>16245372.701424768</v>
          </cell>
          <cell r="Z150" t="str">
            <v>SUROCCIDENTE</v>
          </cell>
          <cell r="AA150" t="str">
            <v>SUP</v>
          </cell>
          <cell r="AB150" t="str">
            <v>sale</v>
          </cell>
          <cell r="AC150">
            <v>31149127</v>
          </cell>
        </row>
        <row r="151">
          <cell r="C151" t="str">
            <v>FERNANDEZ REYES JOSE ALFONSO</v>
          </cell>
          <cell r="D151" t="str">
            <v>5120-09</v>
          </cell>
          <cell r="E151">
            <v>10643889.421249999</v>
          </cell>
          <cell r="F151" t="str">
            <v>Auxiliar Administrativo</v>
          </cell>
          <cell r="G151" t="str">
            <v>25SUROCCIDENTE</v>
          </cell>
          <cell r="H151" t="str">
            <v>GRUPO SERVICIOS</v>
          </cell>
          <cell r="K151" t="str">
            <v>X</v>
          </cell>
          <cell r="M151" t="str">
            <v>C</v>
          </cell>
          <cell r="O151" t="str">
            <v>BACHILLER</v>
          </cell>
          <cell r="P151">
            <v>468655</v>
          </cell>
          <cell r="Q151">
            <v>0</v>
          </cell>
          <cell r="R151" t="str">
            <v>1</v>
          </cell>
          <cell r="S151">
            <v>23578</v>
          </cell>
          <cell r="T151">
            <v>31807</v>
          </cell>
          <cell r="U151">
            <v>39.125</v>
          </cell>
          <cell r="V151">
            <v>0</v>
          </cell>
          <cell r="W151">
            <v>16.597222222222221</v>
          </cell>
          <cell r="X151" t="str">
            <v>6Asistencial</v>
          </cell>
          <cell r="Y151">
            <v>15091897.43964236</v>
          </cell>
          <cell r="Z151" t="str">
            <v>SUROCCIDENTE</v>
          </cell>
          <cell r="AA151" t="str">
            <v>SUP</v>
          </cell>
          <cell r="AB151" t="str">
            <v>sale</v>
          </cell>
          <cell r="AC151">
            <v>4613646</v>
          </cell>
        </row>
        <row r="152">
          <cell r="C152" t="str">
            <v>FIERRO VANEGAS LEONOR MERCEDES</v>
          </cell>
          <cell r="D152" t="str">
            <v>4065-11</v>
          </cell>
          <cell r="E152">
            <v>16080398.177083332</v>
          </cell>
          <cell r="F152" t="str">
            <v>Técnico Administrativo</v>
          </cell>
          <cell r="G152" t="str">
            <v>21CENTRO</v>
          </cell>
          <cell r="H152" t="str">
            <v>DIVISION SERVICIOS AL EXTERIOR</v>
          </cell>
          <cell r="I152" t="str">
            <v>SRI</v>
          </cell>
          <cell r="K152" t="str">
            <v>X</v>
          </cell>
          <cell r="M152" t="str">
            <v>C</v>
          </cell>
          <cell r="O152" t="str">
            <v>BACHILLER</v>
          </cell>
          <cell r="P152">
            <v>761453</v>
          </cell>
          <cell r="Q152">
            <v>0</v>
          </cell>
          <cell r="R152" t="str">
            <v>2</v>
          </cell>
          <cell r="S152">
            <v>21648</v>
          </cell>
          <cell r="T152">
            <v>31807</v>
          </cell>
          <cell r="U152">
            <v>44.408333333333331</v>
          </cell>
          <cell r="V152">
            <v>0</v>
          </cell>
          <cell r="W152">
            <v>16.597222222222221</v>
          </cell>
          <cell r="X152" t="str">
            <v>5Tecnico</v>
          </cell>
          <cell r="Y152">
            <v>22397424.732047454</v>
          </cell>
          <cell r="Z152" t="str">
            <v>CENTRO</v>
          </cell>
          <cell r="AA152" t="str">
            <v>SUP</v>
          </cell>
          <cell r="AB152" t="str">
            <v>sale</v>
          </cell>
          <cell r="AC152">
            <v>55055191</v>
          </cell>
        </row>
        <row r="153">
          <cell r="C153" t="str">
            <v>FIGUEROA CABRERA NELLY DEL-CARMEN</v>
          </cell>
          <cell r="D153" t="str">
            <v>4065-11</v>
          </cell>
          <cell r="E153">
            <v>16080398.177083332</v>
          </cell>
          <cell r="F153" t="str">
            <v>Técnico Administrativo</v>
          </cell>
          <cell r="G153" t="str">
            <v>25SUROCCIDENTE</v>
          </cell>
          <cell r="H153" t="str">
            <v>GRUPO ADMINISTRATIVO</v>
          </cell>
          <cell r="K153" t="str">
            <v>X</v>
          </cell>
          <cell r="M153" t="str">
            <v>C</v>
          </cell>
          <cell r="O153" t="str">
            <v>UN</v>
          </cell>
          <cell r="P153">
            <v>761453</v>
          </cell>
          <cell r="Q153">
            <v>0</v>
          </cell>
          <cell r="R153" t="str">
            <v>2</v>
          </cell>
          <cell r="S153">
            <v>20842</v>
          </cell>
          <cell r="T153">
            <v>30590</v>
          </cell>
          <cell r="U153">
            <v>46.619444444444447</v>
          </cell>
          <cell r="V153">
            <v>0</v>
          </cell>
          <cell r="W153">
            <v>19.927777777777777</v>
          </cell>
          <cell r="X153" t="str">
            <v>5Tecnico</v>
          </cell>
          <cell r="Y153">
            <v>26767653.948056713</v>
          </cell>
          <cell r="Z153" t="str">
            <v>SUROCCIDENTE</v>
          </cell>
          <cell r="AA153" t="str">
            <v>SUP</v>
          </cell>
          <cell r="AB153" t="str">
            <v>sale</v>
          </cell>
          <cell r="AC153">
            <v>31280289</v>
          </cell>
        </row>
        <row r="154">
          <cell r="C154" t="str">
            <v>FORERO CLAVIJO DIANA PATRICIA</v>
          </cell>
          <cell r="D154" t="str">
            <v>5120-12</v>
          </cell>
          <cell r="E154">
            <v>13279546.932500001</v>
          </cell>
          <cell r="F154" t="str">
            <v>Auxiliar Administrativo</v>
          </cell>
          <cell r="G154" t="str">
            <v>21CENTRO</v>
          </cell>
          <cell r="H154" t="str">
            <v>GRUPO OPERATIVO FINANCIERA</v>
          </cell>
          <cell r="K154" t="str">
            <v>x</v>
          </cell>
          <cell r="M154" t="str">
            <v>C</v>
          </cell>
          <cell r="O154" t="str">
            <v>SECUNDARIA</v>
          </cell>
          <cell r="P154">
            <v>596996</v>
          </cell>
          <cell r="Q154">
            <v>0</v>
          </cell>
          <cell r="R154" t="str">
            <v>2</v>
          </cell>
          <cell r="S154">
            <v>22988</v>
          </cell>
          <cell r="T154">
            <v>30439</v>
          </cell>
          <cell r="U154">
            <v>40.741666666666667</v>
          </cell>
          <cell r="V154">
            <v>0</v>
          </cell>
          <cell r="W154">
            <v>20.338888888888889</v>
          </cell>
          <cell r="X154" t="str">
            <v>6Asistencial</v>
          </cell>
          <cell r="Y154">
            <v>22830439.596812502</v>
          </cell>
          <cell r="Z154" t="str">
            <v>CENTRO</v>
          </cell>
          <cell r="AA154" t="str">
            <v>SUP</v>
          </cell>
          <cell r="AB154" t="str">
            <v>sale</v>
          </cell>
          <cell r="AC154">
            <v>51664467</v>
          </cell>
        </row>
        <row r="155">
          <cell r="C155" t="str">
            <v>FRANCO PIEDRAHITA GERMAN</v>
          </cell>
          <cell r="D155" t="str">
            <v>4065-11</v>
          </cell>
          <cell r="E155">
            <v>16080398.177083332</v>
          </cell>
          <cell r="F155" t="str">
            <v>Técnico Administrativo</v>
          </cell>
          <cell r="G155" t="str">
            <v>25SUROCCIDENTE</v>
          </cell>
          <cell r="H155" t="str">
            <v>DIVISION PROGRAMAS EN ADMINISTRACION</v>
          </cell>
          <cell r="K155" t="str">
            <v>X</v>
          </cell>
          <cell r="M155" t="str">
            <v>C</v>
          </cell>
          <cell r="O155" t="str">
            <v>TC</v>
          </cell>
          <cell r="P155">
            <v>761453</v>
          </cell>
          <cell r="Q155">
            <v>0</v>
          </cell>
          <cell r="R155" t="str">
            <v>1</v>
          </cell>
          <cell r="S155">
            <v>20288</v>
          </cell>
          <cell r="T155">
            <v>28369</v>
          </cell>
          <cell r="U155">
            <v>48.130555555555553</v>
          </cell>
          <cell r="V155">
            <v>0</v>
          </cell>
          <cell r="W155">
            <v>26.011111111111113</v>
          </cell>
          <cell r="X155" t="str">
            <v>5Tecnico</v>
          </cell>
          <cell r="Y155">
            <v>34736895.459603004</v>
          </cell>
          <cell r="Z155" t="str">
            <v>SUROCCIDENTE</v>
          </cell>
          <cell r="AA155" t="str">
            <v>SUP</v>
          </cell>
          <cell r="AB155" t="str">
            <v>sale</v>
          </cell>
          <cell r="AC155">
            <v>16601056</v>
          </cell>
        </row>
        <row r="156">
          <cell r="C156" t="str">
            <v>FRANCO VARGAS MARIA HELENA</v>
          </cell>
          <cell r="D156" t="str">
            <v>5040-20</v>
          </cell>
          <cell r="E156">
            <v>16138824.14833333</v>
          </cell>
          <cell r="F156" t="str">
            <v>Secretario Ejecutivo</v>
          </cell>
          <cell r="G156" t="str">
            <v>16SDT</v>
          </cell>
          <cell r="H156" t="str">
            <v>DIVISION PROGRAMAS INTERNACIONALES</v>
          </cell>
          <cell r="I156" t="str">
            <v>SRI</v>
          </cell>
          <cell r="M156" t="str">
            <v>C</v>
          </cell>
          <cell r="O156" t="str">
            <v>BACHILLER</v>
          </cell>
          <cell r="P156">
            <v>764298</v>
          </cell>
          <cell r="Q156">
            <v>0</v>
          </cell>
          <cell r="R156" t="str">
            <v>2</v>
          </cell>
          <cell r="S156">
            <v>23083</v>
          </cell>
          <cell r="T156">
            <v>30942</v>
          </cell>
          <cell r="U156">
            <v>40.477777777777774</v>
          </cell>
          <cell r="V156">
            <v>0</v>
          </cell>
          <cell r="W156">
            <v>18.966666666666665</v>
          </cell>
          <cell r="X156" t="str">
            <v>6Asistencial</v>
          </cell>
          <cell r="Y156">
            <v>25574376.083328705</v>
          </cell>
          <cell r="AA156" t="str">
            <v>Mant</v>
          </cell>
          <cell r="AB156" t="str">
            <v>5040-20</v>
          </cell>
          <cell r="AC156">
            <v>51686189</v>
          </cell>
        </row>
        <row r="157">
          <cell r="C157" t="str">
            <v>FUERTE POSADA MARIA CRISTINA</v>
          </cell>
          <cell r="D157" t="str">
            <v>5120-17</v>
          </cell>
          <cell r="E157">
            <v>14891116.80625</v>
          </cell>
          <cell r="F157" t="str">
            <v>Auxiliar Administrativo</v>
          </cell>
          <cell r="G157" t="str">
            <v>20SEG</v>
          </cell>
          <cell r="H157" t="str">
            <v>GRUPO DESARROLLO PERSONAL</v>
          </cell>
          <cell r="L157" t="str">
            <v>MCF</v>
          </cell>
          <cell r="M157" t="str">
            <v>C</v>
          </cell>
          <cell r="O157" t="str">
            <v>BACHILLER</v>
          </cell>
          <cell r="P157">
            <v>703542</v>
          </cell>
          <cell r="Q157">
            <v>0</v>
          </cell>
          <cell r="R157" t="str">
            <v>2</v>
          </cell>
          <cell r="S157">
            <v>18811</v>
          </cell>
          <cell r="T157">
            <v>27442</v>
          </cell>
          <cell r="U157">
            <v>52.174999999999997</v>
          </cell>
          <cell r="V157">
            <v>0</v>
          </cell>
          <cell r="W157">
            <v>28.55</v>
          </cell>
          <cell r="X157" t="str">
            <v>6Asistencial</v>
          </cell>
          <cell r="Y157">
            <v>35158796.197475694</v>
          </cell>
          <cell r="AA157" t="str">
            <v>Mant</v>
          </cell>
          <cell r="AB157" t="str">
            <v>5120-17</v>
          </cell>
          <cell r="AC157">
            <v>41508201</v>
          </cell>
        </row>
        <row r="158">
          <cell r="C158" t="str">
            <v>FUNEME  HERNANDO</v>
          </cell>
          <cell r="D158" t="str">
            <v>5120-17</v>
          </cell>
          <cell r="E158">
            <v>14891116.80625</v>
          </cell>
          <cell r="F158" t="str">
            <v>Auxiliar Administrativo</v>
          </cell>
          <cell r="G158" t="str">
            <v>20SEG</v>
          </cell>
          <cell r="H158" t="str">
            <v>GRUPO CORRESPONDENCIA</v>
          </cell>
          <cell r="L158">
            <v>2003</v>
          </cell>
          <cell r="M158" t="str">
            <v>C</v>
          </cell>
          <cell r="O158" t="str">
            <v>BACHILLER</v>
          </cell>
          <cell r="P158">
            <v>703542</v>
          </cell>
          <cell r="Q158">
            <v>0</v>
          </cell>
          <cell r="R158" t="str">
            <v>1</v>
          </cell>
          <cell r="S158">
            <v>17831</v>
          </cell>
          <cell r="T158">
            <v>35004</v>
          </cell>
          <cell r="U158">
            <v>54.861111111111114</v>
          </cell>
          <cell r="V158">
            <v>36.833333333333336</v>
          </cell>
          <cell r="W158">
            <v>7.8444444444444441</v>
          </cell>
          <cell r="X158" t="str">
            <v>6Asistencial</v>
          </cell>
          <cell r="Y158">
            <v>5745679.6495451396</v>
          </cell>
          <cell r="AA158" t="str">
            <v>Mant</v>
          </cell>
          <cell r="AB158" t="str">
            <v>5120-17</v>
          </cell>
          <cell r="AC158">
            <v>19057485</v>
          </cell>
        </row>
        <row r="159">
          <cell r="C159" t="str">
            <v>GAITAN LEON JORGE NELSON</v>
          </cell>
          <cell r="D159" t="str">
            <v>4065-15</v>
          </cell>
          <cell r="E159">
            <v>18995922.495416671</v>
          </cell>
          <cell r="F159" t="str">
            <v>Técnico Administrativo</v>
          </cell>
          <cell r="G159" t="str">
            <v>19SDF</v>
          </cell>
          <cell r="H159" t="str">
            <v>GRUPO PRESUPUESTO</v>
          </cell>
          <cell r="M159" t="str">
            <v>C</v>
          </cell>
          <cell r="N159" t="str">
            <v>VE</v>
          </cell>
          <cell r="O159" t="str">
            <v>ES</v>
          </cell>
          <cell r="P159">
            <v>935634</v>
          </cell>
          <cell r="Q159">
            <v>0</v>
          </cell>
          <cell r="R159" t="str">
            <v>1</v>
          </cell>
          <cell r="S159">
            <v>22864</v>
          </cell>
          <cell r="T159">
            <v>31807</v>
          </cell>
          <cell r="U159">
            <v>41.080555555555556</v>
          </cell>
          <cell r="V159">
            <v>0</v>
          </cell>
          <cell r="W159">
            <v>16.597222222222221</v>
          </cell>
          <cell r="X159" t="str">
            <v>5Tecnico</v>
          </cell>
          <cell r="Y159">
            <v>26298009.042709496</v>
          </cell>
          <cell r="AA159" t="str">
            <v>Mant</v>
          </cell>
          <cell r="AB159" t="str">
            <v>4065-15</v>
          </cell>
          <cell r="AC159">
            <v>79120811</v>
          </cell>
        </row>
        <row r="160">
          <cell r="C160" t="str">
            <v>GARCIA PARRA LEONARDO</v>
          </cell>
          <cell r="D160" t="str">
            <v>4065-09</v>
          </cell>
          <cell r="E160">
            <v>14586952.714583334</v>
          </cell>
          <cell r="F160" t="str">
            <v>Técnico Administrativo</v>
          </cell>
          <cell r="G160" t="str">
            <v>22NOROCCIDENTE</v>
          </cell>
          <cell r="H160" t="str">
            <v>GRUPO OPERATIVO</v>
          </cell>
          <cell r="K160" t="str">
            <v>X</v>
          </cell>
          <cell r="M160" t="str">
            <v>C</v>
          </cell>
          <cell r="O160" t="str">
            <v>UN</v>
          </cell>
          <cell r="P160">
            <v>688731</v>
          </cell>
          <cell r="Q160">
            <v>0</v>
          </cell>
          <cell r="R160" t="str">
            <v>1</v>
          </cell>
          <cell r="S160">
            <v>24172</v>
          </cell>
          <cell r="T160">
            <v>33491</v>
          </cell>
          <cell r="U160">
            <v>37.49722222222222</v>
          </cell>
          <cell r="V160">
            <v>0.16666666666666666</v>
          </cell>
          <cell r="W160">
            <v>11.986111111111111</v>
          </cell>
          <cell r="X160" t="str">
            <v>5Tecnico</v>
          </cell>
          <cell r="Y160">
            <v>14845412.396813655</v>
          </cell>
          <cell r="Z160" t="str">
            <v>NOROCCIDENTE</v>
          </cell>
          <cell r="AA160" t="str">
            <v>SUP</v>
          </cell>
          <cell r="AB160" t="str">
            <v>sale</v>
          </cell>
          <cell r="AC160">
            <v>7550375</v>
          </cell>
        </row>
        <row r="161">
          <cell r="C161" t="str">
            <v>GIL BOCIGA MARIA TRANSITO</v>
          </cell>
          <cell r="D161" t="str">
            <v>2040-15</v>
          </cell>
          <cell r="E161">
            <v>33594659.907499999</v>
          </cell>
          <cell r="F161" t="str">
            <v>Jefe de División</v>
          </cell>
          <cell r="G161" t="str">
            <v>21CENTRO</v>
          </cell>
          <cell r="H161" t="str">
            <v>DIVISION FINANCIERA</v>
          </cell>
          <cell r="K161" t="str">
            <v>X</v>
          </cell>
          <cell r="M161" t="str">
            <v>C</v>
          </cell>
          <cell r="N161" t="str">
            <v>P</v>
          </cell>
          <cell r="O161" t="str">
            <v>ES</v>
          </cell>
          <cell r="P161">
            <v>1654687</v>
          </cell>
          <cell r="Q161">
            <v>0</v>
          </cell>
          <cell r="R161" t="str">
            <v>2</v>
          </cell>
          <cell r="S161">
            <v>19552</v>
          </cell>
          <cell r="T161">
            <v>34108</v>
          </cell>
          <cell r="U161">
            <v>50.147222222222226</v>
          </cell>
          <cell r="V161">
            <v>10.083333333333334</v>
          </cell>
          <cell r="W161">
            <v>10.294444444444444</v>
          </cell>
          <cell r="X161" t="str">
            <v>3Ejecutivo</v>
          </cell>
          <cell r="Y161">
            <v>12628571.184</v>
          </cell>
          <cell r="Z161" t="str">
            <v>CENTRO</v>
          </cell>
          <cell r="AA161" t="str">
            <v>SUP</v>
          </cell>
          <cell r="AB161" t="str">
            <v>sale</v>
          </cell>
          <cell r="AC161">
            <v>41597651</v>
          </cell>
        </row>
        <row r="162">
          <cell r="C162" t="str">
            <v>GIRALDO DE VALENCIA RUTH DEL-SOCORRO</v>
          </cell>
          <cell r="D162" t="str">
            <v>2040-11</v>
          </cell>
          <cell r="E162">
            <v>29737405.522916667</v>
          </cell>
          <cell r="F162" t="str">
            <v>Jefe de División</v>
          </cell>
          <cell r="G162" t="str">
            <v>25SUROCCIDENTE</v>
          </cell>
          <cell r="H162" t="str">
            <v>DIVISION CREDITO Y PROGRAMAS INTERNACIONALES</v>
          </cell>
          <cell r="L162">
            <v>2004</v>
          </cell>
          <cell r="M162" t="str">
            <v>C</v>
          </cell>
          <cell r="N162" t="str">
            <v>P</v>
          </cell>
          <cell r="O162" t="str">
            <v>ES</v>
          </cell>
          <cell r="P162">
            <v>1464700</v>
          </cell>
          <cell r="Q162">
            <v>0</v>
          </cell>
          <cell r="R162" t="str">
            <v>2</v>
          </cell>
          <cell r="S162">
            <v>18222</v>
          </cell>
          <cell r="T162">
            <v>28177</v>
          </cell>
          <cell r="U162">
            <v>53.791666666666664</v>
          </cell>
          <cell r="V162">
            <v>0</v>
          </cell>
          <cell r="W162">
            <v>26.538888888888888</v>
          </cell>
          <cell r="X162" t="str">
            <v>3Ejecutivo</v>
          </cell>
          <cell r="Y162">
            <v>11178590.4</v>
          </cell>
          <cell r="Z162" t="str">
            <v>SUROCCIDENTE</v>
          </cell>
          <cell r="AA162" t="str">
            <v>crear</v>
          </cell>
          <cell r="AB162" t="str">
            <v>3010-16</v>
          </cell>
          <cell r="AC162">
            <v>31211121</v>
          </cell>
        </row>
        <row r="163">
          <cell r="C163" t="str">
            <v>GIRALDO LOAIZA ARIEL</v>
          </cell>
          <cell r="D163" t="str">
            <v>4065-09</v>
          </cell>
          <cell r="E163">
            <v>14586952.714583334</v>
          </cell>
          <cell r="F163" t="str">
            <v>Técnico Administrativo</v>
          </cell>
          <cell r="G163" t="str">
            <v>22NOROCCIDENTE</v>
          </cell>
          <cell r="H163" t="str">
            <v>GRUPO SERVICIOS</v>
          </cell>
          <cell r="K163" t="str">
            <v>X</v>
          </cell>
          <cell r="M163" t="str">
            <v>C</v>
          </cell>
          <cell r="O163" t="str">
            <v>BACHILLER</v>
          </cell>
          <cell r="P163">
            <v>688731</v>
          </cell>
          <cell r="Q163">
            <v>0</v>
          </cell>
          <cell r="R163" t="str">
            <v>1</v>
          </cell>
          <cell r="S163">
            <v>23498</v>
          </cell>
          <cell r="T163">
            <v>31594</v>
          </cell>
          <cell r="U163">
            <v>39.344444444444441</v>
          </cell>
          <cell r="V163">
            <v>0</v>
          </cell>
          <cell r="W163">
            <v>17.177777777777777</v>
          </cell>
          <cell r="X163" t="str">
            <v>5Tecnico</v>
          </cell>
          <cell r="Y163">
            <v>21028570.408846069</v>
          </cell>
          <cell r="Z163" t="str">
            <v>NOROCCIDENTE</v>
          </cell>
          <cell r="AA163" t="str">
            <v>SUP</v>
          </cell>
          <cell r="AB163" t="str">
            <v>sale</v>
          </cell>
          <cell r="AC163">
            <v>10264483</v>
          </cell>
        </row>
        <row r="164">
          <cell r="C164" t="str">
            <v>GOMEZ CAMPO NELCY</v>
          </cell>
          <cell r="D164" t="str">
            <v>5120-09</v>
          </cell>
          <cell r="E164">
            <v>10643889.421249999</v>
          </cell>
          <cell r="F164" t="str">
            <v>Auxiliar Administrativo</v>
          </cell>
          <cell r="G164" t="str">
            <v>25SUROCCIDENTE</v>
          </cell>
          <cell r="H164" t="str">
            <v>GRUPO ADMINISTRATIVO Y FINANCIERO</v>
          </cell>
          <cell r="K164" t="str">
            <v>X</v>
          </cell>
          <cell r="M164" t="str">
            <v>C</v>
          </cell>
          <cell r="O164" t="str">
            <v>TC</v>
          </cell>
          <cell r="P164">
            <v>468655</v>
          </cell>
          <cell r="Q164">
            <v>0</v>
          </cell>
          <cell r="R164" t="str">
            <v>2</v>
          </cell>
          <cell r="S164">
            <v>22066</v>
          </cell>
          <cell r="T164">
            <v>32630</v>
          </cell>
          <cell r="U164">
            <v>43.263888888888886</v>
          </cell>
          <cell r="V164">
            <v>0</v>
          </cell>
          <cell r="W164">
            <v>14.341666666666667</v>
          </cell>
          <cell r="X164" t="str">
            <v>6Asistencial</v>
          </cell>
          <cell r="Y164">
            <v>13099853.588211805</v>
          </cell>
          <cell r="Z164" t="str">
            <v>SUROCCIDENTE</v>
          </cell>
          <cell r="AA164" t="str">
            <v>SUP</v>
          </cell>
          <cell r="AB164" t="str">
            <v>sale</v>
          </cell>
          <cell r="AC164">
            <v>25295619</v>
          </cell>
        </row>
        <row r="165">
          <cell r="C165" t="str">
            <v>GOMEZ JIMENEZ HENRY</v>
          </cell>
          <cell r="D165" t="str">
            <v>5310-15</v>
          </cell>
          <cell r="E165">
            <v>22621187.487499997</v>
          </cell>
          <cell r="F165" t="str">
            <v>Conductor Mec (Asignado)</v>
          </cell>
          <cell r="G165" t="str">
            <v>16SDT</v>
          </cell>
          <cell r="H165" t="str">
            <v>SUBDIRECCION TECNICA</v>
          </cell>
          <cell r="M165" t="str">
            <v>C</v>
          </cell>
          <cell r="O165" t="str">
            <v>SECUNDARIA</v>
          </cell>
          <cell r="P165">
            <v>659101</v>
          </cell>
          <cell r="Q165">
            <v>0</v>
          </cell>
          <cell r="R165" t="str">
            <v>1</v>
          </cell>
          <cell r="S165">
            <v>20285</v>
          </cell>
          <cell r="T165">
            <v>35793</v>
          </cell>
          <cell r="U165">
            <v>48.138888888888886</v>
          </cell>
          <cell r="V165">
            <v>18.583333333333332</v>
          </cell>
          <cell r="W165">
            <v>5.6833333333333336</v>
          </cell>
          <cell r="X165" t="str">
            <v>6Asistencial</v>
          </cell>
          <cell r="Y165">
            <v>6839600.734159722</v>
          </cell>
          <cell r="AA165" t="str">
            <v>Mant</v>
          </cell>
          <cell r="AB165" t="str">
            <v>5310-15</v>
          </cell>
          <cell r="AC165">
            <v>3181932</v>
          </cell>
        </row>
        <row r="166">
          <cell r="C166" t="str">
            <v>GOMEZ SILVA AMIRA</v>
          </cell>
          <cell r="D166" t="str">
            <v>5040-22</v>
          </cell>
          <cell r="E166">
            <v>17182482.831666667</v>
          </cell>
          <cell r="F166" t="str">
            <v>Secretario Ejecutivo</v>
          </cell>
          <cell r="G166" t="str">
            <v>20SEG</v>
          </cell>
          <cell r="H166" t="str">
            <v>SECRETARIA GENERAL</v>
          </cell>
          <cell r="L166">
            <v>2004</v>
          </cell>
          <cell r="M166" t="str">
            <v>C</v>
          </cell>
          <cell r="N166" t="str">
            <v>P</v>
          </cell>
          <cell r="O166" t="str">
            <v>BACHILLER</v>
          </cell>
          <cell r="P166">
            <v>846314</v>
          </cell>
          <cell r="Q166">
            <v>0</v>
          </cell>
          <cell r="R166" t="str">
            <v>2</v>
          </cell>
          <cell r="S166">
            <v>17819</v>
          </cell>
          <cell r="T166">
            <v>30879</v>
          </cell>
          <cell r="U166">
            <v>54.894444444444446</v>
          </cell>
          <cell r="V166">
            <v>0</v>
          </cell>
          <cell r="W166">
            <v>19.136111111111113</v>
          </cell>
          <cell r="X166" t="str">
            <v>6Asistencial</v>
          </cell>
          <cell r="Y166">
            <v>8073835.5600000005</v>
          </cell>
          <cell r="AA166" t="str">
            <v>Mant</v>
          </cell>
          <cell r="AB166" t="str">
            <v>5040-22</v>
          </cell>
          <cell r="AC166">
            <v>41446349</v>
          </cell>
        </row>
        <row r="167">
          <cell r="C167" t="str">
            <v>GOMEZ SILVA PEDRO ENRIQUE</v>
          </cell>
          <cell r="D167" t="str">
            <v>3020-08</v>
          </cell>
          <cell r="E167">
            <v>21196717.882083338</v>
          </cell>
          <cell r="F167" t="str">
            <v>Profesional Universitario</v>
          </cell>
          <cell r="G167" t="str">
            <v>21CENTRO</v>
          </cell>
          <cell r="H167" t="str">
            <v>GRUPO OPERATIVO FINANCIERA</v>
          </cell>
          <cell r="L167">
            <v>2003</v>
          </cell>
          <cell r="M167" t="str">
            <v>C</v>
          </cell>
          <cell r="O167" t="str">
            <v>UN</v>
          </cell>
          <cell r="P167">
            <v>1044033</v>
          </cell>
          <cell r="Q167">
            <v>0</v>
          </cell>
          <cell r="R167" t="str">
            <v>1</v>
          </cell>
          <cell r="S167">
            <v>17888</v>
          </cell>
          <cell r="T167">
            <v>34108</v>
          </cell>
          <cell r="U167">
            <v>54.705555555555556</v>
          </cell>
          <cell r="V167">
            <v>14.083333333333334</v>
          </cell>
          <cell r="W167">
            <v>10.294444444444444</v>
          </cell>
          <cell r="X167" t="str">
            <v>4Profesional</v>
          </cell>
          <cell r="Y167">
            <v>18566793.732302081</v>
          </cell>
          <cell r="Z167" t="str">
            <v>CENTRO</v>
          </cell>
          <cell r="AA167" t="str">
            <v>Mant</v>
          </cell>
          <cell r="AB167" t="str">
            <v>3020-08</v>
          </cell>
          <cell r="AC167">
            <v>19090232</v>
          </cell>
        </row>
        <row r="168">
          <cell r="C168" t="str">
            <v>GOMEZ WILCHES BLANCA ESTRELLA</v>
          </cell>
          <cell r="D168" t="str">
            <v>4065-11</v>
          </cell>
          <cell r="E168">
            <v>16080398.177083332</v>
          </cell>
          <cell r="F168" t="str">
            <v>Técnico Administrativo</v>
          </cell>
          <cell r="G168" t="str">
            <v>18SRI</v>
          </cell>
          <cell r="H168" t="str">
            <v>OFICINA RELACIONES INTERNACIONALES Y COMUNICACIONES</v>
          </cell>
          <cell r="L168" t="str">
            <v>MCF</v>
          </cell>
          <cell r="M168" t="str">
            <v>C</v>
          </cell>
          <cell r="O168" t="str">
            <v>TC</v>
          </cell>
          <cell r="P168">
            <v>761453</v>
          </cell>
          <cell r="Q168">
            <v>0</v>
          </cell>
          <cell r="R168" t="str">
            <v>2</v>
          </cell>
          <cell r="S168">
            <v>22419</v>
          </cell>
          <cell r="T168">
            <v>31841</v>
          </cell>
          <cell r="U168">
            <v>42.297222222222224</v>
          </cell>
          <cell r="V168">
            <v>0</v>
          </cell>
          <cell r="W168">
            <v>16.5</v>
          </cell>
          <cell r="X168" t="str">
            <v>5Tecnico</v>
          </cell>
          <cell r="Y168">
            <v>22268888.578635421</v>
          </cell>
          <cell r="AA168" t="str">
            <v>Mant</v>
          </cell>
          <cell r="AB168" t="str">
            <v>4065-11</v>
          </cell>
          <cell r="AC168">
            <v>51671008</v>
          </cell>
        </row>
        <row r="169">
          <cell r="C169" t="str">
            <v>GOMEZ YEPES CLARA MARGARITA</v>
          </cell>
          <cell r="D169" t="str">
            <v>4065-09</v>
          </cell>
          <cell r="E169">
            <v>14586952.714583334</v>
          </cell>
          <cell r="F169" t="str">
            <v>Técnico Administrativo</v>
          </cell>
          <cell r="G169" t="str">
            <v>22NOROCCIDENTE</v>
          </cell>
          <cell r="H169" t="str">
            <v>DIVISION CREDITO Y PROGRAMAS INTERNACIONALES</v>
          </cell>
          <cell r="K169" t="str">
            <v>X</v>
          </cell>
          <cell r="M169" t="str">
            <v>C</v>
          </cell>
          <cell r="N169" t="str">
            <v>P</v>
          </cell>
          <cell r="O169" t="str">
            <v>BACHILLER</v>
          </cell>
          <cell r="P169">
            <v>688731</v>
          </cell>
          <cell r="Q169">
            <v>0</v>
          </cell>
          <cell r="R169" t="str">
            <v>2</v>
          </cell>
          <cell r="S169">
            <v>24473</v>
          </cell>
          <cell r="T169">
            <v>36480</v>
          </cell>
          <cell r="U169">
            <v>36.677777777777777</v>
          </cell>
          <cell r="V169">
            <v>0</v>
          </cell>
          <cell r="W169">
            <v>3.8027777777777776</v>
          </cell>
          <cell r="X169" t="str">
            <v>5Tecnico</v>
          </cell>
          <cell r="Y169">
            <v>6570493.7400000002</v>
          </cell>
          <cell r="Z169" t="str">
            <v>NOROCCIDENTE</v>
          </cell>
          <cell r="AA169" t="str">
            <v>SUP</v>
          </cell>
          <cell r="AB169" t="str">
            <v>sale</v>
          </cell>
          <cell r="AC169">
            <v>42777607</v>
          </cell>
        </row>
        <row r="170">
          <cell r="C170" t="str">
            <v>GOMEZ ZAPATA ALBA RUBIELA</v>
          </cell>
          <cell r="D170" t="str">
            <v>5040-16</v>
          </cell>
          <cell r="E170">
            <v>14586952.714583334</v>
          </cell>
          <cell r="F170" t="str">
            <v>Secretario Ejecutivo</v>
          </cell>
          <cell r="G170" t="str">
            <v>22NOROCCIDENTE</v>
          </cell>
          <cell r="H170" t="str">
            <v>GRUPO PROGRAMAS INTERNACIONALES</v>
          </cell>
          <cell r="L170" t="str">
            <v>MCF</v>
          </cell>
          <cell r="M170" t="str">
            <v>C</v>
          </cell>
          <cell r="N170" t="str">
            <v>P</v>
          </cell>
          <cell r="O170" t="str">
            <v>BACHILLER</v>
          </cell>
          <cell r="P170">
            <v>688731</v>
          </cell>
          <cell r="Q170">
            <v>0</v>
          </cell>
          <cell r="R170" t="str">
            <v>2</v>
          </cell>
          <cell r="S170">
            <v>21920</v>
          </cell>
          <cell r="T170">
            <v>33914</v>
          </cell>
          <cell r="U170">
            <v>43.666666666666664</v>
          </cell>
          <cell r="V170">
            <v>1.4166666666666667</v>
          </cell>
          <cell r="W170">
            <v>10.830555555555556</v>
          </cell>
          <cell r="X170" t="str">
            <v>6Asistencial</v>
          </cell>
          <cell r="Y170">
            <v>6570493.7400000002</v>
          </cell>
          <cell r="Z170" t="str">
            <v>NOROCCIDENTE</v>
          </cell>
          <cell r="AA170" t="str">
            <v>Mant</v>
          </cell>
          <cell r="AB170" t="str">
            <v>5040-16</v>
          </cell>
          <cell r="AC170">
            <v>42676710</v>
          </cell>
        </row>
        <row r="171">
          <cell r="C171" t="str">
            <v>GONZALEZ DE ROJAS VITALIA</v>
          </cell>
          <cell r="D171" t="str">
            <v>5120-10</v>
          </cell>
          <cell r="E171">
            <v>11597824.078333335</v>
          </cell>
          <cell r="F171" t="str">
            <v>Auxiliar Administrativo</v>
          </cell>
          <cell r="G171" t="str">
            <v>24ORIENTE</v>
          </cell>
          <cell r="H171" t="str">
            <v>GRUPO ADMINISTRATIVO Y FINANCIERO</v>
          </cell>
          <cell r="K171" t="str">
            <v>X</v>
          </cell>
          <cell r="M171" t="str">
            <v>C</v>
          </cell>
          <cell r="O171" t="str">
            <v>ES</v>
          </cell>
          <cell r="P171">
            <v>515106</v>
          </cell>
          <cell r="Q171">
            <v>0</v>
          </cell>
          <cell r="R171" t="str">
            <v>2</v>
          </cell>
          <cell r="S171">
            <v>19466</v>
          </cell>
          <cell r="T171">
            <v>31807</v>
          </cell>
          <cell r="U171">
            <v>50.383333333333333</v>
          </cell>
          <cell r="V171">
            <v>0.41666666666666669</v>
          </cell>
          <cell r="W171">
            <v>16.597222222222221</v>
          </cell>
          <cell r="X171" t="str">
            <v>6Asistencial</v>
          </cell>
          <cell r="Y171">
            <v>16413360.411662038</v>
          </cell>
          <cell r="Z171" t="str">
            <v>ORIENTE</v>
          </cell>
          <cell r="AA171" t="str">
            <v>SUP</v>
          </cell>
          <cell r="AB171" t="str">
            <v>sale</v>
          </cell>
          <cell r="AC171">
            <v>40011314</v>
          </cell>
        </row>
        <row r="172">
          <cell r="C172" t="str">
            <v>GONZALEZ OSORIO MYRIAM</v>
          </cell>
          <cell r="D172" t="str">
            <v>5120-12</v>
          </cell>
          <cell r="E172">
            <v>13279546.932500001</v>
          </cell>
          <cell r="F172" t="str">
            <v>Auxiliar Administrativo</v>
          </cell>
          <cell r="G172" t="str">
            <v>21CENTRO</v>
          </cell>
          <cell r="H172" t="str">
            <v>DIVISION CREDITO</v>
          </cell>
          <cell r="K172" t="str">
            <v>X</v>
          </cell>
          <cell r="M172" t="str">
            <v>C</v>
          </cell>
          <cell r="O172" t="str">
            <v>BACHILLER</v>
          </cell>
          <cell r="P172">
            <v>596996</v>
          </cell>
          <cell r="Q172">
            <v>0</v>
          </cell>
          <cell r="R172" t="str">
            <v>2</v>
          </cell>
          <cell r="S172">
            <v>21942</v>
          </cell>
          <cell r="T172">
            <v>31807</v>
          </cell>
          <cell r="U172">
            <v>43.605555555555554</v>
          </cell>
          <cell r="V172">
            <v>0</v>
          </cell>
          <cell r="W172">
            <v>16.597222222222221</v>
          </cell>
          <cell r="X172" t="str">
            <v>6Asistencial</v>
          </cell>
          <cell r="Y172">
            <v>18743011.070645835</v>
          </cell>
          <cell r="Z172" t="str">
            <v>CENTRO</v>
          </cell>
          <cell r="AA172" t="str">
            <v>SUP</v>
          </cell>
          <cell r="AB172" t="str">
            <v>sale</v>
          </cell>
          <cell r="AC172">
            <v>51580672</v>
          </cell>
        </row>
        <row r="173">
          <cell r="C173" t="str">
            <v>GONZALEZ RUBIO MIGUEL DE-CERVANTES</v>
          </cell>
          <cell r="D173" t="str">
            <v>5120-10</v>
          </cell>
          <cell r="E173">
            <v>12918517.657916667</v>
          </cell>
          <cell r="F173" t="str">
            <v>Auxiliar Administrativo</v>
          </cell>
          <cell r="G173" t="str">
            <v>25SUROCCIDENTE</v>
          </cell>
          <cell r="H173" t="str">
            <v>GRUPO ADMINISTRATIVO</v>
          </cell>
          <cell r="L173">
            <v>2003</v>
          </cell>
          <cell r="M173" t="str">
            <v>C</v>
          </cell>
          <cell r="O173" t="str">
            <v>SECUNDARIA</v>
          </cell>
          <cell r="P173">
            <v>515106</v>
          </cell>
          <cell r="Q173">
            <v>64310</v>
          </cell>
          <cell r="R173" t="str">
            <v>1</v>
          </cell>
          <cell r="S173">
            <v>15965</v>
          </cell>
          <cell r="T173">
            <v>25980</v>
          </cell>
          <cell r="U173">
            <v>59.969444444444441</v>
          </cell>
          <cell r="V173">
            <v>9.25</v>
          </cell>
          <cell r="W173">
            <v>32.552777777777777</v>
          </cell>
          <cell r="X173" t="str">
            <v>6Asistencial</v>
          </cell>
          <cell r="Y173">
            <v>35203273.168188661</v>
          </cell>
          <cell r="Z173" t="str">
            <v>SUROCCIDENTE</v>
          </cell>
          <cell r="AA173" t="str">
            <v>Mant</v>
          </cell>
          <cell r="AB173" t="str">
            <v>5120-10</v>
          </cell>
          <cell r="AC173">
            <v>6096384</v>
          </cell>
        </row>
        <row r="174">
          <cell r="C174" t="str">
            <v>GONZALEZ SANCHEZ MARTHA ELSA</v>
          </cell>
          <cell r="D174" t="str">
            <v>4065-15</v>
          </cell>
          <cell r="E174">
            <v>20297489.79333334</v>
          </cell>
          <cell r="F174" t="str">
            <v>Técnico Administrativo</v>
          </cell>
          <cell r="G174" t="str">
            <v>21CENTRO</v>
          </cell>
          <cell r="H174" t="str">
            <v>DIVISION SERVICIOS AL EXTERIOR</v>
          </cell>
          <cell r="I174" t="str">
            <v>SRI</v>
          </cell>
          <cell r="L174">
            <v>2004</v>
          </cell>
          <cell r="M174" t="str">
            <v>C</v>
          </cell>
          <cell r="O174" t="str">
            <v>BACHILLER</v>
          </cell>
          <cell r="P174">
            <v>935634</v>
          </cell>
          <cell r="Q174">
            <v>64108</v>
          </cell>
          <cell r="R174" t="str">
            <v>2</v>
          </cell>
          <cell r="S174">
            <v>17899</v>
          </cell>
          <cell r="T174">
            <v>26558</v>
          </cell>
          <cell r="U174">
            <v>54.677777777777777</v>
          </cell>
          <cell r="V174">
            <v>0</v>
          </cell>
          <cell r="W174">
            <v>30.969444444444445</v>
          </cell>
          <cell r="X174" t="str">
            <v>5Tecnico</v>
          </cell>
          <cell r="Y174">
            <v>51644153.625944443</v>
          </cell>
          <cell r="Z174" t="str">
            <v>CENTRO</v>
          </cell>
          <cell r="AA174" t="str">
            <v>Mant</v>
          </cell>
          <cell r="AB174" t="str">
            <v>4065-15</v>
          </cell>
          <cell r="AC174">
            <v>41472734</v>
          </cell>
        </row>
        <row r="175">
          <cell r="C175" t="str">
            <v>GRANADOS VALENCIA MANUEL</v>
          </cell>
          <cell r="D175" t="str">
            <v>5120-10</v>
          </cell>
          <cell r="E175">
            <v>11597824.078333335</v>
          </cell>
          <cell r="F175" t="str">
            <v>Auxiliar Administrativo</v>
          </cell>
          <cell r="G175" t="str">
            <v>22NOROCCIDENTE</v>
          </cell>
          <cell r="H175" t="str">
            <v>GRUPO ADMINISTRATIVO Y FINANCIERO</v>
          </cell>
          <cell r="K175" t="str">
            <v>X</v>
          </cell>
          <cell r="M175" t="str">
            <v>C</v>
          </cell>
          <cell r="O175" t="str">
            <v>BACHILLER</v>
          </cell>
          <cell r="P175">
            <v>515106</v>
          </cell>
          <cell r="Q175">
            <v>0</v>
          </cell>
          <cell r="R175" t="str">
            <v>1</v>
          </cell>
          <cell r="S175">
            <v>23717</v>
          </cell>
          <cell r="T175">
            <v>34919</v>
          </cell>
          <cell r="U175">
            <v>38.74722222222222</v>
          </cell>
          <cell r="V175">
            <v>2.5</v>
          </cell>
          <cell r="W175">
            <v>8.0749999999999993</v>
          </cell>
          <cell r="X175" t="str">
            <v>6Asistencial</v>
          </cell>
          <cell r="Y175">
            <v>4686167.4633009266</v>
          </cell>
          <cell r="Z175" t="str">
            <v>NOROCCIDENTE</v>
          </cell>
          <cell r="AA175" t="str">
            <v>SUP</v>
          </cell>
          <cell r="AB175" t="str">
            <v>sale</v>
          </cell>
          <cell r="AC175">
            <v>10116570</v>
          </cell>
        </row>
        <row r="176">
          <cell r="C176" t="str">
            <v>GUARIN PARRA NELSON</v>
          </cell>
          <cell r="D176" t="str">
            <v>5120-09</v>
          </cell>
          <cell r="E176">
            <v>10643889.421249999</v>
          </cell>
          <cell r="F176" t="str">
            <v>Auxiliar Administrativo</v>
          </cell>
          <cell r="G176" t="str">
            <v>25SUROCCIDENTE</v>
          </cell>
          <cell r="H176" t="str">
            <v>GRUPO SERVICIOS</v>
          </cell>
          <cell r="K176" t="str">
            <v>X</v>
          </cell>
          <cell r="M176" t="str">
            <v>C</v>
          </cell>
          <cell r="O176" t="str">
            <v>TL</v>
          </cell>
          <cell r="P176">
            <v>468655</v>
          </cell>
          <cell r="Q176">
            <v>0</v>
          </cell>
          <cell r="R176" t="str">
            <v>1</v>
          </cell>
          <cell r="S176">
            <v>26002</v>
          </cell>
          <cell r="T176">
            <v>35386</v>
          </cell>
          <cell r="U176">
            <v>32.486111111111114</v>
          </cell>
          <cell r="V176">
            <v>0</v>
          </cell>
          <cell r="W176">
            <v>6.8</v>
          </cell>
          <cell r="X176" t="str">
            <v>6Asistencial</v>
          </cell>
          <cell r="Y176">
            <v>3745908.5467118053</v>
          </cell>
          <cell r="Z176" t="str">
            <v>SUROCCIDENTE</v>
          </cell>
          <cell r="AA176" t="str">
            <v>SUP</v>
          </cell>
          <cell r="AB176" t="str">
            <v>sale</v>
          </cell>
          <cell r="AC176">
            <v>93384812</v>
          </cell>
        </row>
        <row r="177">
          <cell r="C177" t="str">
            <v>GUERRERO PAVAJEAU LOURDES MARGARITA</v>
          </cell>
          <cell r="D177" t="str">
            <v>5040-20</v>
          </cell>
          <cell r="E177">
            <v>16138824.14833333</v>
          </cell>
          <cell r="F177" t="str">
            <v>Secretario Ejecutivo</v>
          </cell>
          <cell r="G177" t="str">
            <v>23NORTE</v>
          </cell>
          <cell r="H177" t="str">
            <v>DIRECCION SECCIONAL MAGDALENA</v>
          </cell>
          <cell r="L177" t="str">
            <v>MCF</v>
          </cell>
          <cell r="M177" t="str">
            <v>C</v>
          </cell>
          <cell r="O177" t="str">
            <v>BACHILLER</v>
          </cell>
          <cell r="P177">
            <v>764298</v>
          </cell>
          <cell r="Q177">
            <v>0</v>
          </cell>
          <cell r="R177" t="str">
            <v>2</v>
          </cell>
          <cell r="S177">
            <v>19482</v>
          </cell>
          <cell r="T177">
            <v>34394</v>
          </cell>
          <cell r="U177">
            <v>50.338888888888889</v>
          </cell>
          <cell r="V177">
            <v>7</v>
          </cell>
          <cell r="W177">
            <v>9.5111111111111111</v>
          </cell>
          <cell r="X177" t="str">
            <v>6Asistencial</v>
          </cell>
          <cell r="Y177">
            <v>13190315.029106481</v>
          </cell>
          <cell r="Z177" t="str">
            <v>NORTE</v>
          </cell>
          <cell r="AA177" t="str">
            <v>Mant</v>
          </cell>
          <cell r="AB177" t="str">
            <v>5040-20</v>
          </cell>
          <cell r="AC177">
            <v>41661431</v>
          </cell>
        </row>
        <row r="178">
          <cell r="C178" t="str">
            <v>GUERRERO TORRES MARGARITA</v>
          </cell>
          <cell r="D178" t="str">
            <v>2040-15</v>
          </cell>
          <cell r="E178">
            <v>33594659.907499999</v>
          </cell>
          <cell r="F178" t="str">
            <v>Jefe de División</v>
          </cell>
          <cell r="G178" t="str">
            <v>21CENTRO</v>
          </cell>
          <cell r="H178" t="str">
            <v>DIVISION SERVICIOS AL EXTERIOR</v>
          </cell>
          <cell r="I178" t="str">
            <v>SRI</v>
          </cell>
          <cell r="L178" t="str">
            <v>MCF</v>
          </cell>
          <cell r="M178" t="str">
            <v>C</v>
          </cell>
          <cell r="N178" t="str">
            <v>P</v>
          </cell>
          <cell r="O178" t="str">
            <v>UN</v>
          </cell>
          <cell r="P178">
            <v>1654687</v>
          </cell>
          <cell r="Q178">
            <v>0</v>
          </cell>
          <cell r="R178" t="str">
            <v>2</v>
          </cell>
          <cell r="S178">
            <v>20352</v>
          </cell>
          <cell r="T178">
            <v>34219</v>
          </cell>
          <cell r="U178">
            <v>47.958333333333336</v>
          </cell>
          <cell r="V178">
            <v>0</v>
          </cell>
          <cell r="W178">
            <v>9.9944444444444436</v>
          </cell>
          <cell r="X178" t="str">
            <v>3Ejecutivo</v>
          </cell>
          <cell r="Y178">
            <v>12628571.184</v>
          </cell>
          <cell r="Z178" t="str">
            <v>CENTRO</v>
          </cell>
          <cell r="AA178" t="str">
            <v>crear</v>
          </cell>
          <cell r="AB178" t="str">
            <v>3010-17</v>
          </cell>
          <cell r="AC178">
            <v>21232352</v>
          </cell>
        </row>
        <row r="179">
          <cell r="C179" t="str">
            <v>GUIO MOSQUERA FARY IVONNY</v>
          </cell>
          <cell r="D179" t="str">
            <v>5120-09</v>
          </cell>
          <cell r="E179">
            <v>10643889.421249999</v>
          </cell>
          <cell r="F179" t="str">
            <v>Auxiliar Administrativo</v>
          </cell>
          <cell r="G179" t="str">
            <v>22NOROCCIDENTE</v>
          </cell>
          <cell r="H179" t="str">
            <v>GRUPO OPERATIVO</v>
          </cell>
          <cell r="K179" t="str">
            <v>X</v>
          </cell>
          <cell r="M179" t="str">
            <v>C</v>
          </cell>
          <cell r="O179" t="str">
            <v>BACHILLER</v>
          </cell>
          <cell r="P179">
            <v>468655</v>
          </cell>
          <cell r="Q179">
            <v>0</v>
          </cell>
          <cell r="R179" t="str">
            <v>2</v>
          </cell>
          <cell r="S179">
            <v>22135</v>
          </cell>
          <cell r="T179">
            <v>34368</v>
          </cell>
          <cell r="U179">
            <v>43.077777777777776</v>
          </cell>
          <cell r="V179">
            <v>0</v>
          </cell>
          <cell r="W179">
            <v>9.5888888888888886</v>
          </cell>
          <cell r="X179" t="str">
            <v>6Asistencial</v>
          </cell>
          <cell r="Y179">
            <v>8942544.6808784716</v>
          </cell>
          <cell r="Z179" t="str">
            <v>NOROCCIDENTE</v>
          </cell>
          <cell r="AA179" t="str">
            <v>SUP</v>
          </cell>
          <cell r="AB179" t="str">
            <v>sale</v>
          </cell>
          <cell r="AC179">
            <v>26290203</v>
          </cell>
        </row>
        <row r="180">
          <cell r="C180" t="str">
            <v>GUTIERREZ CASTRO GERARDO</v>
          </cell>
          <cell r="D180" t="str">
            <v>3020-12</v>
          </cell>
          <cell r="E180">
            <v>25294052.003333326</v>
          </cell>
          <cell r="F180" t="str">
            <v>Profesional Universitario</v>
          </cell>
          <cell r="G180" t="str">
            <v>16SDT</v>
          </cell>
          <cell r="H180" t="str">
            <v>DIVISION PROGRAMAS EN ADMINISTRACION</v>
          </cell>
          <cell r="M180" t="str">
            <v>C</v>
          </cell>
          <cell r="O180" t="str">
            <v>ES</v>
          </cell>
          <cell r="P180">
            <v>1245845</v>
          </cell>
          <cell r="Q180">
            <v>0</v>
          </cell>
          <cell r="R180" t="str">
            <v>1</v>
          </cell>
          <cell r="S180">
            <v>23541</v>
          </cell>
          <cell r="T180">
            <v>31807</v>
          </cell>
          <cell r="U180">
            <v>39.227777777777774</v>
          </cell>
          <cell r="V180">
            <v>0</v>
          </cell>
          <cell r="W180">
            <v>16.597222222222221</v>
          </cell>
          <cell r="X180" t="str">
            <v>4Profesional</v>
          </cell>
          <cell r="Y180">
            <v>35017157.43125926</v>
          </cell>
          <cell r="AA180" t="str">
            <v>Mant</v>
          </cell>
          <cell r="AB180" t="str">
            <v>3020-12</v>
          </cell>
          <cell r="AC180">
            <v>12126285</v>
          </cell>
        </row>
        <row r="181">
          <cell r="C181" t="str">
            <v>GUTIERREZ GOMEZ MARIA ALICIA</v>
          </cell>
          <cell r="D181" t="str">
            <v>3010-17</v>
          </cell>
          <cell r="E181">
            <v>37806035.422499999</v>
          </cell>
          <cell r="F181" t="str">
            <v>Profesional Especializado</v>
          </cell>
          <cell r="G181" t="str">
            <v>19SDF</v>
          </cell>
          <cell r="H181" t="str">
            <v>GRUPO CONTABILIDAD</v>
          </cell>
          <cell r="M181" t="str">
            <v>C</v>
          </cell>
          <cell r="N181" t="str">
            <v>P</v>
          </cell>
          <cell r="O181" t="str">
            <v>UN</v>
          </cell>
          <cell r="P181">
            <v>1665264</v>
          </cell>
          <cell r="Q181">
            <v>0</v>
          </cell>
          <cell r="R181" t="str">
            <v>2</v>
          </cell>
          <cell r="S181">
            <v>18752</v>
          </cell>
          <cell r="T181">
            <v>37428</v>
          </cell>
          <cell r="U181">
            <v>52.336111111111109</v>
          </cell>
          <cell r="V181">
            <v>31.583333333333332</v>
          </cell>
          <cell r="W181">
            <v>1.2055555555555555</v>
          </cell>
          <cell r="X181" t="str">
            <v>4Profesional</v>
          </cell>
          <cell r="Y181">
            <v>12709294.847999997</v>
          </cell>
          <cell r="AA181" t="str">
            <v>Mant</v>
          </cell>
          <cell r="AB181" t="str">
            <v>3010-17</v>
          </cell>
          <cell r="AC181">
            <v>24312693</v>
          </cell>
        </row>
        <row r="182">
          <cell r="C182" t="str">
            <v>GUTIERREZ RAMIREZ ISABEL CRISTINA</v>
          </cell>
          <cell r="D182" t="str">
            <v>3020-14</v>
          </cell>
          <cell r="E182">
            <v>28869179.669583336</v>
          </cell>
          <cell r="F182" t="str">
            <v>Profesional Universitario</v>
          </cell>
          <cell r="G182" t="str">
            <v>16SDT</v>
          </cell>
          <cell r="H182" t="str">
            <v>DIVISION CREDITO</v>
          </cell>
          <cell r="M182" t="str">
            <v>C</v>
          </cell>
          <cell r="O182" t="str">
            <v>ES</v>
          </cell>
          <cell r="P182">
            <v>1345530</v>
          </cell>
          <cell r="Q182">
            <v>76406</v>
          </cell>
          <cell r="R182" t="str">
            <v>2</v>
          </cell>
          <cell r="S182">
            <v>18856</v>
          </cell>
          <cell r="T182">
            <v>26795</v>
          </cell>
          <cell r="U182">
            <v>52.052777777777777</v>
          </cell>
          <cell r="V182">
            <v>0</v>
          </cell>
          <cell r="W182">
            <v>30.316666666666666</v>
          </cell>
          <cell r="X182" t="str">
            <v>4Profesional</v>
          </cell>
          <cell r="Y182">
            <v>71848088.389883101</v>
          </cell>
          <cell r="AA182" t="str">
            <v>Mant</v>
          </cell>
          <cell r="AB182" t="str">
            <v>3020-14</v>
          </cell>
          <cell r="AC182">
            <v>41515134</v>
          </cell>
        </row>
        <row r="183">
          <cell r="C183" t="str">
            <v>GUTIERREZ RAMIREZ PABLO ADOLFO</v>
          </cell>
          <cell r="D183" t="str">
            <v>4065-11</v>
          </cell>
          <cell r="E183">
            <v>16080398.177083332</v>
          </cell>
          <cell r="F183" t="str">
            <v>Técnico Administrativo</v>
          </cell>
          <cell r="G183" t="str">
            <v>15OSI</v>
          </cell>
          <cell r="H183" t="str">
            <v>DIVISION SISTEMATIZACION E INFORMATICA</v>
          </cell>
          <cell r="K183" t="str">
            <v>X</v>
          </cell>
          <cell r="M183" t="str">
            <v>C</v>
          </cell>
          <cell r="N183" t="str">
            <v>P</v>
          </cell>
          <cell r="O183" t="str">
            <v>BACHILLER</v>
          </cell>
          <cell r="P183">
            <v>761453</v>
          </cell>
          <cell r="Q183">
            <v>0</v>
          </cell>
          <cell r="R183" t="str">
            <v>1</v>
          </cell>
          <cell r="S183">
            <v>25241</v>
          </cell>
          <cell r="T183">
            <v>37195</v>
          </cell>
          <cell r="U183">
            <v>34.577777777777776</v>
          </cell>
          <cell r="V183">
            <v>2.5</v>
          </cell>
          <cell r="W183">
            <v>1.8472222222222223</v>
          </cell>
          <cell r="X183" t="str">
            <v>5Tecnico</v>
          </cell>
          <cell r="Y183">
            <v>7264261.6200000001</v>
          </cell>
          <cell r="AA183" t="str">
            <v>SUP</v>
          </cell>
          <cell r="AB183" t="str">
            <v>sale</v>
          </cell>
          <cell r="AC183">
            <v>15918344</v>
          </cell>
        </row>
        <row r="184">
          <cell r="C184" t="str">
            <v>GUTIERREZ SALCEDO MARIA OLGA</v>
          </cell>
          <cell r="D184" t="str">
            <v>5040-16</v>
          </cell>
          <cell r="E184">
            <v>14586952.714583334</v>
          </cell>
          <cell r="F184" t="str">
            <v>Secretario Ejecutivo</v>
          </cell>
          <cell r="G184" t="str">
            <v>25SUROCCIDENTE</v>
          </cell>
          <cell r="H184" t="str">
            <v>DIRECCION REGIONAL NARIÑO</v>
          </cell>
          <cell r="L184" t="str">
            <v>MCF</v>
          </cell>
          <cell r="M184" t="str">
            <v>C</v>
          </cell>
          <cell r="N184" t="str">
            <v>P</v>
          </cell>
          <cell r="O184" t="str">
            <v>TL</v>
          </cell>
          <cell r="P184">
            <v>688731</v>
          </cell>
          <cell r="Q184">
            <v>0</v>
          </cell>
          <cell r="R184" t="str">
            <v>2</v>
          </cell>
          <cell r="S184">
            <v>20980</v>
          </cell>
          <cell r="T184">
            <v>34603</v>
          </cell>
          <cell r="U184">
            <v>46.238888888888887</v>
          </cell>
          <cell r="V184">
            <v>0</v>
          </cell>
          <cell r="W184">
            <v>8.9416666666666664</v>
          </cell>
          <cell r="X184" t="str">
            <v>6Asistencial</v>
          </cell>
          <cell r="Y184">
            <v>6570493.7400000002</v>
          </cell>
          <cell r="Z184" t="str">
            <v>SUROCCIDENTE</v>
          </cell>
          <cell r="AA184" t="str">
            <v>Mant</v>
          </cell>
          <cell r="AB184" t="str">
            <v>5040-16</v>
          </cell>
          <cell r="AC184">
            <v>24486340</v>
          </cell>
        </row>
        <row r="185">
          <cell r="C185" t="str">
            <v>GUZMAN ANDRADE LUIS RAFAEL</v>
          </cell>
          <cell r="D185" t="str">
            <v>5120-09</v>
          </cell>
          <cell r="E185">
            <v>10643889.421249999</v>
          </cell>
          <cell r="F185" t="str">
            <v>Auxiliar Administrativo</v>
          </cell>
          <cell r="G185" t="str">
            <v>23NORTE</v>
          </cell>
          <cell r="H185" t="str">
            <v>GRUPO SERVICIOS</v>
          </cell>
          <cell r="K185" t="str">
            <v>X</v>
          </cell>
          <cell r="M185" t="str">
            <v>C</v>
          </cell>
          <cell r="O185" t="str">
            <v>SECUNDARIA</v>
          </cell>
          <cell r="P185">
            <v>468655</v>
          </cell>
          <cell r="Q185">
            <v>0</v>
          </cell>
          <cell r="R185" t="str">
            <v>1</v>
          </cell>
          <cell r="S185">
            <v>22175</v>
          </cell>
          <cell r="T185">
            <v>29991</v>
          </cell>
          <cell r="U185">
            <v>42.969444444444441</v>
          </cell>
          <cell r="V185">
            <v>0</v>
          </cell>
          <cell r="W185">
            <v>21.572222222222223</v>
          </cell>
          <cell r="X185" t="str">
            <v>6Asistencial</v>
          </cell>
          <cell r="Y185">
            <v>19422427.551447913</v>
          </cell>
          <cell r="Z185" t="str">
            <v>NORTE</v>
          </cell>
          <cell r="AA185" t="str">
            <v>SUP</v>
          </cell>
          <cell r="AB185" t="str">
            <v>sale</v>
          </cell>
          <cell r="AC185">
            <v>9172347</v>
          </cell>
        </row>
        <row r="186">
          <cell r="C186" t="str">
            <v>GUZMAN CORREA OLMEDO</v>
          </cell>
          <cell r="D186" t="str">
            <v>4065-11</v>
          </cell>
          <cell r="E186">
            <v>16080398.177083332</v>
          </cell>
          <cell r="F186" t="str">
            <v>Técnico Administrativo</v>
          </cell>
          <cell r="G186" t="str">
            <v>22NOROCCIDENTE</v>
          </cell>
          <cell r="H186" t="str">
            <v>GRUPO SERVICIOS</v>
          </cell>
          <cell r="K186" t="str">
            <v>X</v>
          </cell>
          <cell r="M186" t="str">
            <v>C</v>
          </cell>
          <cell r="O186" t="str">
            <v>TL</v>
          </cell>
          <cell r="P186">
            <v>761453</v>
          </cell>
          <cell r="Q186">
            <v>0</v>
          </cell>
          <cell r="R186" t="str">
            <v>1</v>
          </cell>
          <cell r="S186">
            <v>20771</v>
          </cell>
          <cell r="T186">
            <v>28233</v>
          </cell>
          <cell r="U186">
            <v>46.81388888888889</v>
          </cell>
          <cell r="V186">
            <v>0</v>
          </cell>
          <cell r="W186">
            <v>26.380555555555556</v>
          </cell>
          <cell r="X186" t="str">
            <v>5Tecnico</v>
          </cell>
          <cell r="Y186">
            <v>35122503.919839114</v>
          </cell>
          <cell r="Z186" t="str">
            <v>NOROCCIDENTE</v>
          </cell>
          <cell r="AA186" t="str">
            <v>SUP</v>
          </cell>
          <cell r="AB186" t="str">
            <v>sale</v>
          </cell>
          <cell r="AC186">
            <v>10093727</v>
          </cell>
        </row>
        <row r="187">
          <cell r="C187" t="str">
            <v>GUZMAN LONDOÑO ROBERTO</v>
          </cell>
          <cell r="D187" t="str">
            <v>2040-11</v>
          </cell>
          <cell r="E187">
            <v>29737405.522916667</v>
          </cell>
          <cell r="F187" t="str">
            <v>Jefe de División</v>
          </cell>
          <cell r="G187" t="str">
            <v>25SUROCCIDENTE</v>
          </cell>
          <cell r="H187" t="str">
            <v>DIVISION ADMINISTRATIVA Y FINANCIERA</v>
          </cell>
          <cell r="K187" t="str">
            <v>X</v>
          </cell>
          <cell r="M187" t="str">
            <v>C</v>
          </cell>
          <cell r="N187" t="str">
            <v>P</v>
          </cell>
          <cell r="O187" t="str">
            <v>UN</v>
          </cell>
          <cell r="P187">
            <v>1464700</v>
          </cell>
          <cell r="Q187">
            <v>0</v>
          </cell>
          <cell r="R187" t="str">
            <v>1</v>
          </cell>
          <cell r="S187">
            <v>21183</v>
          </cell>
          <cell r="T187">
            <v>35962</v>
          </cell>
          <cell r="U187">
            <v>45.68333333333333</v>
          </cell>
          <cell r="V187">
            <v>0</v>
          </cell>
          <cell r="W187">
            <v>5.2194444444444441</v>
          </cell>
          <cell r="X187" t="str">
            <v>3Ejecutivo</v>
          </cell>
          <cell r="Y187">
            <v>11178590.4</v>
          </cell>
          <cell r="Z187" t="str">
            <v>SUROCCIDENTE</v>
          </cell>
          <cell r="AA187" t="str">
            <v>SUP</v>
          </cell>
          <cell r="AB187" t="str">
            <v>sale</v>
          </cell>
          <cell r="AC187">
            <v>16593556</v>
          </cell>
        </row>
        <row r="188">
          <cell r="C188" t="str">
            <v>HERNANDEZ AVILAN BELISARIO</v>
          </cell>
          <cell r="D188" t="str">
            <v>5120-12</v>
          </cell>
          <cell r="E188">
            <v>13279546.932500001</v>
          </cell>
          <cell r="F188" t="str">
            <v>Auxiliar Administrativo</v>
          </cell>
          <cell r="G188" t="str">
            <v>21CENTRO</v>
          </cell>
          <cell r="H188" t="str">
            <v>GRUPO TESORERIA</v>
          </cell>
          <cell r="K188" t="str">
            <v>X</v>
          </cell>
          <cell r="M188" t="str">
            <v>C</v>
          </cell>
          <cell r="O188" t="str">
            <v>SECUNDARIA</v>
          </cell>
          <cell r="P188">
            <v>596996</v>
          </cell>
          <cell r="Q188">
            <v>0</v>
          </cell>
          <cell r="R188" t="str">
            <v>1</v>
          </cell>
          <cell r="S188">
            <v>24626</v>
          </cell>
          <cell r="T188">
            <v>34656</v>
          </cell>
          <cell r="U188">
            <v>36.255555555555553</v>
          </cell>
          <cell r="V188">
            <v>0</v>
          </cell>
          <cell r="W188">
            <v>8.7972222222222225</v>
          </cell>
          <cell r="X188" t="str">
            <v>6Asistencial</v>
          </cell>
          <cell r="Y188">
            <v>5727778.1320625003</v>
          </cell>
          <cell r="Z188" t="str">
            <v>CENTRO</v>
          </cell>
          <cell r="AA188" t="str">
            <v>SUP</v>
          </cell>
          <cell r="AB188" t="str">
            <v>sale</v>
          </cell>
          <cell r="AC188">
            <v>79461131</v>
          </cell>
        </row>
        <row r="189">
          <cell r="C189" t="str">
            <v>HERNANDEZ HINOJOSA GRACIELA INES</v>
          </cell>
          <cell r="D189" t="str">
            <v>2040-15</v>
          </cell>
          <cell r="E189">
            <v>33594659.907499999</v>
          </cell>
          <cell r="F189" t="str">
            <v>Jefe de División</v>
          </cell>
          <cell r="G189" t="str">
            <v>21CENTRO</v>
          </cell>
          <cell r="H189" t="str">
            <v>DIVISION PROGRAMAS EN ADMINISTRACION</v>
          </cell>
          <cell r="K189" t="str">
            <v>X</v>
          </cell>
          <cell r="M189" t="str">
            <v>C</v>
          </cell>
          <cell r="O189" t="str">
            <v>UN</v>
          </cell>
          <cell r="P189">
            <v>1654687</v>
          </cell>
          <cell r="Q189">
            <v>0</v>
          </cell>
          <cell r="R189" t="str">
            <v>2</v>
          </cell>
          <cell r="S189">
            <v>20451</v>
          </cell>
          <cell r="T189">
            <v>29378</v>
          </cell>
          <cell r="U189">
            <v>47.68611111111111</v>
          </cell>
          <cell r="V189">
            <v>0</v>
          </cell>
          <cell r="W189">
            <v>23.247222222222224</v>
          </cell>
          <cell r="X189" t="str">
            <v>3Ejecutivo</v>
          </cell>
          <cell r="Y189">
            <v>64391310.687465273</v>
          </cell>
          <cell r="Z189" t="str">
            <v>CENTRO</v>
          </cell>
          <cell r="AA189" t="str">
            <v>SUP</v>
          </cell>
          <cell r="AB189" t="str">
            <v>sale</v>
          </cell>
          <cell r="AC189">
            <v>42496414</v>
          </cell>
        </row>
        <row r="190">
          <cell r="C190" t="str">
            <v>HERNANDEZ OLAVE JESUS MARIA</v>
          </cell>
          <cell r="D190" t="str">
            <v>3020-08</v>
          </cell>
          <cell r="E190">
            <v>23702397.082083337</v>
          </cell>
          <cell r="F190" t="str">
            <v>Profesional Universitario</v>
          </cell>
          <cell r="G190" t="str">
            <v>21CENTRO</v>
          </cell>
          <cell r="H190" t="str">
            <v>GRUPO ADMINISTRATIVO</v>
          </cell>
          <cell r="K190" t="str">
            <v>X</v>
          </cell>
          <cell r="M190" t="str">
            <v>C</v>
          </cell>
          <cell r="O190" t="str">
            <v>UN</v>
          </cell>
          <cell r="P190">
            <v>1044033</v>
          </cell>
          <cell r="Q190">
            <v>0</v>
          </cell>
          <cell r="R190" t="str">
            <v>1</v>
          </cell>
          <cell r="S190">
            <v>20473</v>
          </cell>
          <cell r="T190">
            <v>31807</v>
          </cell>
          <cell r="U190">
            <v>47.62777777777778</v>
          </cell>
          <cell r="V190">
            <v>0</v>
          </cell>
          <cell r="W190">
            <v>16.597222222222221</v>
          </cell>
          <cell r="X190" t="str">
            <v>4Profesional</v>
          </cell>
          <cell r="Y190">
            <v>29344796.443116896</v>
          </cell>
          <cell r="Z190" t="str">
            <v>CENTRO</v>
          </cell>
          <cell r="AA190" t="str">
            <v>SUP</v>
          </cell>
          <cell r="AB190" t="str">
            <v>sale</v>
          </cell>
          <cell r="AC190">
            <v>93115941</v>
          </cell>
        </row>
        <row r="191">
          <cell r="C191" t="str">
            <v>HERNANDEZ POMARES JOSE EDUARDO</v>
          </cell>
          <cell r="D191" t="str">
            <v>5120-17</v>
          </cell>
          <cell r="E191">
            <v>14891116.80625</v>
          </cell>
          <cell r="F191" t="str">
            <v>Auxiliar Administrativo</v>
          </cell>
          <cell r="G191" t="str">
            <v>20SEG</v>
          </cell>
          <cell r="H191" t="str">
            <v>GRUPO CORRESPONDENCIA</v>
          </cell>
          <cell r="L191">
            <v>2003</v>
          </cell>
          <cell r="M191" t="str">
            <v>C</v>
          </cell>
          <cell r="O191" t="str">
            <v>BACHILLER</v>
          </cell>
          <cell r="P191">
            <v>703542</v>
          </cell>
          <cell r="Q191">
            <v>0</v>
          </cell>
          <cell r="R191" t="str">
            <v>1</v>
          </cell>
          <cell r="S191">
            <v>17612</v>
          </cell>
          <cell r="T191">
            <v>35598</v>
          </cell>
          <cell r="U191">
            <v>55.458333333333336</v>
          </cell>
          <cell r="V191">
            <v>13.942465753424658</v>
          </cell>
          <cell r="W191">
            <v>6.2166666666666668</v>
          </cell>
          <cell r="X191" t="str">
            <v>6Asistencial</v>
          </cell>
          <cell r="Y191">
            <v>4793028.1014340278</v>
          </cell>
          <cell r="AA191" t="str">
            <v>Mant</v>
          </cell>
          <cell r="AB191" t="str">
            <v>5120-17</v>
          </cell>
          <cell r="AC191">
            <v>19070493</v>
          </cell>
        </row>
        <row r="192">
          <cell r="C192" t="str">
            <v>HERNANDEZ RICAURTE DORA INES</v>
          </cell>
          <cell r="D192" t="str">
            <v>3010-17</v>
          </cell>
          <cell r="E192">
            <v>37806035.422499999</v>
          </cell>
          <cell r="F192" t="str">
            <v>Profesional Especializado</v>
          </cell>
          <cell r="G192" t="str">
            <v>11OCI</v>
          </cell>
          <cell r="H192" t="str">
            <v>OFICINA CONTROL INTERNO</v>
          </cell>
          <cell r="M192" t="str">
            <v>C</v>
          </cell>
          <cell r="O192" t="str">
            <v>UN</v>
          </cell>
          <cell r="P192">
            <v>1665264</v>
          </cell>
          <cell r="Q192">
            <v>0</v>
          </cell>
          <cell r="R192" t="str">
            <v>2</v>
          </cell>
          <cell r="S192">
            <v>19070</v>
          </cell>
          <cell r="T192">
            <v>34103</v>
          </cell>
          <cell r="U192">
            <v>51.466666666666669</v>
          </cell>
          <cell r="V192">
            <v>5.833333333333333</v>
          </cell>
          <cell r="W192">
            <v>10.308333333333334</v>
          </cell>
          <cell r="X192" t="str">
            <v>4Profesional</v>
          </cell>
          <cell r="Y192">
            <v>29614593.788062498</v>
          </cell>
          <cell r="AA192" t="str">
            <v>Mant</v>
          </cell>
          <cell r="AB192" t="str">
            <v>3010-17</v>
          </cell>
          <cell r="AC192">
            <v>41566800</v>
          </cell>
        </row>
        <row r="193">
          <cell r="C193" t="str">
            <v>HIDALGO ESGUERRA MARTHA PATRICIA</v>
          </cell>
          <cell r="D193" t="str">
            <v>5120-09</v>
          </cell>
          <cell r="E193">
            <v>10643889.421249999</v>
          </cell>
          <cell r="F193" t="str">
            <v>Auxiliar Administrativo</v>
          </cell>
          <cell r="G193" t="str">
            <v>24ORIENTE</v>
          </cell>
          <cell r="H193" t="str">
            <v>GRUPO OPERATIVO</v>
          </cell>
          <cell r="K193" t="str">
            <v>X</v>
          </cell>
          <cell r="M193" t="str">
            <v>C</v>
          </cell>
          <cell r="O193" t="str">
            <v>BACHILLER</v>
          </cell>
          <cell r="P193">
            <v>468655</v>
          </cell>
          <cell r="Q193">
            <v>0</v>
          </cell>
          <cell r="R193" t="str">
            <v>2</v>
          </cell>
          <cell r="S193">
            <v>25222</v>
          </cell>
          <cell r="T193">
            <v>32815</v>
          </cell>
          <cell r="U193">
            <v>34.62777777777778</v>
          </cell>
          <cell r="V193">
            <v>0</v>
          </cell>
          <cell r="W193">
            <v>13.838888888888889</v>
          </cell>
          <cell r="X193" t="str">
            <v>6Asistencial</v>
          </cell>
          <cell r="Y193">
            <v>12666800.577031249</v>
          </cell>
          <cell r="Z193" t="str">
            <v>ORIENTE</v>
          </cell>
          <cell r="AA193" t="str">
            <v>SUP</v>
          </cell>
          <cell r="AB193" t="str">
            <v>sale</v>
          </cell>
          <cell r="AC193">
            <v>40384876</v>
          </cell>
        </row>
        <row r="194">
          <cell r="C194" t="str">
            <v>HOYOS GONZALEZ RUTH ELIVEY</v>
          </cell>
          <cell r="D194" t="str">
            <v>5120-10</v>
          </cell>
          <cell r="E194">
            <v>11597824.078333335</v>
          </cell>
          <cell r="F194" t="str">
            <v>Auxiliar Administrativo</v>
          </cell>
          <cell r="G194" t="str">
            <v>21CENTRO</v>
          </cell>
          <cell r="H194" t="str">
            <v>GRUPO ATENCION AL USUARIO</v>
          </cell>
          <cell r="K194" t="str">
            <v>X</v>
          </cell>
          <cell r="M194" t="str">
            <v>C</v>
          </cell>
          <cell r="O194" t="str">
            <v>BACHILLER</v>
          </cell>
          <cell r="P194">
            <v>515106</v>
          </cell>
          <cell r="Q194">
            <v>0</v>
          </cell>
          <cell r="R194" t="str">
            <v>2</v>
          </cell>
          <cell r="S194">
            <v>24445</v>
          </cell>
          <cell r="T194">
            <v>35633</v>
          </cell>
          <cell r="U194">
            <v>36.75277777777778</v>
          </cell>
          <cell r="V194">
            <v>5.75</v>
          </cell>
          <cell r="W194">
            <v>6.1194444444444445</v>
          </cell>
          <cell r="X194" t="str">
            <v>6Asistencial</v>
          </cell>
          <cell r="Y194">
            <v>3744224.254597222</v>
          </cell>
          <cell r="Z194" t="str">
            <v>CENTRO</v>
          </cell>
          <cell r="AA194" t="str">
            <v>SUP</v>
          </cell>
          <cell r="AB194" t="str">
            <v>sale</v>
          </cell>
          <cell r="AC194">
            <v>20796199</v>
          </cell>
        </row>
        <row r="195">
          <cell r="C195" t="str">
            <v>HUERTAS CABRERA MERCEDES ISABEL</v>
          </cell>
          <cell r="D195" t="str">
            <v>5120-09</v>
          </cell>
          <cell r="E195">
            <v>10643889.421249999</v>
          </cell>
          <cell r="F195" t="str">
            <v>Auxiliar Administrativo</v>
          </cell>
          <cell r="G195" t="str">
            <v>25SUROCCIDENTE</v>
          </cell>
          <cell r="H195" t="str">
            <v>GRUPO SERVICIOS</v>
          </cell>
          <cell r="K195" t="str">
            <v>X</v>
          </cell>
          <cell r="M195" t="str">
            <v>C</v>
          </cell>
          <cell r="O195" t="str">
            <v>TL</v>
          </cell>
          <cell r="P195">
            <v>468655</v>
          </cell>
          <cell r="Q195">
            <v>0</v>
          </cell>
          <cell r="R195" t="str">
            <v>2</v>
          </cell>
          <cell r="S195">
            <v>21752</v>
          </cell>
          <cell r="T195">
            <v>31807</v>
          </cell>
          <cell r="U195">
            <v>44.12222222222222</v>
          </cell>
          <cell r="V195">
            <v>0</v>
          </cell>
          <cell r="W195">
            <v>16.597222222222221</v>
          </cell>
          <cell r="X195" t="str">
            <v>6Asistencial</v>
          </cell>
          <cell r="Y195">
            <v>15091897.43964236</v>
          </cell>
          <cell r="Z195" t="str">
            <v>SUROCCIDENTE</v>
          </cell>
          <cell r="AA195" t="str">
            <v>SUP</v>
          </cell>
          <cell r="AB195" t="str">
            <v>sale</v>
          </cell>
          <cell r="AC195">
            <v>30724436</v>
          </cell>
        </row>
        <row r="196">
          <cell r="C196" t="str">
            <v>HURTADO DE-DUARTE JULIA</v>
          </cell>
          <cell r="D196" t="str">
            <v>5040-22</v>
          </cell>
          <cell r="E196">
            <v>17182482.831666667</v>
          </cell>
          <cell r="F196" t="str">
            <v>Secretario Ejecutivo</v>
          </cell>
          <cell r="G196" t="str">
            <v>10DIR</v>
          </cell>
          <cell r="H196" t="str">
            <v>DIRECCION GENERAL</v>
          </cell>
          <cell r="M196" t="str">
            <v>LNR</v>
          </cell>
          <cell r="O196" t="str">
            <v>BACHILLER</v>
          </cell>
          <cell r="P196">
            <v>846314</v>
          </cell>
          <cell r="Q196">
            <v>0</v>
          </cell>
          <cell r="R196" t="str">
            <v>2</v>
          </cell>
          <cell r="S196">
            <v>19851</v>
          </cell>
          <cell r="T196">
            <v>35076</v>
          </cell>
          <cell r="U196">
            <v>49.327777777777776</v>
          </cell>
          <cell r="V196">
            <v>0</v>
          </cell>
          <cell r="W196">
            <v>7.6472222222222221</v>
          </cell>
          <cell r="X196" t="str">
            <v>6Asistencial</v>
          </cell>
          <cell r="Y196">
            <v>8073835.5600000005</v>
          </cell>
          <cell r="AA196" t="str">
            <v>Mant</v>
          </cell>
          <cell r="AB196" t="str">
            <v>5040-22</v>
          </cell>
          <cell r="AC196">
            <v>41644715</v>
          </cell>
        </row>
        <row r="197">
          <cell r="C197" t="str">
            <v>HURTADO JIMENEZ ANGEL ROLDAN</v>
          </cell>
          <cell r="D197" t="str">
            <v>4065-11</v>
          </cell>
          <cell r="E197">
            <v>17207782.971666668</v>
          </cell>
          <cell r="F197" t="str">
            <v>Técnico Administrativo</v>
          </cell>
          <cell r="G197" t="str">
            <v>22NOROCCIDENTE</v>
          </cell>
          <cell r="H197" t="str">
            <v>GRUPO FINANCIERO</v>
          </cell>
          <cell r="K197" t="str">
            <v>X</v>
          </cell>
          <cell r="M197" t="str">
            <v>C</v>
          </cell>
          <cell r="O197" t="str">
            <v>TC</v>
          </cell>
          <cell r="P197">
            <v>761453</v>
          </cell>
          <cell r="Q197">
            <v>54897</v>
          </cell>
          <cell r="R197" t="str">
            <v>1</v>
          </cell>
          <cell r="S197">
            <v>19234</v>
          </cell>
          <cell r="T197">
            <v>27364</v>
          </cell>
          <cell r="U197">
            <v>51.019444444444446</v>
          </cell>
          <cell r="V197">
            <v>3.6666666666666665</v>
          </cell>
          <cell r="W197">
            <v>28.761111111111113</v>
          </cell>
          <cell r="X197" t="str">
            <v>5Tecnico</v>
          </cell>
          <cell r="Y197">
            <v>40871515.134837963</v>
          </cell>
          <cell r="Z197" t="str">
            <v>NOROCCIDENTE</v>
          </cell>
          <cell r="AA197" t="str">
            <v>SUP</v>
          </cell>
          <cell r="AB197" t="str">
            <v>sale</v>
          </cell>
          <cell r="AC197">
            <v>70038716</v>
          </cell>
        </row>
        <row r="198">
          <cell r="C198" t="str">
            <v>HURTADO VARGAS MARTHA LUCIA</v>
          </cell>
          <cell r="D198" t="str">
            <v>5120-09</v>
          </cell>
          <cell r="E198">
            <v>10643889.421249999</v>
          </cell>
          <cell r="F198" t="str">
            <v>Auxiliar Administrativo</v>
          </cell>
          <cell r="G198" t="str">
            <v>24ORIENTE</v>
          </cell>
          <cell r="H198" t="str">
            <v>GRUPO SERVICIOS</v>
          </cell>
          <cell r="K198" t="str">
            <v>X</v>
          </cell>
          <cell r="M198" t="str">
            <v>C</v>
          </cell>
          <cell r="O198" t="str">
            <v>SECUNDARIA</v>
          </cell>
          <cell r="P198">
            <v>468655</v>
          </cell>
          <cell r="Q198">
            <v>0</v>
          </cell>
          <cell r="R198" t="str">
            <v>2</v>
          </cell>
          <cell r="S198">
            <v>20011</v>
          </cell>
          <cell r="T198">
            <v>28369</v>
          </cell>
          <cell r="U198">
            <v>48.891666666666666</v>
          </cell>
          <cell r="V198">
            <v>0</v>
          </cell>
          <cell r="W198">
            <v>26.011111111111113</v>
          </cell>
          <cell r="X198" t="str">
            <v>6Asistencial</v>
          </cell>
          <cell r="Y198">
            <v>23406515.254309025</v>
          </cell>
          <cell r="Z198" t="str">
            <v>ORIENTE</v>
          </cell>
          <cell r="AA198" t="str">
            <v>SUP</v>
          </cell>
          <cell r="AB198" t="str">
            <v>sale</v>
          </cell>
          <cell r="AC198">
            <v>41657335</v>
          </cell>
        </row>
        <row r="199">
          <cell r="C199" t="str">
            <v>JAIMES ZAMUDIO ORLANDO</v>
          </cell>
          <cell r="D199" t="str">
            <v>3020-12</v>
          </cell>
          <cell r="E199">
            <v>27130129.194166671</v>
          </cell>
          <cell r="F199" t="str">
            <v>Profesional Universitario</v>
          </cell>
          <cell r="G199" t="str">
            <v>11OCI</v>
          </cell>
          <cell r="H199" t="str">
            <v>OFICINA CONTROL INTERNO</v>
          </cell>
          <cell r="L199">
            <v>2005</v>
          </cell>
          <cell r="M199" t="str">
            <v>C</v>
          </cell>
          <cell r="O199" t="str">
            <v>UN</v>
          </cell>
          <cell r="P199">
            <v>1245845</v>
          </cell>
          <cell r="Q199">
            <v>90435</v>
          </cell>
          <cell r="R199" t="str">
            <v>1</v>
          </cell>
          <cell r="S199">
            <v>18332</v>
          </cell>
          <cell r="T199">
            <v>27104</v>
          </cell>
          <cell r="U199">
            <v>53.486111111111114</v>
          </cell>
          <cell r="V199">
            <v>0</v>
          </cell>
          <cell r="W199">
            <v>29.469444444444445</v>
          </cell>
          <cell r="X199" t="str">
            <v>4Profesional</v>
          </cell>
          <cell r="Y199">
            <v>65795657.220715277</v>
          </cell>
          <cell r="AA199" t="str">
            <v>Mant</v>
          </cell>
          <cell r="AB199" t="str">
            <v>3020-12</v>
          </cell>
          <cell r="AC199">
            <v>19098013</v>
          </cell>
        </row>
        <row r="200">
          <cell r="C200" t="str">
            <v>JARAMILLO PALACIOS OSCAR ANTONIO</v>
          </cell>
          <cell r="D200" t="str">
            <v>4065-11</v>
          </cell>
          <cell r="E200">
            <v>17907885.377083331</v>
          </cell>
          <cell r="F200" t="str">
            <v>Técnico Administrativo</v>
          </cell>
          <cell r="G200" t="str">
            <v>22NOROCCIDENTE</v>
          </cell>
          <cell r="H200" t="str">
            <v>GRUPO PROGRAMAS INTERNACIONALES</v>
          </cell>
          <cell r="L200">
            <v>2004</v>
          </cell>
          <cell r="M200" t="str">
            <v>C</v>
          </cell>
          <cell r="O200" t="str">
            <v>TL</v>
          </cell>
          <cell r="P200">
            <v>761453</v>
          </cell>
          <cell r="Q200">
            <v>0</v>
          </cell>
          <cell r="R200" t="str">
            <v>1</v>
          </cell>
          <cell r="S200">
            <v>17947</v>
          </cell>
          <cell r="T200">
            <v>27880</v>
          </cell>
          <cell r="U200">
            <v>54.547222222222224</v>
          </cell>
          <cell r="V200">
            <v>0</v>
          </cell>
          <cell r="W200">
            <v>27.347222222222221</v>
          </cell>
          <cell r="X200" t="str">
            <v>5Tecnico</v>
          </cell>
          <cell r="Y200">
            <v>36407865.453959487</v>
          </cell>
          <cell r="Z200" t="str">
            <v>NOROCCIDENTE</v>
          </cell>
          <cell r="AA200" t="str">
            <v>Mant</v>
          </cell>
          <cell r="AB200" t="str">
            <v>4065-11</v>
          </cell>
          <cell r="AC200">
            <v>8292702</v>
          </cell>
        </row>
        <row r="201">
          <cell r="C201" t="str">
            <v>JASBON HERNANDEZ MORAMIS</v>
          </cell>
          <cell r="D201" t="str">
            <v>3020-05</v>
          </cell>
          <cell r="E201">
            <v>18168911.181249999</v>
          </cell>
          <cell r="F201" t="str">
            <v>Profesional Universitario</v>
          </cell>
          <cell r="G201" t="str">
            <v>22NOROCCIDENTE</v>
          </cell>
          <cell r="H201" t="str">
            <v>GRUPO FINANCIERO</v>
          </cell>
          <cell r="K201" t="str">
            <v>X</v>
          </cell>
          <cell r="M201" t="str">
            <v>C</v>
          </cell>
          <cell r="O201" t="str">
            <v>UN</v>
          </cell>
          <cell r="P201">
            <v>894900</v>
          </cell>
          <cell r="Q201">
            <v>0</v>
          </cell>
          <cell r="R201" t="str">
            <v>2</v>
          </cell>
          <cell r="S201">
            <v>22608</v>
          </cell>
          <cell r="T201">
            <v>35310</v>
          </cell>
          <cell r="U201">
            <v>41.783333333333331</v>
          </cell>
          <cell r="V201">
            <v>0</v>
          </cell>
          <cell r="W201">
            <v>7.0083333333333337</v>
          </cell>
          <cell r="X201" t="str">
            <v>4Profesional</v>
          </cell>
          <cell r="Y201">
            <v>6387514.0948645836</v>
          </cell>
          <cell r="Z201" t="str">
            <v>NOROCCIDENTE</v>
          </cell>
          <cell r="AA201" t="str">
            <v>SUP</v>
          </cell>
          <cell r="AB201" t="str">
            <v>sale</v>
          </cell>
          <cell r="AC201">
            <v>34982357</v>
          </cell>
        </row>
        <row r="202">
          <cell r="C202" t="str">
            <v>JIMENEZ RICARDO EDILBERTO JOSE</v>
          </cell>
          <cell r="D202" t="str">
            <v>4065-09</v>
          </cell>
          <cell r="E202">
            <v>14586952.714583334</v>
          </cell>
          <cell r="F202" t="str">
            <v>Técnico Administrativo</v>
          </cell>
          <cell r="G202" t="str">
            <v>23NORTE</v>
          </cell>
          <cell r="H202" t="str">
            <v>DIVISION ADMINISTRATIVA Y FINANCIERA</v>
          </cell>
          <cell r="K202" t="str">
            <v>X</v>
          </cell>
          <cell r="M202" t="str">
            <v>C</v>
          </cell>
          <cell r="O202" t="str">
            <v>UN</v>
          </cell>
          <cell r="P202">
            <v>688731</v>
          </cell>
          <cell r="Q202">
            <v>0</v>
          </cell>
          <cell r="R202" t="str">
            <v>1</v>
          </cell>
          <cell r="S202">
            <v>21511</v>
          </cell>
          <cell r="T202">
            <v>34148</v>
          </cell>
          <cell r="U202">
            <v>44.786111111111111</v>
          </cell>
          <cell r="V202">
            <v>0</v>
          </cell>
          <cell r="W202">
            <v>10.186111111111112</v>
          </cell>
          <cell r="X202" t="str">
            <v>5Tecnico</v>
          </cell>
          <cell r="Y202">
            <v>12745471.939896988</v>
          </cell>
          <cell r="Z202" t="str">
            <v>NORTE</v>
          </cell>
          <cell r="AA202" t="str">
            <v>SUP</v>
          </cell>
          <cell r="AB202" t="str">
            <v>sale</v>
          </cell>
          <cell r="AC202">
            <v>18875899</v>
          </cell>
        </row>
        <row r="203">
          <cell r="C203" t="str">
            <v>JOVES MENDOZA EDWARD GILBERTO</v>
          </cell>
          <cell r="D203" t="str">
            <v>5120-09</v>
          </cell>
          <cell r="E203">
            <v>10643889.421249999</v>
          </cell>
          <cell r="F203" t="str">
            <v>Auxiliar Administrativo</v>
          </cell>
          <cell r="G203" t="str">
            <v>24ORIENTE</v>
          </cell>
          <cell r="H203" t="str">
            <v>GRUPO SERVICIOS</v>
          </cell>
          <cell r="K203" t="str">
            <v>X</v>
          </cell>
          <cell r="M203" t="str">
            <v>C</v>
          </cell>
          <cell r="O203" t="str">
            <v>ES</v>
          </cell>
          <cell r="P203">
            <v>468655</v>
          </cell>
          <cell r="Q203">
            <v>0</v>
          </cell>
          <cell r="R203" t="str">
            <v>1</v>
          </cell>
          <cell r="S203">
            <v>25545</v>
          </cell>
          <cell r="T203">
            <v>34743</v>
          </cell>
          <cell r="U203">
            <v>33.741666666666667</v>
          </cell>
          <cell r="V203">
            <v>0</v>
          </cell>
          <cell r="W203">
            <v>8.5611111111111118</v>
          </cell>
          <cell r="X203" t="str">
            <v>6Asistencial</v>
          </cell>
          <cell r="Y203">
            <v>4482098.6657187501</v>
          </cell>
          <cell r="Z203" t="str">
            <v>ORIENTE</v>
          </cell>
          <cell r="AA203" t="str">
            <v>SUP</v>
          </cell>
          <cell r="AB203" t="str">
            <v>sale</v>
          </cell>
          <cell r="AC203">
            <v>13499301</v>
          </cell>
        </row>
        <row r="204">
          <cell r="C204" t="str">
            <v>KREISBERGER GOMEZ MARIA EUGENIA</v>
          </cell>
          <cell r="D204" t="str">
            <v>5120-10</v>
          </cell>
          <cell r="E204">
            <v>11597824.078333335</v>
          </cell>
          <cell r="F204" t="str">
            <v>Auxiliar Administrativo</v>
          </cell>
          <cell r="G204" t="str">
            <v>25SUROCCIDENTE</v>
          </cell>
          <cell r="H204" t="str">
            <v>GRUPO ADMINISTRATIVO Y FINANCIERO</v>
          </cell>
          <cell r="K204" t="str">
            <v>X</v>
          </cell>
          <cell r="M204" t="str">
            <v>C</v>
          </cell>
          <cell r="O204" t="str">
            <v>TL</v>
          </cell>
          <cell r="P204">
            <v>515106</v>
          </cell>
          <cell r="Q204">
            <v>0</v>
          </cell>
          <cell r="R204" t="str">
            <v>2</v>
          </cell>
          <cell r="S204">
            <v>20506</v>
          </cell>
          <cell r="T204">
            <v>29830</v>
          </cell>
          <cell r="U204">
            <v>47.538888888888891</v>
          </cell>
          <cell r="V204">
            <v>0</v>
          </cell>
          <cell r="W204">
            <v>22.011111111111113</v>
          </cell>
          <cell r="X204" t="str">
            <v>6Asistencial</v>
          </cell>
          <cell r="Y204">
            <v>21594048.059532408</v>
          </cell>
          <cell r="Z204" t="str">
            <v>SUROCCIDENTE</v>
          </cell>
          <cell r="AA204" t="str">
            <v>SUP</v>
          </cell>
          <cell r="AB204" t="str">
            <v>sale</v>
          </cell>
          <cell r="AC204">
            <v>30709673</v>
          </cell>
        </row>
        <row r="205">
          <cell r="C205" t="str">
            <v>LADINO CRUZ MARTHA CECILIA</v>
          </cell>
          <cell r="D205" t="str">
            <v>5120-12</v>
          </cell>
          <cell r="E205">
            <v>13279546.932500001</v>
          </cell>
          <cell r="F205" t="str">
            <v>Auxiliar Administrativo</v>
          </cell>
          <cell r="G205" t="str">
            <v>20SEG</v>
          </cell>
          <cell r="H205" t="str">
            <v>GRUPO DESARROLLO PERSONAL</v>
          </cell>
          <cell r="K205" t="str">
            <v>x</v>
          </cell>
          <cell r="M205" t="str">
            <v>C</v>
          </cell>
          <cell r="O205" t="str">
            <v>UN</v>
          </cell>
          <cell r="P205">
            <v>596996</v>
          </cell>
          <cell r="Q205">
            <v>0</v>
          </cell>
          <cell r="R205" t="str">
            <v>2</v>
          </cell>
          <cell r="S205">
            <v>21858</v>
          </cell>
          <cell r="T205">
            <v>32107</v>
          </cell>
          <cell r="U205">
            <v>43.836111111111109</v>
          </cell>
          <cell r="V205">
            <v>0</v>
          </cell>
          <cell r="W205">
            <v>15.775</v>
          </cell>
          <cell r="X205" t="str">
            <v>6Asistencial</v>
          </cell>
          <cell r="Y205">
            <v>17882499.801979169</v>
          </cell>
          <cell r="AA205" t="str">
            <v>SUP</v>
          </cell>
          <cell r="AB205" t="str">
            <v>sale</v>
          </cell>
          <cell r="AC205">
            <v>41786286</v>
          </cell>
        </row>
        <row r="206">
          <cell r="C206" t="str">
            <v>LADINO MONCAYO OSCAR ORLANDO</v>
          </cell>
          <cell r="D206" t="str">
            <v>5310-15</v>
          </cell>
          <cell r="E206">
            <v>22621187.487499997</v>
          </cell>
          <cell r="F206" t="str">
            <v>Conductor Mec (Asignado)</v>
          </cell>
          <cell r="G206" t="str">
            <v>19SDF</v>
          </cell>
          <cell r="H206" t="str">
            <v>SUBDIRECCION FINANCIERA</v>
          </cell>
          <cell r="M206" t="str">
            <v>C</v>
          </cell>
          <cell r="O206" t="str">
            <v>BACHILLER</v>
          </cell>
          <cell r="P206">
            <v>659101</v>
          </cell>
          <cell r="Q206">
            <v>0</v>
          </cell>
          <cell r="R206" t="str">
            <v>1</v>
          </cell>
          <cell r="S206">
            <v>23678</v>
          </cell>
          <cell r="T206">
            <v>36076</v>
          </cell>
          <cell r="U206">
            <v>38.852777777777774</v>
          </cell>
          <cell r="V206">
            <v>2.6666666666666665</v>
          </cell>
          <cell r="W206">
            <v>4.9083333333333332</v>
          </cell>
          <cell r="X206" t="str">
            <v>6Asistencial</v>
          </cell>
          <cell r="Y206">
            <v>6105146.964048611</v>
          </cell>
          <cell r="AA206" t="str">
            <v>Mant</v>
          </cell>
          <cell r="AB206" t="str">
            <v>5310-15</v>
          </cell>
          <cell r="AC206">
            <v>79321014</v>
          </cell>
        </row>
        <row r="207">
          <cell r="C207" t="str">
            <v>LANDINEZ MONROY MARCELA ELIANA</v>
          </cell>
          <cell r="D207" t="str">
            <v>5040-16</v>
          </cell>
          <cell r="E207">
            <v>14586952.714583334</v>
          </cell>
          <cell r="F207" t="str">
            <v>Secretario Ejecutivo</v>
          </cell>
          <cell r="G207" t="str">
            <v>24ORIENTE</v>
          </cell>
          <cell r="H207" t="str">
            <v>DIRECCION REGIONAL BOYACA</v>
          </cell>
          <cell r="K207" t="str">
            <v>X</v>
          </cell>
          <cell r="M207" t="str">
            <v>C</v>
          </cell>
          <cell r="N207" t="str">
            <v>P</v>
          </cell>
          <cell r="O207" t="str">
            <v>ES</v>
          </cell>
          <cell r="P207">
            <v>688731</v>
          </cell>
          <cell r="Q207">
            <v>0</v>
          </cell>
          <cell r="R207" t="str">
            <v>2</v>
          </cell>
          <cell r="S207">
            <v>24292</v>
          </cell>
          <cell r="T207">
            <v>33101</v>
          </cell>
          <cell r="U207">
            <v>37.169444444444444</v>
          </cell>
          <cell r="V207">
            <v>0.41666666666666669</v>
          </cell>
          <cell r="W207">
            <v>13.052777777777777</v>
          </cell>
          <cell r="X207" t="str">
            <v>6Asistencial</v>
          </cell>
          <cell r="Y207">
            <v>6570493.7400000002</v>
          </cell>
          <cell r="Z207" t="str">
            <v>ORIENTE</v>
          </cell>
          <cell r="AA207" t="str">
            <v>SUP</v>
          </cell>
          <cell r="AB207" t="str">
            <v>sale</v>
          </cell>
          <cell r="AC207">
            <v>24010531</v>
          </cell>
        </row>
        <row r="208">
          <cell r="C208" t="str">
            <v>LASPRILLA ALBARRACIN GLADYS STELLA</v>
          </cell>
          <cell r="D208" t="str">
            <v>4065-12</v>
          </cell>
          <cell r="E208">
            <v>16415181.84</v>
          </cell>
          <cell r="F208" t="str">
            <v>Técnico Administrativo</v>
          </cell>
          <cell r="G208" t="str">
            <v>21CENTRO</v>
          </cell>
          <cell r="H208" t="str">
            <v>GRUPO CONTABILIDAD</v>
          </cell>
          <cell r="K208" t="str">
            <v>X</v>
          </cell>
          <cell r="M208" t="str">
            <v>C</v>
          </cell>
          <cell r="O208" t="str">
            <v>BACHILLER</v>
          </cell>
          <cell r="P208">
            <v>808521</v>
          </cell>
          <cell r="Q208">
            <v>0</v>
          </cell>
          <cell r="R208" t="str">
            <v>2</v>
          </cell>
          <cell r="S208">
            <v>19262</v>
          </cell>
          <cell r="T208">
            <v>28126</v>
          </cell>
          <cell r="U208">
            <v>50.944444444444443</v>
          </cell>
          <cell r="V208">
            <v>0</v>
          </cell>
          <cell r="W208">
            <v>26.677777777777777</v>
          </cell>
          <cell r="X208" t="str">
            <v>5Tecnico</v>
          </cell>
          <cell r="Y208">
            <v>36027794.717777781</v>
          </cell>
          <cell r="Z208" t="str">
            <v>CENTRO</v>
          </cell>
          <cell r="AA208" t="str">
            <v>SUP</v>
          </cell>
          <cell r="AB208" t="str">
            <v>sale</v>
          </cell>
          <cell r="AC208">
            <v>41571130</v>
          </cell>
        </row>
        <row r="209">
          <cell r="C209" t="str">
            <v>LAVALLE MERCADO DAGOBERTO</v>
          </cell>
          <cell r="D209" t="str">
            <v>3020-06</v>
          </cell>
          <cell r="E209">
            <v>18995922.495416671</v>
          </cell>
          <cell r="F209" t="str">
            <v>Profesional Universitario</v>
          </cell>
          <cell r="G209" t="str">
            <v>23NORTE</v>
          </cell>
          <cell r="H209" t="str">
            <v>DIVISION ADMINISTRATIVA Y FINANCIERA</v>
          </cell>
          <cell r="M209" t="str">
            <v>C</v>
          </cell>
          <cell r="O209" t="str">
            <v>UN</v>
          </cell>
          <cell r="P209">
            <v>935634</v>
          </cell>
          <cell r="Q209">
            <v>0</v>
          </cell>
          <cell r="R209" t="str">
            <v>1</v>
          </cell>
          <cell r="S209">
            <v>22352</v>
          </cell>
          <cell r="T209">
            <v>31614</v>
          </cell>
          <cell r="U209">
            <v>42.480555555555554</v>
          </cell>
          <cell r="V209">
            <v>0</v>
          </cell>
          <cell r="W209">
            <v>17.122222222222224</v>
          </cell>
          <cell r="X209" t="str">
            <v>4Profesional</v>
          </cell>
          <cell r="Y209">
            <v>27052614.754121527</v>
          </cell>
          <cell r="Z209" t="str">
            <v>NORTE</v>
          </cell>
          <cell r="AA209" t="str">
            <v>Mant</v>
          </cell>
          <cell r="AB209" t="str">
            <v>3020-06</v>
          </cell>
          <cell r="AC209">
            <v>12618242</v>
          </cell>
        </row>
        <row r="210">
          <cell r="C210" t="str">
            <v>LEAL RODRIGUEZ CARLOS JULIO</v>
          </cell>
          <cell r="D210" t="str">
            <v>3010-17</v>
          </cell>
          <cell r="E210">
            <v>37264296.721666679</v>
          </cell>
          <cell r="F210" t="str">
            <v>Profesional Especializado</v>
          </cell>
          <cell r="G210" t="str">
            <v>15OSI</v>
          </cell>
          <cell r="H210" t="str">
            <v>DIVISION SISTEMATIZACION E INFORMATICA</v>
          </cell>
          <cell r="L210">
            <v>2003</v>
          </cell>
          <cell r="M210" t="str">
            <v>C</v>
          </cell>
          <cell r="O210" t="str">
            <v>UN</v>
          </cell>
          <cell r="P210">
            <v>1665264</v>
          </cell>
          <cell r="Q210">
            <v>170169</v>
          </cell>
          <cell r="R210" t="str">
            <v>1</v>
          </cell>
          <cell r="S210">
            <v>15905</v>
          </cell>
          <cell r="T210">
            <v>28491</v>
          </cell>
          <cell r="U210">
            <v>60.130555555555553</v>
          </cell>
          <cell r="V210">
            <v>10.416666666666666</v>
          </cell>
          <cell r="W210">
            <v>25.677777777777777</v>
          </cell>
          <cell r="X210" t="str">
            <v>4Profesional</v>
          </cell>
          <cell r="Y210">
            <v>78826499.428680554</v>
          </cell>
          <cell r="AA210" t="str">
            <v>Mant</v>
          </cell>
          <cell r="AB210" t="str">
            <v>3010-17</v>
          </cell>
          <cell r="AC210">
            <v>17086385</v>
          </cell>
        </row>
        <row r="211">
          <cell r="C211" t="str">
            <v>LEGUIA BONETT JESUS EDUARDO</v>
          </cell>
          <cell r="D211" t="str">
            <v>2095-07</v>
          </cell>
          <cell r="E211">
            <v>24838316.680416666</v>
          </cell>
          <cell r="F211" t="str">
            <v>Director o Gerente Seccional</v>
          </cell>
          <cell r="G211" t="str">
            <v>23NORTE</v>
          </cell>
          <cell r="H211" t="str">
            <v>DIRECCION SECCIONAL MAGDALENA</v>
          </cell>
          <cell r="K211" t="str">
            <v>x</v>
          </cell>
          <cell r="M211" t="str">
            <v>LNR</v>
          </cell>
          <cell r="O211" t="str">
            <v>UN</v>
          </cell>
          <cell r="P211">
            <v>1223398</v>
          </cell>
          <cell r="Q211">
            <v>0</v>
          </cell>
          <cell r="R211" t="str">
            <v>1</v>
          </cell>
          <cell r="S211">
            <v>22396</v>
          </cell>
          <cell r="T211">
            <v>37274</v>
          </cell>
          <cell r="U211">
            <v>42.361111111111114</v>
          </cell>
          <cell r="V211">
            <v>1.0833333333333333</v>
          </cell>
          <cell r="W211">
            <v>1.6305555555555555</v>
          </cell>
          <cell r="X211" t="str">
            <v>3Ejecutivo</v>
          </cell>
          <cell r="Y211">
            <v>11671216.92</v>
          </cell>
          <cell r="Z211" t="str">
            <v>NORTE</v>
          </cell>
          <cell r="AA211" t="str">
            <v>SUP</v>
          </cell>
          <cell r="AB211" t="str">
            <v>sale</v>
          </cell>
          <cell r="AC211">
            <v>12556287</v>
          </cell>
        </row>
        <row r="212">
          <cell r="C212" t="str">
            <v>LEMOS MARTINEZ JANNETT MATILDE</v>
          </cell>
          <cell r="D212" t="str">
            <v>5040-18</v>
          </cell>
          <cell r="E212">
            <v>15256479.260833334</v>
          </cell>
          <cell r="F212" t="str">
            <v>Secretario Ejecutivo</v>
          </cell>
          <cell r="G212" t="str">
            <v>21CENTRO</v>
          </cell>
          <cell r="H212" t="str">
            <v>GRUPO TESORERIA</v>
          </cell>
          <cell r="L212" t="str">
            <v>MCF</v>
          </cell>
          <cell r="M212" t="str">
            <v>C</v>
          </cell>
          <cell r="O212" t="str">
            <v>BACHILLER</v>
          </cell>
          <cell r="P212">
            <v>721333</v>
          </cell>
          <cell r="Q212">
            <v>0</v>
          </cell>
          <cell r="R212" t="str">
            <v>2</v>
          </cell>
          <cell r="S212">
            <v>24110</v>
          </cell>
          <cell r="T212">
            <v>34505</v>
          </cell>
          <cell r="U212">
            <v>37.672222222222224</v>
          </cell>
          <cell r="V212">
            <v>0</v>
          </cell>
          <cell r="W212">
            <v>9.2083333333333339</v>
          </cell>
          <cell r="X212" t="str">
            <v>6Asistencial</v>
          </cell>
          <cell r="Y212">
            <v>6739729.3366782395</v>
          </cell>
          <cell r="Z212" t="str">
            <v>CENTRO</v>
          </cell>
          <cell r="AA212" t="str">
            <v>Mant</v>
          </cell>
          <cell r="AB212" t="str">
            <v>5040-18</v>
          </cell>
          <cell r="AC212">
            <v>51859469</v>
          </cell>
        </row>
        <row r="213">
          <cell r="C213" t="str">
            <v>LEON GONZALEZ JULIO ELI</v>
          </cell>
          <cell r="D213" t="str">
            <v>5310-15</v>
          </cell>
          <cell r="E213">
            <v>22621187.487499997</v>
          </cell>
          <cell r="F213" t="str">
            <v>Conductor Mec (Asignado)</v>
          </cell>
          <cell r="G213" t="str">
            <v>20SEG</v>
          </cell>
          <cell r="H213" t="str">
            <v>GRUPO SERVICIOS GENERALES</v>
          </cell>
          <cell r="L213">
            <v>2004</v>
          </cell>
          <cell r="M213" t="str">
            <v>C</v>
          </cell>
          <cell r="O213" t="str">
            <v>PRIMARIA</v>
          </cell>
          <cell r="P213">
            <v>659101</v>
          </cell>
          <cell r="Q213">
            <v>0</v>
          </cell>
          <cell r="R213" t="str">
            <v>1</v>
          </cell>
          <cell r="S213">
            <v>18484</v>
          </cell>
          <cell r="T213">
            <v>28126</v>
          </cell>
          <cell r="U213">
            <v>53.072222222222223</v>
          </cell>
          <cell r="V213">
            <v>0</v>
          </cell>
          <cell r="W213">
            <v>26.677777777777777</v>
          </cell>
          <cell r="X213" t="str">
            <v>6Asistencial</v>
          </cell>
          <cell r="Y213">
            <v>50723213.498298608</v>
          </cell>
          <cell r="AA213" t="str">
            <v>Mant</v>
          </cell>
          <cell r="AB213" t="str">
            <v>5310-15</v>
          </cell>
          <cell r="AC213">
            <v>19109906</v>
          </cell>
        </row>
        <row r="214">
          <cell r="C214" t="str">
            <v>LIZARAZO DE SANDOVAL MARIA EUGENIA</v>
          </cell>
          <cell r="D214" t="str">
            <v>5120-10</v>
          </cell>
          <cell r="E214">
            <v>11597824.078333335</v>
          </cell>
          <cell r="F214" t="str">
            <v>Auxiliar Administrativo</v>
          </cell>
          <cell r="G214" t="str">
            <v>24ORIENTE</v>
          </cell>
          <cell r="H214" t="str">
            <v>DIVISION CREDITO Y PROGRAMAS INTERNACIONALES</v>
          </cell>
          <cell r="K214" t="str">
            <v>X</v>
          </cell>
          <cell r="M214" t="str">
            <v>C</v>
          </cell>
          <cell r="O214" t="str">
            <v>UN</v>
          </cell>
          <cell r="P214">
            <v>515106</v>
          </cell>
          <cell r="Q214">
            <v>0</v>
          </cell>
          <cell r="R214" t="str">
            <v>2</v>
          </cell>
          <cell r="S214">
            <v>20450</v>
          </cell>
          <cell r="T214">
            <v>32448</v>
          </cell>
          <cell r="U214">
            <v>47.68888888888889</v>
          </cell>
          <cell r="V214">
            <v>0</v>
          </cell>
          <cell r="W214">
            <v>14.844444444444445</v>
          </cell>
          <cell r="X214" t="str">
            <v>6Asistencial</v>
          </cell>
          <cell r="Y214">
            <v>14717862.635995369</v>
          </cell>
          <cell r="Z214" t="str">
            <v>ORIENTE</v>
          </cell>
          <cell r="AA214" t="str">
            <v>SUP</v>
          </cell>
          <cell r="AB214" t="str">
            <v>sale</v>
          </cell>
          <cell r="AC214">
            <v>37838808</v>
          </cell>
        </row>
        <row r="215">
          <cell r="C215" t="str">
            <v>LIZARAZO JAIMES JORGE ENRIQUE</v>
          </cell>
          <cell r="D215" t="str">
            <v>4065-15</v>
          </cell>
          <cell r="E215">
            <v>23060817.999166667</v>
          </cell>
          <cell r="F215" t="str">
            <v>Técnico Administrativo</v>
          </cell>
          <cell r="G215" t="str">
            <v>24ORIENTE</v>
          </cell>
          <cell r="H215" t="str">
            <v>GRUPO ADMINISTRATIVO Y FINANCIERO</v>
          </cell>
          <cell r="K215" t="str">
            <v>x</v>
          </cell>
          <cell r="M215" t="str">
            <v>C</v>
          </cell>
          <cell r="O215" t="str">
            <v>ES</v>
          </cell>
          <cell r="P215">
            <v>935634</v>
          </cell>
          <cell r="Q215">
            <v>80139</v>
          </cell>
          <cell r="R215" t="str">
            <v>1</v>
          </cell>
          <cell r="S215">
            <v>18799</v>
          </cell>
          <cell r="T215">
            <v>26973</v>
          </cell>
          <cell r="U215">
            <v>52.208333333333336</v>
          </cell>
          <cell r="V215">
            <v>0</v>
          </cell>
          <cell r="W215">
            <v>29.833333333333332</v>
          </cell>
          <cell r="X215" t="str">
            <v>5Tecnico</v>
          </cell>
          <cell r="Y215">
            <v>50506100.478895836</v>
          </cell>
          <cell r="Z215" t="str">
            <v>ORIENTE</v>
          </cell>
          <cell r="AA215" t="str">
            <v>SUP</v>
          </cell>
          <cell r="AB215" t="str">
            <v>sale</v>
          </cell>
          <cell r="AC215">
            <v>19165543</v>
          </cell>
        </row>
        <row r="216">
          <cell r="C216" t="str">
            <v>LONDOÑO GONZALEZ EFRAIN-DE-JESUS</v>
          </cell>
          <cell r="D216" t="str">
            <v>2040-11</v>
          </cell>
          <cell r="E216">
            <v>29737405.522916667</v>
          </cell>
          <cell r="F216" t="str">
            <v>Jefe de División</v>
          </cell>
          <cell r="G216" t="str">
            <v>22NOROCCIDENTE</v>
          </cell>
          <cell r="H216" t="str">
            <v>DIVISION ADMINISTRATIVA Y FINANCIERA</v>
          </cell>
          <cell r="K216" t="str">
            <v>x</v>
          </cell>
          <cell r="M216" t="str">
            <v>C</v>
          </cell>
          <cell r="N216" t="str">
            <v>P</v>
          </cell>
          <cell r="O216" t="str">
            <v>ES</v>
          </cell>
          <cell r="P216">
            <v>1464700</v>
          </cell>
          <cell r="Q216">
            <v>0</v>
          </cell>
          <cell r="R216" t="str">
            <v>1</v>
          </cell>
          <cell r="S216">
            <v>19051</v>
          </cell>
          <cell r="T216">
            <v>28690</v>
          </cell>
          <cell r="U216">
            <v>51.522222222222226</v>
          </cell>
          <cell r="V216">
            <v>0</v>
          </cell>
          <cell r="W216">
            <v>25.127777777777776</v>
          </cell>
          <cell r="X216" t="str">
            <v>3Ejecutivo</v>
          </cell>
          <cell r="Y216">
            <v>11178590.4</v>
          </cell>
          <cell r="Z216" t="str">
            <v>NOROCCIDENTE</v>
          </cell>
          <cell r="AA216" t="str">
            <v>SUP</v>
          </cell>
          <cell r="AB216" t="str">
            <v>sale</v>
          </cell>
          <cell r="AC216">
            <v>70040638</v>
          </cell>
        </row>
        <row r="217">
          <cell r="C217" t="str">
            <v>LOPEZ AYA SANDRA</v>
          </cell>
          <cell r="D217" t="str">
            <v>3020-10</v>
          </cell>
          <cell r="E217">
            <v>23062173.132083338</v>
          </cell>
          <cell r="F217" t="str">
            <v>Profesional Universitario</v>
          </cell>
          <cell r="G217" t="str">
            <v>21CENTRO</v>
          </cell>
          <cell r="H217" t="str">
            <v>GRUPO ADMINISTRATIVO</v>
          </cell>
          <cell r="L217" t="str">
            <v>MCF</v>
          </cell>
          <cell r="M217" t="str">
            <v>C</v>
          </cell>
          <cell r="O217" t="str">
            <v>UN</v>
          </cell>
          <cell r="P217">
            <v>1135915</v>
          </cell>
          <cell r="Q217">
            <v>0</v>
          </cell>
          <cell r="R217" t="str">
            <v>2</v>
          </cell>
          <cell r="S217">
            <v>21735</v>
          </cell>
          <cell r="T217">
            <v>32699</v>
          </cell>
          <cell r="U217">
            <v>44.169444444444444</v>
          </cell>
          <cell r="V217">
            <v>0.91666666666666663</v>
          </cell>
          <cell r="W217">
            <v>14.152777777777779</v>
          </cell>
          <cell r="X217" t="str">
            <v>4Profesional</v>
          </cell>
          <cell r="Y217">
            <v>27346658.210454859</v>
          </cell>
          <cell r="Z217" t="str">
            <v>CENTRO</v>
          </cell>
          <cell r="AA217" t="str">
            <v>Mant</v>
          </cell>
          <cell r="AB217" t="str">
            <v>3020-10</v>
          </cell>
          <cell r="AC217">
            <v>51568811</v>
          </cell>
        </row>
        <row r="218">
          <cell r="C218" t="str">
            <v>LOPEZ GOMEZ MARGARITA ALICIA</v>
          </cell>
          <cell r="D218" t="str">
            <v>4065-15</v>
          </cell>
          <cell r="E218">
            <v>21241444.095416673</v>
          </cell>
          <cell r="F218" t="str">
            <v>Técnico Administrativo</v>
          </cell>
          <cell r="G218" t="str">
            <v>21CENTRO</v>
          </cell>
          <cell r="H218" t="str">
            <v>DIVISION CREDITO</v>
          </cell>
          <cell r="M218" t="str">
            <v>C</v>
          </cell>
          <cell r="O218" t="str">
            <v>UN</v>
          </cell>
          <cell r="P218">
            <v>935634</v>
          </cell>
          <cell r="Q218">
            <v>0</v>
          </cell>
          <cell r="R218" t="str">
            <v>2</v>
          </cell>
          <cell r="S218">
            <v>20475</v>
          </cell>
          <cell r="T218">
            <v>29799</v>
          </cell>
          <cell r="U218">
            <v>47.62222222222222</v>
          </cell>
          <cell r="V218">
            <v>0</v>
          </cell>
          <cell r="W218">
            <v>22.094444444444445</v>
          </cell>
          <cell r="X218" t="str">
            <v>5Tecnico</v>
          </cell>
          <cell r="Y218">
            <v>34749593.01052431</v>
          </cell>
          <cell r="Z218" t="str">
            <v>CENTRO</v>
          </cell>
          <cell r="AA218" t="str">
            <v>Mant</v>
          </cell>
          <cell r="AB218" t="str">
            <v>4065-15</v>
          </cell>
          <cell r="AC218">
            <v>42966258</v>
          </cell>
        </row>
        <row r="219">
          <cell r="C219" t="str">
            <v>LOPEZ HERNANDEZ WILLIAM</v>
          </cell>
          <cell r="D219" t="str">
            <v>5120-09</v>
          </cell>
          <cell r="E219">
            <v>10643889.421249999</v>
          </cell>
          <cell r="F219" t="str">
            <v>Auxiliar Administrativo</v>
          </cell>
          <cell r="G219" t="str">
            <v>22NOROCCIDENTE</v>
          </cell>
          <cell r="H219" t="str">
            <v>GRUPO SERVICIOS</v>
          </cell>
          <cell r="K219" t="str">
            <v>X</v>
          </cell>
          <cell r="M219" t="str">
            <v>C</v>
          </cell>
          <cell r="O219" t="str">
            <v>BACHILLER</v>
          </cell>
          <cell r="P219">
            <v>468655</v>
          </cell>
          <cell r="Q219">
            <v>0</v>
          </cell>
          <cell r="R219" t="str">
            <v>1</v>
          </cell>
          <cell r="S219">
            <v>23931</v>
          </cell>
          <cell r="T219">
            <v>34599</v>
          </cell>
          <cell r="U219">
            <v>38.158333333333331</v>
          </cell>
          <cell r="V219">
            <v>0</v>
          </cell>
          <cell r="W219">
            <v>8.9527777777777775</v>
          </cell>
          <cell r="X219" t="str">
            <v>6Asistencial</v>
          </cell>
          <cell r="Y219">
            <v>4655319.8701909725</v>
          </cell>
          <cell r="Z219" t="str">
            <v>NOROCCIDENTE</v>
          </cell>
          <cell r="AA219" t="str">
            <v>SUP</v>
          </cell>
          <cell r="AB219" t="str">
            <v>sale</v>
          </cell>
          <cell r="AC219">
            <v>10269797</v>
          </cell>
        </row>
        <row r="220">
          <cell r="C220" t="str">
            <v>LOPEZ MEJIA LUZ NANCY</v>
          </cell>
          <cell r="D220" t="str">
            <v>4065-15</v>
          </cell>
          <cell r="E220">
            <v>21241444.095416673</v>
          </cell>
          <cell r="F220" t="str">
            <v>Técnico Administrativo</v>
          </cell>
          <cell r="G220" t="str">
            <v>22NOROCCIDENTE</v>
          </cell>
          <cell r="H220" t="str">
            <v>GRUPO SERVICIOS</v>
          </cell>
          <cell r="L220" t="str">
            <v>MCF</v>
          </cell>
          <cell r="M220" t="str">
            <v>C</v>
          </cell>
          <cell r="O220" t="str">
            <v>TL</v>
          </cell>
          <cell r="P220">
            <v>935634</v>
          </cell>
          <cell r="Q220">
            <v>0</v>
          </cell>
          <cell r="R220" t="str">
            <v>2</v>
          </cell>
          <cell r="S220">
            <v>23459</v>
          </cell>
          <cell r="T220">
            <v>34239</v>
          </cell>
          <cell r="U220">
            <v>39.450000000000003</v>
          </cell>
          <cell r="V220">
            <v>0</v>
          </cell>
          <cell r="W220">
            <v>9.9388888888888882</v>
          </cell>
          <cell r="X220" t="str">
            <v>5Tecnico</v>
          </cell>
          <cell r="Y220">
            <v>16035371.367505787</v>
          </cell>
          <cell r="Z220" t="str">
            <v>NOROCCIDENTE</v>
          </cell>
          <cell r="AA220" t="str">
            <v>Mant</v>
          </cell>
          <cell r="AB220" t="str">
            <v>4065-15</v>
          </cell>
          <cell r="AC220">
            <v>30294352</v>
          </cell>
        </row>
        <row r="221">
          <cell r="C221" t="str">
            <v>LOPEZ MONTOYA LUIS FERNANDO</v>
          </cell>
          <cell r="D221" t="str">
            <v>4065-11</v>
          </cell>
          <cell r="E221">
            <v>16080398.177083332</v>
          </cell>
          <cell r="F221" t="str">
            <v>Técnico Administrativo</v>
          </cell>
          <cell r="G221" t="str">
            <v>22NOROCCIDENTE</v>
          </cell>
          <cell r="H221" t="str">
            <v>GRUPO CREDITO</v>
          </cell>
          <cell r="K221" t="str">
            <v>X</v>
          </cell>
          <cell r="M221" t="str">
            <v>C</v>
          </cell>
          <cell r="O221" t="str">
            <v>BACHILLER</v>
          </cell>
          <cell r="P221">
            <v>761453</v>
          </cell>
          <cell r="Q221">
            <v>0</v>
          </cell>
          <cell r="R221" t="str">
            <v>1</v>
          </cell>
          <cell r="S221">
            <v>20619</v>
          </cell>
          <cell r="T221">
            <v>29434</v>
          </cell>
          <cell r="U221">
            <v>47.227777777777774</v>
          </cell>
          <cell r="V221">
            <v>0</v>
          </cell>
          <cell r="W221">
            <v>23.094444444444445</v>
          </cell>
          <cell r="X221" t="str">
            <v>5Tecnico</v>
          </cell>
          <cell r="Y221">
            <v>30880810.857241903</v>
          </cell>
          <cell r="Z221" t="str">
            <v>NOROCCIDENTE</v>
          </cell>
          <cell r="AA221" t="str">
            <v>SUP</v>
          </cell>
          <cell r="AB221" t="str">
            <v>sale</v>
          </cell>
          <cell r="AC221">
            <v>70094418</v>
          </cell>
        </row>
        <row r="222">
          <cell r="C222" t="str">
            <v>LOZANO CHACON JULIAN</v>
          </cell>
          <cell r="D222" t="str">
            <v>3020-10</v>
          </cell>
          <cell r="E222">
            <v>23062173.132083338</v>
          </cell>
          <cell r="F222" t="str">
            <v>Profesional Universitario</v>
          </cell>
          <cell r="G222" t="str">
            <v>21CENTRO</v>
          </cell>
          <cell r="H222" t="str">
            <v>DIVISION SERVICIOS AL EXTERIOR</v>
          </cell>
          <cell r="I222" t="str">
            <v>SRI</v>
          </cell>
          <cell r="M222" t="str">
            <v>C</v>
          </cell>
          <cell r="O222" t="str">
            <v>ES</v>
          </cell>
          <cell r="P222">
            <v>1135915</v>
          </cell>
          <cell r="Q222">
            <v>0</v>
          </cell>
          <cell r="R222" t="str">
            <v>1</v>
          </cell>
          <cell r="S222">
            <v>19482</v>
          </cell>
          <cell r="T222">
            <v>33560</v>
          </cell>
          <cell r="U222">
            <v>50.338888888888889</v>
          </cell>
          <cell r="V222">
            <v>2</v>
          </cell>
          <cell r="W222">
            <v>11.797222222222222</v>
          </cell>
          <cell r="X222" t="str">
            <v>4Profesional</v>
          </cell>
          <cell r="Y222">
            <v>22949205.633899305</v>
          </cell>
          <cell r="Z222" t="str">
            <v>CENTRO</v>
          </cell>
          <cell r="AA222" t="str">
            <v>Mant</v>
          </cell>
          <cell r="AB222" t="str">
            <v>3020-10</v>
          </cell>
          <cell r="AC222">
            <v>19194323</v>
          </cell>
        </row>
        <row r="223">
          <cell r="C223" t="str">
            <v>LOZANO LOZANO JULIO ERNESTO</v>
          </cell>
          <cell r="D223" t="str">
            <v>4065-11</v>
          </cell>
          <cell r="E223">
            <v>16080398.177083332</v>
          </cell>
          <cell r="F223" t="str">
            <v>Técnico Administrativo</v>
          </cell>
          <cell r="G223" t="str">
            <v>21CENTRO</v>
          </cell>
          <cell r="H223" t="str">
            <v>DIVISION CREDITO</v>
          </cell>
          <cell r="K223" t="str">
            <v>X</v>
          </cell>
          <cell r="M223" t="str">
            <v>C</v>
          </cell>
          <cell r="O223" t="str">
            <v>BACHILLER</v>
          </cell>
          <cell r="P223">
            <v>761453</v>
          </cell>
          <cell r="Q223">
            <v>0</v>
          </cell>
          <cell r="R223" t="str">
            <v>1</v>
          </cell>
          <cell r="S223">
            <v>24769</v>
          </cell>
          <cell r="T223">
            <v>34823</v>
          </cell>
          <cell r="U223">
            <v>35.863888888888887</v>
          </cell>
          <cell r="V223">
            <v>0</v>
          </cell>
          <cell r="W223">
            <v>8.3361111111111104</v>
          </cell>
          <cell r="X223" t="str">
            <v>5Tecnico</v>
          </cell>
          <cell r="Y223">
            <v>6523209.7856608797</v>
          </cell>
          <cell r="Z223" t="str">
            <v>CENTRO</v>
          </cell>
          <cell r="AA223" t="str">
            <v>SUP</v>
          </cell>
          <cell r="AB223" t="str">
            <v>sale</v>
          </cell>
          <cell r="AC223">
            <v>79433241</v>
          </cell>
        </row>
        <row r="224">
          <cell r="C224" t="str">
            <v>LOZANO SANTANDER JAIME EDMUNDO</v>
          </cell>
          <cell r="D224" t="str">
            <v>5120-09</v>
          </cell>
          <cell r="E224">
            <v>10643889.421249999</v>
          </cell>
          <cell r="F224" t="str">
            <v>Auxiliar Administrativo</v>
          </cell>
          <cell r="G224" t="str">
            <v>25SUROCCIDENTE</v>
          </cell>
          <cell r="H224" t="str">
            <v>GRUPO SERVICIOS</v>
          </cell>
          <cell r="K224" t="str">
            <v>X</v>
          </cell>
          <cell r="M224" t="str">
            <v>C</v>
          </cell>
          <cell r="O224" t="str">
            <v>ES</v>
          </cell>
          <cell r="P224">
            <v>468655</v>
          </cell>
          <cell r="Q224">
            <v>0</v>
          </cell>
          <cell r="R224" t="str">
            <v>1</v>
          </cell>
          <cell r="S224">
            <v>23970</v>
          </cell>
          <cell r="T224">
            <v>32099</v>
          </cell>
          <cell r="U224">
            <v>38.052777777777777</v>
          </cell>
          <cell r="V224">
            <v>0.66666666666666663</v>
          </cell>
          <cell r="W224">
            <v>15.797222222222222</v>
          </cell>
          <cell r="X224" t="str">
            <v>6Asistencial</v>
          </cell>
          <cell r="Y224">
            <v>14399012.621753473</v>
          </cell>
          <cell r="Z224" t="str">
            <v>SUROCCIDENTE</v>
          </cell>
          <cell r="AA224" t="str">
            <v>SUP</v>
          </cell>
          <cell r="AB224" t="str">
            <v>sale</v>
          </cell>
          <cell r="AC224">
            <v>79342668</v>
          </cell>
        </row>
        <row r="225">
          <cell r="C225" t="str">
            <v>LUQUE CALDAS RUTH STELLA</v>
          </cell>
          <cell r="D225" t="str">
            <v>5040-20</v>
          </cell>
          <cell r="E225">
            <v>16138824.14833333</v>
          </cell>
          <cell r="F225" t="str">
            <v>Secretario Ejecutivo</v>
          </cell>
          <cell r="G225" t="str">
            <v>15OSI</v>
          </cell>
          <cell r="H225" t="str">
            <v>DIVISION SISTEMATIZACION E INFORMATICA</v>
          </cell>
          <cell r="K225" t="str">
            <v>X</v>
          </cell>
          <cell r="M225" t="str">
            <v>C</v>
          </cell>
          <cell r="O225" t="str">
            <v>BACHILLER</v>
          </cell>
          <cell r="P225">
            <v>764298</v>
          </cell>
          <cell r="Q225">
            <v>0</v>
          </cell>
          <cell r="R225" t="str">
            <v>2</v>
          </cell>
          <cell r="S225">
            <v>20819</v>
          </cell>
          <cell r="T225">
            <v>29052</v>
          </cell>
          <cell r="U225">
            <v>46.680555555555557</v>
          </cell>
          <cell r="V225">
            <v>0</v>
          </cell>
          <cell r="W225">
            <v>24.136111111111113</v>
          </cell>
          <cell r="X225" t="str">
            <v>6Asistencial</v>
          </cell>
          <cell r="Y225">
            <v>32411409.790347222</v>
          </cell>
          <cell r="AA225" t="str">
            <v>SUP</v>
          </cell>
          <cell r="AB225" t="str">
            <v>sale</v>
          </cell>
          <cell r="AC225">
            <v>41735937</v>
          </cell>
        </row>
        <row r="226">
          <cell r="C226" t="str">
            <v>MALLAMA BOLAÑOS JOSE RIGOBERTO</v>
          </cell>
          <cell r="D226" t="str">
            <v>3020-14</v>
          </cell>
          <cell r="E226">
            <v>27317929.430000003</v>
          </cell>
          <cell r="F226" t="str">
            <v>Profesional Universitario</v>
          </cell>
          <cell r="G226" t="str">
            <v>12OPL</v>
          </cell>
          <cell r="H226" t="str">
            <v>OFICINA PLANEACION</v>
          </cell>
          <cell r="M226" t="str">
            <v>C</v>
          </cell>
          <cell r="O226" t="str">
            <v>MG</v>
          </cell>
          <cell r="P226">
            <v>1345530</v>
          </cell>
          <cell r="Q226">
            <v>0</v>
          </cell>
          <cell r="R226" t="str">
            <v>1</v>
          </cell>
          <cell r="S226">
            <v>21624</v>
          </cell>
          <cell r="T226">
            <v>31807</v>
          </cell>
          <cell r="U226">
            <v>44.472222222222221</v>
          </cell>
          <cell r="V226">
            <v>0</v>
          </cell>
          <cell r="W226">
            <v>16.597222222222221</v>
          </cell>
          <cell r="X226" t="str">
            <v>4Profesional</v>
          </cell>
          <cell r="Y226">
            <v>37819019.089749999</v>
          </cell>
          <cell r="AA226" t="str">
            <v>Mant</v>
          </cell>
          <cell r="AB226" t="str">
            <v>3020-14</v>
          </cell>
          <cell r="AC226">
            <v>13008299</v>
          </cell>
        </row>
        <row r="227">
          <cell r="C227" t="str">
            <v>MANRIQUE OLIVERA MARTHA YANETH</v>
          </cell>
          <cell r="D227" t="str">
            <v>5120-09</v>
          </cell>
          <cell r="E227">
            <v>10643889.421249999</v>
          </cell>
          <cell r="F227" t="str">
            <v>Auxiliar Administrativo</v>
          </cell>
          <cell r="G227" t="str">
            <v>25SUROCCIDENTE</v>
          </cell>
          <cell r="H227" t="str">
            <v>GRUPO ADMINISTRATIVO Y FINANCIERO</v>
          </cell>
          <cell r="K227" t="str">
            <v>X</v>
          </cell>
          <cell r="M227" t="str">
            <v>C</v>
          </cell>
          <cell r="O227" t="str">
            <v>UN</v>
          </cell>
          <cell r="P227">
            <v>468655</v>
          </cell>
          <cell r="Q227">
            <v>0</v>
          </cell>
          <cell r="R227" t="str">
            <v>2</v>
          </cell>
          <cell r="S227">
            <v>22190</v>
          </cell>
          <cell r="T227">
            <v>32007</v>
          </cell>
          <cell r="U227">
            <v>42.927777777777777</v>
          </cell>
          <cell r="V227">
            <v>0</v>
          </cell>
          <cell r="W227">
            <v>16.047222222222221</v>
          </cell>
          <cell r="X227" t="str">
            <v>6Asistencial</v>
          </cell>
          <cell r="Y227">
            <v>14572233.826225696</v>
          </cell>
          <cell r="Z227" t="str">
            <v>SUROCCIDENTE</v>
          </cell>
          <cell r="AA227" t="str">
            <v>SUP</v>
          </cell>
          <cell r="AB227" t="str">
            <v>sale</v>
          </cell>
          <cell r="AC227">
            <v>28863787</v>
          </cell>
        </row>
        <row r="228">
          <cell r="C228" t="str">
            <v>MANZANO JARAMILLO ALFONSO</v>
          </cell>
          <cell r="D228" t="str">
            <v>5120-10</v>
          </cell>
          <cell r="E228">
            <v>11597824.078333335</v>
          </cell>
          <cell r="F228" t="str">
            <v>Auxiliar Administrativo</v>
          </cell>
          <cell r="G228" t="str">
            <v>25SUROCCIDENTE</v>
          </cell>
          <cell r="H228" t="str">
            <v>GRUPO ADMINISTRATIVO</v>
          </cell>
          <cell r="K228" t="str">
            <v>X</v>
          </cell>
          <cell r="M228" t="str">
            <v>C</v>
          </cell>
          <cell r="N228" t="str">
            <v>VE</v>
          </cell>
          <cell r="O228" t="str">
            <v>UN</v>
          </cell>
          <cell r="P228">
            <v>515106</v>
          </cell>
          <cell r="Q228">
            <v>0</v>
          </cell>
          <cell r="R228" t="str">
            <v>1</v>
          </cell>
          <cell r="S228">
            <v>21374</v>
          </cell>
          <cell r="T228">
            <v>31828</v>
          </cell>
          <cell r="U228">
            <v>45.158333333333331</v>
          </cell>
          <cell r="V228">
            <v>0</v>
          </cell>
          <cell r="W228">
            <v>16.541666666666668</v>
          </cell>
          <cell r="X228" t="str">
            <v>6Asistencial</v>
          </cell>
          <cell r="Y228">
            <v>16319166.090791671</v>
          </cell>
          <cell r="Z228" t="str">
            <v>SUROCCIDENTE</v>
          </cell>
          <cell r="AA228" t="str">
            <v>SUP</v>
          </cell>
          <cell r="AB228" t="str">
            <v>sale</v>
          </cell>
          <cell r="AC228">
            <v>16800206</v>
          </cell>
        </row>
        <row r="229">
          <cell r="C229" t="str">
            <v>MARCILLO VILLOTA JOSE JENRRY REIMUNDO</v>
          </cell>
          <cell r="D229" t="str">
            <v>5120-09</v>
          </cell>
          <cell r="E229">
            <v>10643889.421249999</v>
          </cell>
          <cell r="F229" t="str">
            <v>Auxiliar Administrativo</v>
          </cell>
          <cell r="G229" t="str">
            <v>25SUROCCIDENTE</v>
          </cell>
          <cell r="H229" t="str">
            <v>GRUPO ADMINISTRATIVO Y FINANCIERO</v>
          </cell>
          <cell r="K229" t="str">
            <v>X</v>
          </cell>
          <cell r="M229" t="str">
            <v>C</v>
          </cell>
          <cell r="O229" t="str">
            <v>UN</v>
          </cell>
          <cell r="P229">
            <v>468655</v>
          </cell>
          <cell r="Q229">
            <v>0</v>
          </cell>
          <cell r="R229" t="str">
            <v>1</v>
          </cell>
          <cell r="S229">
            <v>23222</v>
          </cell>
          <cell r="T229">
            <v>34255</v>
          </cell>
          <cell r="U229">
            <v>40.097222222222221</v>
          </cell>
          <cell r="V229">
            <v>0.5</v>
          </cell>
          <cell r="W229">
            <v>9.8944444444444439</v>
          </cell>
          <cell r="X229" t="str">
            <v>6Asistencial</v>
          </cell>
          <cell r="Y229">
            <v>9202376.4875868037</v>
          </cell>
          <cell r="Z229" t="str">
            <v>SUROCCIDENTE</v>
          </cell>
          <cell r="AA229" t="str">
            <v>SUP</v>
          </cell>
          <cell r="AB229" t="str">
            <v>sale</v>
          </cell>
          <cell r="AC229">
            <v>12981754</v>
          </cell>
        </row>
        <row r="230">
          <cell r="C230" t="str">
            <v>MARIN DUQUE OLGA NANCY</v>
          </cell>
          <cell r="D230" t="str">
            <v>3020-14</v>
          </cell>
          <cell r="E230">
            <v>27317929.430000003</v>
          </cell>
          <cell r="F230" t="str">
            <v>Profesional Universitario</v>
          </cell>
          <cell r="G230" t="str">
            <v>11OCI</v>
          </cell>
          <cell r="H230" t="str">
            <v>OFICINA CONTROL INTERNO</v>
          </cell>
          <cell r="K230" t="str">
            <v>X</v>
          </cell>
          <cell r="M230" t="str">
            <v>C</v>
          </cell>
          <cell r="O230" t="str">
            <v>ES</v>
          </cell>
          <cell r="P230">
            <v>1345530</v>
          </cell>
          <cell r="Q230">
            <v>0</v>
          </cell>
          <cell r="R230" t="str">
            <v>2</v>
          </cell>
          <cell r="S230">
            <v>21305</v>
          </cell>
          <cell r="T230">
            <v>31811</v>
          </cell>
          <cell r="U230">
            <v>45.347222222222221</v>
          </cell>
          <cell r="V230">
            <v>2.0833333333333335</v>
          </cell>
          <cell r="W230">
            <v>16.588888888888889</v>
          </cell>
          <cell r="X230" t="str">
            <v>4Profesional</v>
          </cell>
          <cell r="Y230">
            <v>37819019.089749999</v>
          </cell>
          <cell r="AA230" t="str">
            <v>SUP</v>
          </cell>
          <cell r="AB230" t="str">
            <v>sale</v>
          </cell>
          <cell r="AC230">
            <v>35336173</v>
          </cell>
        </row>
        <row r="231">
          <cell r="C231" t="str">
            <v>MARIÑO CEPEDA JANETH ADRIANA</v>
          </cell>
          <cell r="D231" t="str">
            <v>3020-12</v>
          </cell>
          <cell r="E231">
            <v>25294052.003333326</v>
          </cell>
          <cell r="F231" t="str">
            <v>Profesional Universitario</v>
          </cell>
          <cell r="G231" t="str">
            <v>15OSI</v>
          </cell>
          <cell r="H231" t="str">
            <v>GRUPO DESARROLLO PROGRAMAS</v>
          </cell>
          <cell r="M231" t="str">
            <v>C</v>
          </cell>
          <cell r="O231" t="str">
            <v>ES</v>
          </cell>
          <cell r="P231">
            <v>1245845</v>
          </cell>
          <cell r="Q231">
            <v>0</v>
          </cell>
          <cell r="R231" t="str">
            <v>2</v>
          </cell>
          <cell r="S231">
            <v>24940</v>
          </cell>
          <cell r="T231">
            <v>34464</v>
          </cell>
          <cell r="U231">
            <v>35.397222222222226</v>
          </cell>
          <cell r="V231">
            <v>0</v>
          </cell>
          <cell r="W231">
            <v>9.3194444444444446</v>
          </cell>
          <cell r="X231" t="str">
            <v>4Profesional</v>
          </cell>
          <cell r="Y231">
            <v>11203480.785037039</v>
          </cell>
          <cell r="AA231" t="str">
            <v>Mant</v>
          </cell>
          <cell r="AB231" t="str">
            <v>3020-12</v>
          </cell>
          <cell r="AC231">
            <v>51900575</v>
          </cell>
        </row>
        <row r="232">
          <cell r="C232" t="str">
            <v>MARQUEZ REYES NELCY DEL-CARMEN</v>
          </cell>
          <cell r="D232" t="str">
            <v>4065-11</v>
          </cell>
          <cell r="E232">
            <v>16080398.177083332</v>
          </cell>
          <cell r="F232" t="str">
            <v>Técnico Administrativo</v>
          </cell>
          <cell r="G232" t="str">
            <v>23NORTE</v>
          </cell>
          <cell r="H232" t="str">
            <v>GRUPO ADMINISTRATIVO Y FINANCIERO</v>
          </cell>
          <cell r="K232" t="str">
            <v>X</v>
          </cell>
          <cell r="M232" t="str">
            <v>C</v>
          </cell>
          <cell r="O232" t="str">
            <v>TC</v>
          </cell>
          <cell r="P232">
            <v>761453</v>
          </cell>
          <cell r="Q232">
            <v>0</v>
          </cell>
          <cell r="R232" t="str">
            <v>2</v>
          </cell>
          <cell r="S232">
            <v>21771</v>
          </cell>
          <cell r="T232">
            <v>29495</v>
          </cell>
          <cell r="U232">
            <v>44.072222222222223</v>
          </cell>
          <cell r="V232">
            <v>0</v>
          </cell>
          <cell r="W232">
            <v>22.927777777777777</v>
          </cell>
          <cell r="X232" t="str">
            <v>5Tecnico</v>
          </cell>
          <cell r="Y232">
            <v>30623738.550417826</v>
          </cell>
          <cell r="Z232" t="str">
            <v>NORTE</v>
          </cell>
          <cell r="AA232" t="str">
            <v>SUP</v>
          </cell>
          <cell r="AB232" t="str">
            <v>sale</v>
          </cell>
          <cell r="AC232">
            <v>30770011</v>
          </cell>
        </row>
        <row r="233">
          <cell r="C233" t="str">
            <v>MARROQUIN CACERES MARIA IBED</v>
          </cell>
          <cell r="D233" t="str">
            <v>5040-20</v>
          </cell>
          <cell r="E233">
            <v>16138824.14833333</v>
          </cell>
          <cell r="F233" t="str">
            <v>Secretario Ejecutivo</v>
          </cell>
          <cell r="G233" t="str">
            <v>19SDF</v>
          </cell>
          <cell r="H233" t="str">
            <v>DIVISION OPERACION FINANCIERA</v>
          </cell>
          <cell r="M233" t="str">
            <v>C</v>
          </cell>
          <cell r="O233" t="str">
            <v>BACHILLER</v>
          </cell>
          <cell r="P233">
            <v>764298</v>
          </cell>
          <cell r="Q233">
            <v>0</v>
          </cell>
          <cell r="R233" t="str">
            <v>2</v>
          </cell>
          <cell r="S233">
            <v>20269</v>
          </cell>
          <cell r="T233">
            <v>29891</v>
          </cell>
          <cell r="U233">
            <v>48.18333333333333</v>
          </cell>
          <cell r="V233">
            <v>0</v>
          </cell>
          <cell r="W233">
            <v>21.844444444444445</v>
          </cell>
          <cell r="X233" t="str">
            <v>6Asistencial</v>
          </cell>
          <cell r="Y233">
            <v>29315394.526791666</v>
          </cell>
          <cell r="AA233" t="str">
            <v>Mant</v>
          </cell>
          <cell r="AB233" t="str">
            <v>5040-20</v>
          </cell>
          <cell r="AC233">
            <v>41672390</v>
          </cell>
        </row>
        <row r="234">
          <cell r="C234" t="str">
            <v>MARTINEZ CUERVO ALICIA</v>
          </cell>
          <cell r="D234" t="str">
            <v>4065-11</v>
          </cell>
          <cell r="E234">
            <v>16080398.177083332</v>
          </cell>
          <cell r="F234" t="str">
            <v>Técnico Administrativo</v>
          </cell>
          <cell r="G234" t="str">
            <v>20SEG</v>
          </cell>
          <cell r="H234" t="str">
            <v>GRUPO ALMACEN Y SUMINISTROS</v>
          </cell>
          <cell r="M234" t="str">
            <v>C</v>
          </cell>
          <cell r="O234" t="str">
            <v>UN</v>
          </cell>
          <cell r="P234">
            <v>761453</v>
          </cell>
          <cell r="Q234">
            <v>0</v>
          </cell>
          <cell r="R234" t="str">
            <v>2</v>
          </cell>
          <cell r="S234">
            <v>19765</v>
          </cell>
          <cell r="T234">
            <v>31811</v>
          </cell>
          <cell r="U234">
            <v>49.569444444444443</v>
          </cell>
          <cell r="V234">
            <v>0</v>
          </cell>
          <cell r="W234">
            <v>16.588888888888889</v>
          </cell>
          <cell r="X234" t="str">
            <v>5Tecnico</v>
          </cell>
          <cell r="Y234">
            <v>22397424.732047454</v>
          </cell>
          <cell r="AA234" t="str">
            <v>Mant</v>
          </cell>
          <cell r="AB234" t="str">
            <v>4065-11</v>
          </cell>
          <cell r="AC234">
            <v>41624610</v>
          </cell>
        </row>
        <row r="235">
          <cell r="C235" t="str">
            <v>MARTINEZ GONZALEZ ALVARO</v>
          </cell>
          <cell r="D235" t="str">
            <v>2035-18</v>
          </cell>
          <cell r="E235">
            <v>38152175.625416674</v>
          </cell>
          <cell r="F235" t="str">
            <v>Director o Gerente Regional</v>
          </cell>
          <cell r="G235" t="str">
            <v>24ORIENTE</v>
          </cell>
          <cell r="H235" t="str">
            <v>DIRECCION REGIONAL SANTANDER</v>
          </cell>
          <cell r="K235" t="str">
            <v>x</v>
          </cell>
          <cell r="M235" t="str">
            <v>LNR</v>
          </cell>
          <cell r="O235" t="str">
            <v>UN</v>
          </cell>
          <cell r="P235">
            <v>1879165</v>
          </cell>
          <cell r="Q235">
            <v>0</v>
          </cell>
          <cell r="R235" t="str">
            <v>1</v>
          </cell>
          <cell r="S235">
            <v>20465</v>
          </cell>
          <cell r="T235">
            <v>36301</v>
          </cell>
          <cell r="U235">
            <v>47.65</v>
          </cell>
          <cell r="V235">
            <v>5.333333333333333</v>
          </cell>
          <cell r="W235">
            <v>4.2888888888888888</v>
          </cell>
          <cell r="X235" t="str">
            <v>3Ejecutivo</v>
          </cell>
          <cell r="Y235">
            <v>13146638.34</v>
          </cell>
          <cell r="Z235" t="str">
            <v>ORIENTE</v>
          </cell>
          <cell r="AA235" t="str">
            <v>SUP</v>
          </cell>
          <cell r="AB235" t="str">
            <v>sale</v>
          </cell>
          <cell r="AC235">
            <v>91203932</v>
          </cell>
        </row>
        <row r="236">
          <cell r="C236" t="str">
            <v>MARTINEZ PEÑARANDA SARA INES</v>
          </cell>
          <cell r="D236" t="str">
            <v>4065-09</v>
          </cell>
          <cell r="E236">
            <v>14586952.714583334</v>
          </cell>
          <cell r="F236" t="str">
            <v>Técnico Administrativo</v>
          </cell>
          <cell r="G236" t="str">
            <v>24ORIENTE</v>
          </cell>
          <cell r="H236" t="str">
            <v>GRUPO OPERATIVO</v>
          </cell>
          <cell r="K236" t="str">
            <v>X</v>
          </cell>
          <cell r="M236" t="str">
            <v>C</v>
          </cell>
          <cell r="O236" t="str">
            <v>UN</v>
          </cell>
          <cell r="P236">
            <v>688731</v>
          </cell>
          <cell r="Q236">
            <v>0</v>
          </cell>
          <cell r="R236" t="str">
            <v>2</v>
          </cell>
          <cell r="S236">
            <v>20937</v>
          </cell>
          <cell r="T236">
            <v>29646</v>
          </cell>
          <cell r="U236">
            <v>46.355555555555554</v>
          </cell>
          <cell r="V236">
            <v>0</v>
          </cell>
          <cell r="W236">
            <v>22.511111111111113</v>
          </cell>
          <cell r="X236" t="str">
            <v>5Tecnico</v>
          </cell>
          <cell r="Y236">
            <v>27328391.779596064</v>
          </cell>
          <cell r="Z236" t="str">
            <v>ORIENTE</v>
          </cell>
          <cell r="AA236" t="str">
            <v>SUP</v>
          </cell>
          <cell r="AB236" t="str">
            <v>sale</v>
          </cell>
          <cell r="AC236">
            <v>42494268</v>
          </cell>
        </row>
        <row r="237">
          <cell r="C237" t="str">
            <v>MARTINEZ RODRIGUEZ CARLOS HELI</v>
          </cell>
          <cell r="D237" t="str">
            <v>5120-09</v>
          </cell>
          <cell r="E237">
            <v>10643889.421249999</v>
          </cell>
          <cell r="F237" t="str">
            <v>Auxiliar Administrativo</v>
          </cell>
          <cell r="G237" t="str">
            <v>20SEG</v>
          </cell>
          <cell r="H237" t="str">
            <v>GRUPO ARCHIVO, PUBLICACIONES Y MICROFILMACION</v>
          </cell>
          <cell r="M237" t="str">
            <v>C</v>
          </cell>
          <cell r="O237" t="str">
            <v>BACHILLER</v>
          </cell>
          <cell r="P237">
            <v>468655</v>
          </cell>
          <cell r="Q237">
            <v>0</v>
          </cell>
          <cell r="R237" t="str">
            <v>1</v>
          </cell>
          <cell r="S237">
            <v>21490</v>
          </cell>
          <cell r="T237">
            <v>35552</v>
          </cell>
          <cell r="U237">
            <v>44.844444444444441</v>
          </cell>
          <cell r="V237">
            <v>12.5</v>
          </cell>
          <cell r="W237">
            <v>6.3416666666666668</v>
          </cell>
          <cell r="X237" t="str">
            <v>6Asistencial</v>
          </cell>
          <cell r="Y237">
            <v>3529382.0411215276</v>
          </cell>
          <cell r="AA237" t="str">
            <v>Mant</v>
          </cell>
          <cell r="AB237" t="str">
            <v>5120-09</v>
          </cell>
          <cell r="AC237">
            <v>11376749</v>
          </cell>
        </row>
        <row r="238">
          <cell r="C238" t="str">
            <v>MARTINEZ ROMERO EUGENIO-DE JESUS</v>
          </cell>
          <cell r="D238" t="str">
            <v>2095-07</v>
          </cell>
          <cell r="E238">
            <v>24838316.680416666</v>
          </cell>
          <cell r="F238" t="str">
            <v>Director o Gerente Seccional</v>
          </cell>
          <cell r="G238" t="str">
            <v>23NORTE</v>
          </cell>
          <cell r="H238" t="str">
            <v>DIRECCION SECCIONAL SUCRE</v>
          </cell>
          <cell r="K238" t="str">
            <v>x</v>
          </cell>
          <cell r="M238" t="str">
            <v>LNR</v>
          </cell>
          <cell r="O238" t="str">
            <v>ES</v>
          </cell>
          <cell r="P238">
            <v>1223398</v>
          </cell>
          <cell r="Q238">
            <v>0</v>
          </cell>
          <cell r="R238" t="str">
            <v>1</v>
          </cell>
          <cell r="S238">
            <v>21338</v>
          </cell>
          <cell r="T238">
            <v>37161</v>
          </cell>
          <cell r="U238">
            <v>45.258333333333333</v>
          </cell>
          <cell r="V238">
            <v>9.25</v>
          </cell>
          <cell r="W238">
            <v>1.9388888888888889</v>
          </cell>
          <cell r="X238" t="str">
            <v>3Ejecutivo</v>
          </cell>
          <cell r="Y238">
            <v>11671216.92</v>
          </cell>
          <cell r="Z238" t="str">
            <v>NORTE</v>
          </cell>
          <cell r="AA238" t="str">
            <v>SUP</v>
          </cell>
          <cell r="AB238" t="str">
            <v>sale</v>
          </cell>
          <cell r="AC238">
            <v>6820246</v>
          </cell>
        </row>
        <row r="239">
          <cell r="C239" t="str">
            <v>MARTINEZ SOLORZANO VICTOR MANUEL</v>
          </cell>
          <cell r="D239" t="str">
            <v>3010-17</v>
          </cell>
          <cell r="E239">
            <v>37806035.422499999</v>
          </cell>
          <cell r="F239" t="str">
            <v>Profesional Especializado</v>
          </cell>
          <cell r="G239" t="str">
            <v>15OSI</v>
          </cell>
          <cell r="H239" t="str">
            <v>GRUPO DESARROLLO PROGRAMAS</v>
          </cell>
          <cell r="L239">
            <v>2004</v>
          </cell>
          <cell r="M239" t="str">
            <v>C</v>
          </cell>
          <cell r="O239" t="str">
            <v>UN</v>
          </cell>
          <cell r="P239">
            <v>1665264</v>
          </cell>
          <cell r="Q239">
            <v>0</v>
          </cell>
          <cell r="R239" t="str">
            <v>1</v>
          </cell>
          <cell r="S239">
            <v>17933</v>
          </cell>
          <cell r="T239">
            <v>31812</v>
          </cell>
          <cell r="U239">
            <v>54.586111111111109</v>
          </cell>
          <cell r="V239">
            <v>11</v>
          </cell>
          <cell r="W239">
            <v>16.586111111111112</v>
          </cell>
          <cell r="X239" t="str">
            <v>4Profesional</v>
          </cell>
          <cell r="Y239">
            <v>46805831.905395836</v>
          </cell>
          <cell r="AA239" t="str">
            <v>Mant</v>
          </cell>
          <cell r="AB239" t="str">
            <v>3010-17</v>
          </cell>
          <cell r="AC239">
            <v>19065759</v>
          </cell>
        </row>
        <row r="240">
          <cell r="C240" t="str">
            <v>MARTINEZ TOVAR OSCAR</v>
          </cell>
          <cell r="D240" t="str">
            <v>4065-11</v>
          </cell>
          <cell r="E240">
            <v>16080398.177083332</v>
          </cell>
          <cell r="F240" t="str">
            <v>Técnico Administrativo</v>
          </cell>
          <cell r="G240" t="str">
            <v>11OCI</v>
          </cell>
          <cell r="H240" t="str">
            <v>OFICINA CONTROL INTERNO</v>
          </cell>
          <cell r="M240" t="str">
            <v>C</v>
          </cell>
          <cell r="O240" t="str">
            <v>UN</v>
          </cell>
          <cell r="P240">
            <v>761453</v>
          </cell>
          <cell r="Q240">
            <v>0</v>
          </cell>
          <cell r="R240" t="str">
            <v>1</v>
          </cell>
          <cell r="S240">
            <v>23650</v>
          </cell>
          <cell r="T240">
            <v>31807</v>
          </cell>
          <cell r="U240">
            <v>38.930555555555557</v>
          </cell>
          <cell r="V240">
            <v>0</v>
          </cell>
          <cell r="W240">
            <v>16.597222222222221</v>
          </cell>
          <cell r="X240" t="str">
            <v>5Tecnico</v>
          </cell>
          <cell r="Y240">
            <v>22397424.732047454</v>
          </cell>
          <cell r="AA240" t="str">
            <v>Mant</v>
          </cell>
          <cell r="AB240" t="str">
            <v>4065-11</v>
          </cell>
          <cell r="AC240">
            <v>79323042</v>
          </cell>
        </row>
        <row r="241">
          <cell r="C241" t="str">
            <v>MARULANDA  LUZ MARIA</v>
          </cell>
          <cell r="D241" t="str">
            <v>5120-12</v>
          </cell>
          <cell r="E241">
            <v>13279546.932500001</v>
          </cell>
          <cell r="F241" t="str">
            <v>Auxiliar Administrativo</v>
          </cell>
          <cell r="G241" t="str">
            <v>22NOROCCIDENTE</v>
          </cell>
          <cell r="H241" t="str">
            <v>GRUPO ADMINISTRATIVO Y FINANCIERO</v>
          </cell>
          <cell r="K241" t="str">
            <v>X</v>
          </cell>
          <cell r="M241" t="str">
            <v>C</v>
          </cell>
          <cell r="O241" t="str">
            <v>BACHILLER</v>
          </cell>
          <cell r="P241">
            <v>596996</v>
          </cell>
          <cell r="Q241">
            <v>0</v>
          </cell>
          <cell r="R241" t="str">
            <v>2</v>
          </cell>
          <cell r="S241">
            <v>19933</v>
          </cell>
          <cell r="T241">
            <v>34449</v>
          </cell>
          <cell r="U241">
            <v>49.102777777777774</v>
          </cell>
          <cell r="V241">
            <v>0</v>
          </cell>
          <cell r="W241">
            <v>9.3611111111111107</v>
          </cell>
          <cell r="X241" t="str">
            <v>6Asistencial</v>
          </cell>
          <cell r="Y241">
            <v>10890845.744062502</v>
          </cell>
          <cell r="Z241" t="str">
            <v>NOROCCIDENTE</v>
          </cell>
          <cell r="AA241" t="str">
            <v>SUP</v>
          </cell>
          <cell r="AB241" t="str">
            <v>sale</v>
          </cell>
          <cell r="AC241">
            <v>25095490</v>
          </cell>
        </row>
        <row r="242">
          <cell r="C242" t="str">
            <v>MEDINA GARCIA ROBERTO</v>
          </cell>
          <cell r="D242" t="str">
            <v>4065-12</v>
          </cell>
          <cell r="E242">
            <v>18355632.240000002</v>
          </cell>
          <cell r="F242" t="str">
            <v>Técnico Administrativo</v>
          </cell>
          <cell r="G242" t="str">
            <v>21CENTRO</v>
          </cell>
          <cell r="H242" t="str">
            <v>GRUPO CONTABILIDAD</v>
          </cell>
          <cell r="M242" t="str">
            <v>C</v>
          </cell>
          <cell r="O242" t="str">
            <v>UN</v>
          </cell>
          <cell r="P242">
            <v>808521</v>
          </cell>
          <cell r="Q242">
            <v>0</v>
          </cell>
          <cell r="R242" t="str">
            <v>1</v>
          </cell>
          <cell r="S242">
            <v>22146</v>
          </cell>
          <cell r="T242">
            <v>31807</v>
          </cell>
          <cell r="U242">
            <v>43.047222222222224</v>
          </cell>
          <cell r="V242">
            <v>0</v>
          </cell>
          <cell r="W242">
            <v>16.597222222222221</v>
          </cell>
          <cell r="X242" t="str">
            <v>5Tecnico</v>
          </cell>
          <cell r="Y242">
            <v>22725224.360444445</v>
          </cell>
          <cell r="Z242" t="str">
            <v>CENTRO</v>
          </cell>
          <cell r="AA242" t="str">
            <v>Mant</v>
          </cell>
          <cell r="AB242" t="str">
            <v>4065-12</v>
          </cell>
          <cell r="AC242">
            <v>19426177</v>
          </cell>
        </row>
        <row r="243">
          <cell r="C243" t="str">
            <v>MEJIA URIBE LUIS GUILLERMO</v>
          </cell>
          <cell r="D243" t="str">
            <v>5120-09</v>
          </cell>
          <cell r="E243">
            <v>10643889.421249999</v>
          </cell>
          <cell r="F243" t="str">
            <v>Auxiliar Administrativo</v>
          </cell>
          <cell r="G243" t="str">
            <v>22NOROCCIDENTE</v>
          </cell>
          <cell r="H243" t="str">
            <v>GRUPO SERVICIOS</v>
          </cell>
          <cell r="K243" t="str">
            <v>X</v>
          </cell>
          <cell r="M243" t="str">
            <v>C</v>
          </cell>
          <cell r="N243" t="str">
            <v>P</v>
          </cell>
          <cell r="O243" t="str">
            <v>BACHILLER</v>
          </cell>
          <cell r="P243">
            <v>468655</v>
          </cell>
          <cell r="Q243">
            <v>0</v>
          </cell>
          <cell r="R243" t="str">
            <v>1</v>
          </cell>
          <cell r="S243">
            <v>18822</v>
          </cell>
          <cell r="T243">
            <v>36486</v>
          </cell>
          <cell r="U243">
            <v>52.144444444444446</v>
          </cell>
          <cell r="V243">
            <v>0</v>
          </cell>
          <cell r="W243">
            <v>3.786111111111111</v>
          </cell>
          <cell r="X243" t="str">
            <v>6Asistencial</v>
          </cell>
          <cell r="Y243">
            <v>5663227.0200000005</v>
          </cell>
          <cell r="Z243" t="str">
            <v>NOROCCIDENTE</v>
          </cell>
          <cell r="AA243" t="str">
            <v>SUP</v>
          </cell>
          <cell r="AB243" t="str">
            <v>sale</v>
          </cell>
          <cell r="AC243">
            <v>15252221</v>
          </cell>
        </row>
        <row r="244">
          <cell r="C244" t="str">
            <v>MENDEZ BENAVIDES FLOR MARIA</v>
          </cell>
          <cell r="D244" t="str">
            <v>4065-12</v>
          </cell>
          <cell r="E244">
            <v>17519609.642500002</v>
          </cell>
          <cell r="F244" t="str">
            <v>Técnico Administrativo</v>
          </cell>
          <cell r="G244" t="str">
            <v>21CENTRO</v>
          </cell>
          <cell r="H244" t="str">
            <v>GRUPO TESORERIA</v>
          </cell>
          <cell r="L244">
            <v>2005</v>
          </cell>
          <cell r="M244" t="str">
            <v>C</v>
          </cell>
          <cell r="O244" t="str">
            <v>UN</v>
          </cell>
          <cell r="P244">
            <v>808521</v>
          </cell>
          <cell r="Q244">
            <v>54398</v>
          </cell>
          <cell r="R244" t="str">
            <v>2</v>
          </cell>
          <cell r="S244">
            <v>18482</v>
          </cell>
          <cell r="T244">
            <v>27225</v>
          </cell>
          <cell r="U244">
            <v>53.077777777777776</v>
          </cell>
          <cell r="V244">
            <v>1.8333333333333335</v>
          </cell>
          <cell r="W244">
            <v>29.138888888888889</v>
          </cell>
          <cell r="X244" t="str">
            <v>5Tecnico</v>
          </cell>
          <cell r="Y244">
            <v>41931575.012812495</v>
          </cell>
          <cell r="Z244" t="str">
            <v>CENTRO</v>
          </cell>
          <cell r="AA244" t="str">
            <v>Mant</v>
          </cell>
          <cell r="AB244" t="str">
            <v>4065-12</v>
          </cell>
          <cell r="AC244">
            <v>41491607</v>
          </cell>
        </row>
        <row r="245">
          <cell r="C245" t="str">
            <v>MENDEZ CAMACHO CARMEN ALICIA</v>
          </cell>
          <cell r="D245" t="str">
            <v>3010-17</v>
          </cell>
          <cell r="E245">
            <v>33809401.822500005</v>
          </cell>
          <cell r="F245" t="str">
            <v>Profesional Especializado</v>
          </cell>
          <cell r="G245" t="str">
            <v>21CENTRO</v>
          </cell>
          <cell r="H245" t="str">
            <v>GRUPO CARTERA</v>
          </cell>
          <cell r="L245">
            <v>2003</v>
          </cell>
          <cell r="M245" t="str">
            <v>C</v>
          </cell>
          <cell r="O245" t="str">
            <v>ES</v>
          </cell>
          <cell r="P245">
            <v>1665264</v>
          </cell>
          <cell r="Q245">
            <v>0</v>
          </cell>
          <cell r="R245" t="str">
            <v>2</v>
          </cell>
          <cell r="S245">
            <v>15832</v>
          </cell>
          <cell r="T245">
            <v>31700</v>
          </cell>
          <cell r="U245">
            <v>60.330555555555556</v>
          </cell>
          <cell r="V245">
            <v>18.583333333333336</v>
          </cell>
          <cell r="W245">
            <v>16.888888888888889</v>
          </cell>
          <cell r="X245" t="str">
            <v>4Profesional</v>
          </cell>
          <cell r="Y245">
            <v>47611671.192145832</v>
          </cell>
          <cell r="Z245" t="str">
            <v>CENTRO</v>
          </cell>
          <cell r="AA245" t="str">
            <v>Mant</v>
          </cell>
          <cell r="AB245" t="str">
            <v>3010-17</v>
          </cell>
          <cell r="AC245">
            <v>28292777</v>
          </cell>
        </row>
        <row r="246">
          <cell r="C246" t="str">
            <v>MENDEZ DE MORALES GLORIA ESPERANZA</v>
          </cell>
          <cell r="D246" t="str">
            <v>4065-09</v>
          </cell>
          <cell r="E246">
            <v>14586952.714583334</v>
          </cell>
          <cell r="F246" t="str">
            <v>Técnico Administrativo</v>
          </cell>
          <cell r="G246" t="str">
            <v>24ORIENTE</v>
          </cell>
          <cell r="H246" t="str">
            <v>DIVISION PROGRAMAS EN ADMINISTRACION</v>
          </cell>
          <cell r="K246" t="str">
            <v>X</v>
          </cell>
          <cell r="M246" t="str">
            <v>C</v>
          </cell>
          <cell r="O246" t="str">
            <v>BACHILLER</v>
          </cell>
          <cell r="P246">
            <v>688731</v>
          </cell>
          <cell r="Q246">
            <v>0</v>
          </cell>
          <cell r="R246" t="str">
            <v>2</v>
          </cell>
          <cell r="S246">
            <v>20963</v>
          </cell>
          <cell r="T246">
            <v>33758</v>
          </cell>
          <cell r="U246">
            <v>46.283333333333331</v>
          </cell>
          <cell r="V246">
            <v>1</v>
          </cell>
          <cell r="W246">
            <v>11.255555555555556</v>
          </cell>
          <cell r="X246" t="str">
            <v>5Tecnico</v>
          </cell>
          <cell r="Y246">
            <v>14028768.88579051</v>
          </cell>
          <cell r="Z246" t="str">
            <v>ORIENTE</v>
          </cell>
          <cell r="AA246" t="str">
            <v>SUP</v>
          </cell>
          <cell r="AB246" t="str">
            <v>sale</v>
          </cell>
          <cell r="AC246">
            <v>63270954</v>
          </cell>
        </row>
        <row r="247">
          <cell r="C247" t="str">
            <v>MENDEZ IBAÑEZ GLORIA NANCY</v>
          </cell>
          <cell r="D247" t="str">
            <v>3010-17</v>
          </cell>
          <cell r="E247">
            <v>33809401.822500005</v>
          </cell>
          <cell r="F247" t="str">
            <v>Profesional Especializado</v>
          </cell>
          <cell r="G247" t="str">
            <v>12OPL</v>
          </cell>
          <cell r="H247" t="str">
            <v>OFICINA PLANEACION</v>
          </cell>
          <cell r="M247" t="str">
            <v>C</v>
          </cell>
          <cell r="O247" t="str">
            <v>ES</v>
          </cell>
          <cell r="P247">
            <v>1665264</v>
          </cell>
          <cell r="Q247">
            <v>0</v>
          </cell>
          <cell r="R247" t="str">
            <v>2</v>
          </cell>
          <cell r="S247">
            <v>23162</v>
          </cell>
          <cell r="T247">
            <v>29703</v>
          </cell>
          <cell r="U247">
            <v>40.263888888888886</v>
          </cell>
          <cell r="V247">
            <v>0</v>
          </cell>
          <cell r="W247">
            <v>22.355555555555554</v>
          </cell>
          <cell r="X247" t="str">
            <v>4Profesional</v>
          </cell>
          <cell r="Y247">
            <v>62385391.449229158</v>
          </cell>
          <cell r="AA247" t="str">
            <v>Mant</v>
          </cell>
          <cell r="AB247" t="str">
            <v>3010-17</v>
          </cell>
          <cell r="AC247">
            <v>51692522</v>
          </cell>
        </row>
        <row r="248">
          <cell r="C248" t="str">
            <v>MENDEZ JIMENEZ MARICELA</v>
          </cell>
          <cell r="D248" t="str">
            <v>4065-07</v>
          </cell>
          <cell r="E248">
            <v>13362965.654583329</v>
          </cell>
          <cell r="F248" t="str">
            <v>Técnico Administrativo</v>
          </cell>
          <cell r="G248" t="str">
            <v>25SUROCCIDENTE</v>
          </cell>
          <cell r="H248" t="str">
            <v>GRUPO ADMINISTRATIVO</v>
          </cell>
          <cell r="K248" t="str">
            <v>X</v>
          </cell>
          <cell r="M248" t="str">
            <v>C</v>
          </cell>
          <cell r="O248" t="str">
            <v>BACHILLER</v>
          </cell>
          <cell r="P248">
            <v>601058</v>
          </cell>
          <cell r="Q248">
            <v>0</v>
          </cell>
          <cell r="R248" t="str">
            <v>2</v>
          </cell>
          <cell r="S248">
            <v>21065</v>
          </cell>
          <cell r="T248">
            <v>31488</v>
          </cell>
          <cell r="U248">
            <v>46.008333333333333</v>
          </cell>
          <cell r="V248">
            <v>0</v>
          </cell>
          <cell r="W248">
            <v>17.466666666666665</v>
          </cell>
          <cell r="X248" t="str">
            <v>5Tecnico</v>
          </cell>
          <cell r="Y248">
            <v>19832612.765471067</v>
          </cell>
          <cell r="Z248" t="str">
            <v>SUROCCIDENTE</v>
          </cell>
          <cell r="AA248" t="str">
            <v>SUP</v>
          </cell>
          <cell r="AB248" t="str">
            <v>sale</v>
          </cell>
          <cell r="AC248">
            <v>29771651</v>
          </cell>
        </row>
        <row r="249">
          <cell r="C249" t="str">
            <v>MENDEZ MUNAR MARIA EUGENIA</v>
          </cell>
          <cell r="D249" t="str">
            <v>0037-14</v>
          </cell>
          <cell r="E249">
            <v>69247481.006250009</v>
          </cell>
          <cell r="F249" t="str">
            <v>Secretario General de Unidad Administrativa Especial, o de Superintendencia o de Entidad Descentralizada</v>
          </cell>
          <cell r="G249" t="str">
            <v>20SEG</v>
          </cell>
          <cell r="H249" t="str">
            <v>SECRETARIA GENERAL</v>
          </cell>
          <cell r="M249" t="str">
            <v>LNR</v>
          </cell>
          <cell r="O249" t="str">
            <v>ES</v>
          </cell>
          <cell r="P249">
            <v>2632711</v>
          </cell>
          <cell r="Q249">
            <v>0</v>
          </cell>
          <cell r="R249" t="str">
            <v>2</v>
          </cell>
          <cell r="S249">
            <v>19424</v>
          </cell>
          <cell r="T249">
            <v>37536</v>
          </cell>
          <cell r="U249">
            <v>50.49722222222222</v>
          </cell>
          <cell r="V249">
            <v>16.916666666666668</v>
          </cell>
          <cell r="W249">
            <v>0.91111111111111109</v>
          </cell>
          <cell r="X249" t="str">
            <v>1Directivo</v>
          </cell>
          <cell r="Y249">
            <v>18418446.155999999</v>
          </cell>
          <cell r="AA249" t="str">
            <v>crear</v>
          </cell>
          <cell r="AB249" t="str">
            <v>0037-21</v>
          </cell>
          <cell r="AC249">
            <v>35332630</v>
          </cell>
        </row>
        <row r="250">
          <cell r="C250" t="str">
            <v>MENDEZ RODRIGUEZ CLAUDIA LUCIA</v>
          </cell>
          <cell r="D250" t="str">
            <v>3020-08</v>
          </cell>
          <cell r="E250">
            <v>21196717.882083338</v>
          </cell>
          <cell r="F250" t="str">
            <v>Profesional Universitario</v>
          </cell>
          <cell r="G250" t="str">
            <v>21CENTRO</v>
          </cell>
          <cell r="H250" t="str">
            <v>GRUPO ADMINISTRATIVO</v>
          </cell>
          <cell r="K250" t="str">
            <v>X</v>
          </cell>
          <cell r="M250" t="str">
            <v>C</v>
          </cell>
          <cell r="O250" t="str">
            <v>UN</v>
          </cell>
          <cell r="P250">
            <v>1044033</v>
          </cell>
          <cell r="Q250">
            <v>0</v>
          </cell>
          <cell r="R250" t="str">
            <v>2</v>
          </cell>
          <cell r="S250">
            <v>20380</v>
          </cell>
          <cell r="T250">
            <v>35384</v>
          </cell>
          <cell r="U250">
            <v>47.880555555555553</v>
          </cell>
          <cell r="V250">
            <v>0</v>
          </cell>
          <cell r="W250">
            <v>6.8055555555555554</v>
          </cell>
          <cell r="X250" t="str">
            <v>4Profesional</v>
          </cell>
          <cell r="Y250">
            <v>7283572.1444178233</v>
          </cell>
          <cell r="Z250" t="str">
            <v>CENTRO</v>
          </cell>
          <cell r="AA250" t="str">
            <v>SUP</v>
          </cell>
          <cell r="AB250" t="str">
            <v>sale</v>
          </cell>
          <cell r="AC250">
            <v>35462929</v>
          </cell>
        </row>
        <row r="251">
          <cell r="C251" t="str">
            <v>MENDIVELSO RODRIGUEZ FRANCY ORLANDO</v>
          </cell>
          <cell r="D251" t="str">
            <v>4065-11</v>
          </cell>
          <cell r="E251">
            <v>16080398.177083332</v>
          </cell>
          <cell r="F251" t="str">
            <v>Técnico Administrativo</v>
          </cell>
          <cell r="G251" t="str">
            <v>24ORIENTE</v>
          </cell>
          <cell r="H251" t="str">
            <v>GRUPO ADMINISTRATIVO Y FINANCIERO</v>
          </cell>
          <cell r="K251" t="str">
            <v>X</v>
          </cell>
          <cell r="M251" t="str">
            <v>C</v>
          </cell>
          <cell r="O251" t="str">
            <v>ES</v>
          </cell>
          <cell r="P251">
            <v>761453</v>
          </cell>
          <cell r="Q251">
            <v>0</v>
          </cell>
          <cell r="R251" t="str">
            <v>1</v>
          </cell>
          <cell r="S251">
            <v>22862</v>
          </cell>
          <cell r="T251">
            <v>31807</v>
          </cell>
          <cell r="U251">
            <v>41.086111111111109</v>
          </cell>
          <cell r="V251">
            <v>0</v>
          </cell>
          <cell r="W251">
            <v>16.597222222222221</v>
          </cell>
          <cell r="X251" t="str">
            <v>5Tecnico</v>
          </cell>
          <cell r="Y251">
            <v>22397424.732047454</v>
          </cell>
          <cell r="Z251" t="str">
            <v>ORIENTE</v>
          </cell>
          <cell r="AA251" t="str">
            <v>SUP</v>
          </cell>
          <cell r="AB251" t="str">
            <v>sale</v>
          </cell>
          <cell r="AC251">
            <v>6768131</v>
          </cell>
        </row>
        <row r="252">
          <cell r="C252" t="str">
            <v>MENESES  ARGEMIRO</v>
          </cell>
          <cell r="D252" t="str">
            <v>3020-08</v>
          </cell>
          <cell r="E252">
            <v>21196717.882083338</v>
          </cell>
          <cell r="F252" t="str">
            <v>Profesional Universitario</v>
          </cell>
          <cell r="G252" t="str">
            <v>21CENTRO</v>
          </cell>
          <cell r="H252" t="str">
            <v>GRUPO INFORMACION COMERCIAL</v>
          </cell>
          <cell r="K252" t="str">
            <v>X</v>
          </cell>
          <cell r="M252" t="str">
            <v>C</v>
          </cell>
          <cell r="O252" t="str">
            <v>UN</v>
          </cell>
          <cell r="P252">
            <v>1044033</v>
          </cell>
          <cell r="Q252">
            <v>0</v>
          </cell>
          <cell r="R252" t="str">
            <v>1</v>
          </cell>
          <cell r="S252">
            <v>18994</v>
          </cell>
          <cell r="T252">
            <v>34191</v>
          </cell>
          <cell r="U252">
            <v>51.677777777777777</v>
          </cell>
          <cell r="V252">
            <v>5.916666666666667</v>
          </cell>
          <cell r="W252">
            <v>10.069444444444445</v>
          </cell>
          <cell r="X252" t="str">
            <v>4Profesional</v>
          </cell>
          <cell r="Y252">
            <v>18229981.147589117</v>
          </cell>
          <cell r="Z252" t="str">
            <v>CENTRO</v>
          </cell>
          <cell r="AA252" t="str">
            <v>SUP</v>
          </cell>
          <cell r="AB252" t="str">
            <v>sale</v>
          </cell>
          <cell r="AC252">
            <v>19156311</v>
          </cell>
        </row>
        <row r="253">
          <cell r="C253" t="str">
            <v>MERA VALENCIA JORGE ENRIQUE</v>
          </cell>
          <cell r="D253" t="str">
            <v>4065-09</v>
          </cell>
          <cell r="E253">
            <v>14586952.714583334</v>
          </cell>
          <cell r="F253" t="str">
            <v>Técnico Administrativo</v>
          </cell>
          <cell r="G253" t="str">
            <v>25SUROCCIDENTE</v>
          </cell>
          <cell r="H253" t="str">
            <v>GRUPO ADMINISTRATIVO Y FINANCIERO</v>
          </cell>
          <cell r="K253" t="str">
            <v>X</v>
          </cell>
          <cell r="M253" t="str">
            <v>C</v>
          </cell>
          <cell r="O253" t="str">
            <v>TC</v>
          </cell>
          <cell r="P253">
            <v>688731</v>
          </cell>
          <cell r="Q253">
            <v>0</v>
          </cell>
          <cell r="R253" t="str">
            <v>1</v>
          </cell>
          <cell r="S253">
            <v>19472</v>
          </cell>
          <cell r="T253">
            <v>30391</v>
          </cell>
          <cell r="U253">
            <v>50.366666666666667</v>
          </cell>
          <cell r="V253">
            <v>0</v>
          </cell>
          <cell r="W253">
            <v>20.469444444444445</v>
          </cell>
          <cell r="X253" t="str">
            <v>5Tecnico</v>
          </cell>
          <cell r="Y253">
            <v>24878461.246526621</v>
          </cell>
          <cell r="Z253" t="str">
            <v>SUROCCIDENTE</v>
          </cell>
          <cell r="AA253" t="str">
            <v>SUP</v>
          </cell>
          <cell r="AB253" t="str">
            <v>sale</v>
          </cell>
          <cell r="AC253">
            <v>10526813</v>
          </cell>
        </row>
        <row r="254">
          <cell r="C254" t="str">
            <v>MERCADO ACUÑA LUZ MARINA</v>
          </cell>
          <cell r="D254" t="str">
            <v>4065-09</v>
          </cell>
          <cell r="E254">
            <v>14586952.714583334</v>
          </cell>
          <cell r="F254" t="str">
            <v>Técnico Administrativo</v>
          </cell>
          <cell r="G254" t="str">
            <v>23NORTE</v>
          </cell>
          <cell r="H254" t="str">
            <v>DIVISION ADMINISTRATIVA Y FINANCIERA</v>
          </cell>
          <cell r="K254" t="str">
            <v>X</v>
          </cell>
          <cell r="M254" t="str">
            <v>C</v>
          </cell>
          <cell r="O254" t="str">
            <v>BACHILLER</v>
          </cell>
          <cell r="P254">
            <v>688731</v>
          </cell>
          <cell r="Q254">
            <v>0</v>
          </cell>
          <cell r="R254" t="str">
            <v>2</v>
          </cell>
          <cell r="S254">
            <v>22299</v>
          </cell>
          <cell r="T254">
            <v>34722</v>
          </cell>
          <cell r="U254">
            <v>42.630555555555553</v>
          </cell>
          <cell r="V254">
            <v>6.416666666666667</v>
          </cell>
          <cell r="W254">
            <v>8.6166666666666671</v>
          </cell>
          <cell r="X254" t="str">
            <v>5Tecnico</v>
          </cell>
          <cell r="Y254">
            <v>6095660.4929942125</v>
          </cell>
          <cell r="Z254" t="str">
            <v>NORTE</v>
          </cell>
          <cell r="AA254" t="str">
            <v>SUP</v>
          </cell>
          <cell r="AB254" t="str">
            <v>sale</v>
          </cell>
          <cell r="AC254">
            <v>22634835</v>
          </cell>
        </row>
        <row r="255">
          <cell r="C255" t="str">
            <v>MESA TORO MARIA PIEDAD</v>
          </cell>
          <cell r="D255" t="str">
            <v>0040-14</v>
          </cell>
          <cell r="E255">
            <v>69247481.006250009</v>
          </cell>
          <cell r="F255" t="str">
            <v>Subgerente, Vicepresidente o Subdirector General o Nacional de Entidad Descentralizada o de Unidad Administrativa Especial</v>
          </cell>
          <cell r="G255" t="str">
            <v>16SDT</v>
          </cell>
          <cell r="H255" t="str">
            <v>SUBDIRECCION TECNICA</v>
          </cell>
          <cell r="M255" t="str">
            <v>LNR</v>
          </cell>
          <cell r="O255" t="str">
            <v>ES</v>
          </cell>
          <cell r="P255">
            <v>2632711</v>
          </cell>
          <cell r="Q255">
            <v>0</v>
          </cell>
          <cell r="R255" t="str">
            <v>1</v>
          </cell>
          <cell r="S255">
            <v>18740</v>
          </cell>
          <cell r="T255">
            <v>37550</v>
          </cell>
          <cell r="U255">
            <v>52.369444444444447</v>
          </cell>
          <cell r="V255">
            <v>0</v>
          </cell>
          <cell r="W255">
            <v>0.87222222222222223</v>
          </cell>
          <cell r="X255" t="str">
            <v>1Directivo</v>
          </cell>
          <cell r="Y255">
            <v>18418446.155999999</v>
          </cell>
          <cell r="AA255" t="str">
            <v>crear</v>
          </cell>
          <cell r="AB255" t="str">
            <v>0040-21</v>
          </cell>
          <cell r="AC255">
            <v>32494288</v>
          </cell>
        </row>
        <row r="256">
          <cell r="C256" t="str">
            <v>MOLINA RIOS LUZ MARINA</v>
          </cell>
          <cell r="D256" t="str">
            <v>5120-09</v>
          </cell>
          <cell r="E256">
            <v>10643889.421249999</v>
          </cell>
          <cell r="F256" t="str">
            <v>Auxiliar Administrativo</v>
          </cell>
          <cell r="G256" t="str">
            <v>24ORIENTE</v>
          </cell>
          <cell r="H256" t="str">
            <v>GRUPO ADMINISTRATIVO Y FINANCIERO</v>
          </cell>
          <cell r="K256" t="str">
            <v>X</v>
          </cell>
          <cell r="M256" t="str">
            <v>C</v>
          </cell>
          <cell r="N256" t="str">
            <v>P</v>
          </cell>
          <cell r="O256" t="str">
            <v>TL</v>
          </cell>
          <cell r="P256">
            <v>468655</v>
          </cell>
          <cell r="Q256">
            <v>0</v>
          </cell>
          <cell r="R256" t="str">
            <v>2</v>
          </cell>
          <cell r="S256">
            <v>23082</v>
          </cell>
          <cell r="T256">
            <v>36966</v>
          </cell>
          <cell r="U256">
            <v>40.480555555555554</v>
          </cell>
          <cell r="V256">
            <v>0</v>
          </cell>
          <cell r="W256">
            <v>2.4694444444444446</v>
          </cell>
          <cell r="X256" t="str">
            <v>6Asistencial</v>
          </cell>
          <cell r="Y256">
            <v>5663227.0200000005</v>
          </cell>
          <cell r="Z256" t="str">
            <v>ORIENTE</v>
          </cell>
          <cell r="AA256" t="str">
            <v>SUP</v>
          </cell>
          <cell r="AB256" t="str">
            <v>sale</v>
          </cell>
          <cell r="AC256">
            <v>60310817</v>
          </cell>
        </row>
        <row r="257">
          <cell r="C257" t="str">
            <v>MONTAÑA MORALES BLANCA DORIS</v>
          </cell>
          <cell r="D257" t="str">
            <v>5120-10</v>
          </cell>
          <cell r="E257">
            <v>11597824.078333335</v>
          </cell>
          <cell r="F257" t="str">
            <v>Auxiliar Administrativo</v>
          </cell>
          <cell r="G257" t="str">
            <v>25SUROCCIDENTE</v>
          </cell>
          <cell r="H257" t="str">
            <v>GRUPO FINANCIERO</v>
          </cell>
          <cell r="K257" t="str">
            <v>X</v>
          </cell>
          <cell r="M257" t="str">
            <v>C</v>
          </cell>
          <cell r="O257" t="str">
            <v>TC</v>
          </cell>
          <cell r="P257">
            <v>515106</v>
          </cell>
          <cell r="Q257">
            <v>0</v>
          </cell>
          <cell r="R257" t="str">
            <v>2</v>
          </cell>
          <cell r="S257">
            <v>19013</v>
          </cell>
          <cell r="T257">
            <v>31936</v>
          </cell>
          <cell r="U257">
            <v>51.625</v>
          </cell>
          <cell r="V257">
            <v>5.583333333333333</v>
          </cell>
          <cell r="W257">
            <v>16.241666666666667</v>
          </cell>
          <cell r="X257" t="str">
            <v>6Asistencial</v>
          </cell>
          <cell r="Y257">
            <v>16036583.128180558</v>
          </cell>
          <cell r="Z257" t="str">
            <v>SUROCCIDENTE</v>
          </cell>
          <cell r="AA257" t="str">
            <v>SUP</v>
          </cell>
          <cell r="AB257" t="str">
            <v>sale</v>
          </cell>
          <cell r="AC257">
            <v>31844415</v>
          </cell>
        </row>
        <row r="258">
          <cell r="C258" t="str">
            <v>MONTAÑO CARDENAS MONICA ALEXANDRA</v>
          </cell>
          <cell r="D258" t="str">
            <v>4065-09</v>
          </cell>
          <cell r="E258">
            <v>14586952.714583334</v>
          </cell>
          <cell r="F258" t="str">
            <v>Técnico Administrativo</v>
          </cell>
          <cell r="G258" t="str">
            <v>23NORTE</v>
          </cell>
          <cell r="H258" t="str">
            <v>DIVISION ADMINISTRATIVA Y FINANCIERA</v>
          </cell>
          <cell r="L258" t="str">
            <v>MCF</v>
          </cell>
          <cell r="M258" t="str">
            <v>C</v>
          </cell>
          <cell r="O258" t="str">
            <v>TL</v>
          </cell>
          <cell r="P258">
            <v>688731</v>
          </cell>
          <cell r="Q258">
            <v>0</v>
          </cell>
          <cell r="R258" t="str">
            <v>2</v>
          </cell>
          <cell r="S258">
            <v>20194</v>
          </cell>
          <cell r="T258">
            <v>31807</v>
          </cell>
          <cell r="U258">
            <v>48.388888888888886</v>
          </cell>
          <cell r="V258">
            <v>0</v>
          </cell>
          <cell r="W258">
            <v>16.597222222222221</v>
          </cell>
          <cell r="X258" t="str">
            <v>5Tecnico</v>
          </cell>
          <cell r="Y258">
            <v>20328590.256540511</v>
          </cell>
          <cell r="Z258" t="str">
            <v>NORTE</v>
          </cell>
          <cell r="AA258" t="str">
            <v>Mant</v>
          </cell>
          <cell r="AB258" t="str">
            <v>4065-09</v>
          </cell>
          <cell r="AC258">
            <v>32652130</v>
          </cell>
        </row>
        <row r="259">
          <cell r="C259" t="str">
            <v>MONTENEGRO UBATE BENJAMIN</v>
          </cell>
          <cell r="D259" t="str">
            <v>3020-07</v>
          </cell>
          <cell r="E259">
            <v>21114166.998749997</v>
          </cell>
          <cell r="F259" t="str">
            <v>Profesional Universitario</v>
          </cell>
          <cell r="G259" t="str">
            <v>21CENTRO</v>
          </cell>
          <cell r="H259" t="str">
            <v>GRUPO INFORMACION COMERCIAL</v>
          </cell>
          <cell r="L259">
            <v>2003</v>
          </cell>
          <cell r="M259" t="str">
            <v>C</v>
          </cell>
          <cell r="O259" t="str">
            <v>UN</v>
          </cell>
          <cell r="P259">
            <v>985672</v>
          </cell>
          <cell r="Q259">
            <v>54295</v>
          </cell>
          <cell r="R259" t="str">
            <v>1</v>
          </cell>
          <cell r="S259">
            <v>14892</v>
          </cell>
          <cell r="T259">
            <v>24922</v>
          </cell>
          <cell r="U259">
            <v>62.908333333333331</v>
          </cell>
          <cell r="V259">
            <v>0</v>
          </cell>
          <cell r="W259">
            <v>35.444444444444443</v>
          </cell>
          <cell r="X259" t="str">
            <v>4Profesional</v>
          </cell>
          <cell r="Y259">
            <v>61270845.242343754</v>
          </cell>
          <cell r="Z259" t="str">
            <v>CENTRO</v>
          </cell>
          <cell r="AA259" t="str">
            <v>Mant</v>
          </cell>
          <cell r="AB259" t="str">
            <v>3020-07</v>
          </cell>
          <cell r="AC259">
            <v>6205943</v>
          </cell>
        </row>
        <row r="260">
          <cell r="C260" t="str">
            <v>MONTERROZA LOPEZ VILMA ROSA</v>
          </cell>
          <cell r="D260" t="str">
            <v>5120-09</v>
          </cell>
          <cell r="E260">
            <v>10643889.421249999</v>
          </cell>
          <cell r="F260" t="str">
            <v>Auxiliar Administrativo</v>
          </cell>
          <cell r="G260" t="str">
            <v>23NORTE</v>
          </cell>
          <cell r="H260" t="str">
            <v>GRUPO SERVICIOS</v>
          </cell>
          <cell r="K260" t="str">
            <v>X</v>
          </cell>
          <cell r="M260" t="str">
            <v>C</v>
          </cell>
          <cell r="O260" t="str">
            <v>BACHILLER</v>
          </cell>
          <cell r="P260">
            <v>468655</v>
          </cell>
          <cell r="Q260">
            <v>0</v>
          </cell>
          <cell r="R260" t="str">
            <v>2</v>
          </cell>
          <cell r="S260">
            <v>22833</v>
          </cell>
          <cell r="T260">
            <v>33695</v>
          </cell>
          <cell r="U260">
            <v>41.163888888888891</v>
          </cell>
          <cell r="V260">
            <v>0</v>
          </cell>
          <cell r="W260">
            <v>11.427777777777777</v>
          </cell>
          <cell r="X260" t="str">
            <v>6Asistencial</v>
          </cell>
          <cell r="Y260">
            <v>10588146.123364583</v>
          </cell>
          <cell r="Z260" t="str">
            <v>NORTE</v>
          </cell>
          <cell r="AA260" t="str">
            <v>SUP</v>
          </cell>
          <cell r="AB260" t="str">
            <v>sale</v>
          </cell>
          <cell r="AC260">
            <v>45444855</v>
          </cell>
        </row>
        <row r="261">
          <cell r="C261" t="str">
            <v>MONTOYA LOPEZ NORMA PATRICIA</v>
          </cell>
          <cell r="D261" t="str">
            <v>3020-07</v>
          </cell>
          <cell r="E261">
            <v>22377443.19125</v>
          </cell>
          <cell r="F261" t="str">
            <v>Profesional Universitario</v>
          </cell>
          <cell r="G261" t="str">
            <v>22NOROCCIDENTE</v>
          </cell>
          <cell r="H261" t="str">
            <v>GRUPO SERVICIOS</v>
          </cell>
          <cell r="M261" t="str">
            <v>C</v>
          </cell>
          <cell r="O261" t="str">
            <v>ES</v>
          </cell>
          <cell r="P261">
            <v>985672</v>
          </cell>
          <cell r="Q261">
            <v>0</v>
          </cell>
          <cell r="R261" t="str">
            <v>2</v>
          </cell>
          <cell r="S261">
            <v>25250</v>
          </cell>
          <cell r="T261">
            <v>35376</v>
          </cell>
          <cell r="U261">
            <v>34.552777777777777</v>
          </cell>
          <cell r="V261">
            <v>0</v>
          </cell>
          <cell r="W261">
            <v>6.8277777777777775</v>
          </cell>
          <cell r="X261" t="str">
            <v>4Profesional</v>
          </cell>
          <cell r="Y261">
            <v>6876423.564017361</v>
          </cell>
          <cell r="Z261" t="str">
            <v>NOROCCIDENTE</v>
          </cell>
          <cell r="AA261" t="str">
            <v>Mant</v>
          </cell>
          <cell r="AB261" t="str">
            <v>3020-07</v>
          </cell>
          <cell r="AC261">
            <v>42091145</v>
          </cell>
        </row>
        <row r="262">
          <cell r="C262" t="str">
            <v>MORALES GONZALEZ JORGE HERNAN</v>
          </cell>
          <cell r="D262" t="str">
            <v>5120-12</v>
          </cell>
          <cell r="E262">
            <v>13279546.932500001</v>
          </cell>
          <cell r="F262" t="str">
            <v>Auxiliar Administrativo</v>
          </cell>
          <cell r="G262" t="str">
            <v>22NOROCCIDENTE</v>
          </cell>
          <cell r="H262" t="str">
            <v>GRUPO ADMINISTRATIVO Y FINANCIERO</v>
          </cell>
          <cell r="K262" t="str">
            <v>X</v>
          </cell>
          <cell r="M262" t="str">
            <v>C</v>
          </cell>
          <cell r="O262" t="str">
            <v>UN</v>
          </cell>
          <cell r="P262">
            <v>596996</v>
          </cell>
          <cell r="Q262">
            <v>0</v>
          </cell>
          <cell r="R262" t="str">
            <v>1</v>
          </cell>
          <cell r="S262">
            <v>22415</v>
          </cell>
          <cell r="T262">
            <v>31807</v>
          </cell>
          <cell r="U262">
            <v>42.30833333333333</v>
          </cell>
          <cell r="V262">
            <v>0</v>
          </cell>
          <cell r="W262">
            <v>16.597222222222221</v>
          </cell>
          <cell r="X262" t="str">
            <v>6Asistencial</v>
          </cell>
          <cell r="Y262">
            <v>18743011.070645835</v>
          </cell>
          <cell r="Z262" t="str">
            <v>NOROCCIDENTE</v>
          </cell>
          <cell r="AA262" t="str">
            <v>SUP</v>
          </cell>
          <cell r="AB262" t="str">
            <v>sale</v>
          </cell>
          <cell r="AC262">
            <v>10253239</v>
          </cell>
        </row>
        <row r="263">
          <cell r="C263" t="str">
            <v>MORENO  LINA OMAIRA</v>
          </cell>
          <cell r="D263" t="str">
            <v>5120-10</v>
          </cell>
          <cell r="E263">
            <v>11597824.078333335</v>
          </cell>
          <cell r="F263" t="str">
            <v>Auxiliar Administrativo</v>
          </cell>
          <cell r="G263" t="str">
            <v>10DIR</v>
          </cell>
          <cell r="H263" t="str">
            <v>DIRECCION GENERAL</v>
          </cell>
          <cell r="M263" t="str">
            <v>LNR</v>
          </cell>
          <cell r="O263" t="str">
            <v>BACHILLER</v>
          </cell>
          <cell r="P263">
            <v>515106</v>
          </cell>
          <cell r="Q263">
            <v>0</v>
          </cell>
          <cell r="R263" t="str">
            <v>2</v>
          </cell>
          <cell r="S263">
            <v>22560</v>
          </cell>
          <cell r="T263">
            <v>35409</v>
          </cell>
          <cell r="U263">
            <v>41.913888888888891</v>
          </cell>
          <cell r="V263">
            <v>0</v>
          </cell>
          <cell r="W263">
            <v>6.7361111111111107</v>
          </cell>
          <cell r="X263" t="str">
            <v>6Asistencial</v>
          </cell>
          <cell r="Y263">
            <v>6224540.9039999992</v>
          </cell>
          <cell r="AA263" t="str">
            <v>Mant</v>
          </cell>
          <cell r="AB263" t="str">
            <v>5120-10</v>
          </cell>
          <cell r="AC263">
            <v>35469341</v>
          </cell>
        </row>
        <row r="264">
          <cell r="C264" t="str">
            <v>MORENO GARCIA HARVEY</v>
          </cell>
          <cell r="D264" t="str">
            <v>4065-12</v>
          </cell>
          <cell r="E264">
            <v>16415181.84</v>
          </cell>
          <cell r="F264" t="str">
            <v>Técnico Administrativo</v>
          </cell>
          <cell r="G264" t="str">
            <v>16SDT</v>
          </cell>
          <cell r="H264" t="str">
            <v>DIVISION PROGRAMAS EN ADMINISTRACION</v>
          </cell>
          <cell r="M264" t="str">
            <v>C</v>
          </cell>
          <cell r="O264" t="str">
            <v>UN</v>
          </cell>
          <cell r="P264">
            <v>808521</v>
          </cell>
          <cell r="Q264">
            <v>0</v>
          </cell>
          <cell r="R264" t="str">
            <v>1</v>
          </cell>
          <cell r="S264">
            <v>24900</v>
          </cell>
          <cell r="T264">
            <v>34428</v>
          </cell>
          <cell r="U264">
            <v>35.505555555555553</v>
          </cell>
          <cell r="V264">
            <v>0</v>
          </cell>
          <cell r="W264">
            <v>9.4194444444444443</v>
          </cell>
          <cell r="X264" t="str">
            <v>5Tecnico</v>
          </cell>
          <cell r="Y264">
            <v>13204757.34</v>
          </cell>
          <cell r="AA264" t="str">
            <v>Mant</v>
          </cell>
          <cell r="AB264" t="str">
            <v>4065-12</v>
          </cell>
          <cell r="AC264">
            <v>79443124</v>
          </cell>
        </row>
        <row r="265">
          <cell r="C265" t="str">
            <v>MUÑOZ MUÑOZ JAIRO</v>
          </cell>
          <cell r="D265" t="str">
            <v>4065-11</v>
          </cell>
          <cell r="E265">
            <v>16080398.177083332</v>
          </cell>
          <cell r="F265" t="str">
            <v>Técnico Administrativo</v>
          </cell>
          <cell r="G265" t="str">
            <v>25SUROCCIDENTE</v>
          </cell>
          <cell r="H265" t="str">
            <v>GRUPO FINANCIERO</v>
          </cell>
          <cell r="K265" t="str">
            <v>X</v>
          </cell>
          <cell r="M265" t="str">
            <v>C</v>
          </cell>
          <cell r="O265" t="str">
            <v>TC</v>
          </cell>
          <cell r="P265">
            <v>761453</v>
          </cell>
          <cell r="Q265">
            <v>0</v>
          </cell>
          <cell r="R265" t="str">
            <v>1</v>
          </cell>
          <cell r="S265">
            <v>18768</v>
          </cell>
          <cell r="T265">
            <v>29706</v>
          </cell>
          <cell r="U265">
            <v>52.291666666666664</v>
          </cell>
          <cell r="V265">
            <v>0.58333333333333337</v>
          </cell>
          <cell r="W265">
            <v>22.347222222222221</v>
          </cell>
          <cell r="X265" t="str">
            <v>5Tecnico</v>
          </cell>
          <cell r="Y265">
            <v>29852521.629945599</v>
          </cell>
          <cell r="Z265" t="str">
            <v>SUROCCIDENTE</v>
          </cell>
          <cell r="AA265" t="str">
            <v>SUP</v>
          </cell>
          <cell r="AB265" t="str">
            <v>sale</v>
          </cell>
          <cell r="AC265">
            <v>5281787</v>
          </cell>
        </row>
        <row r="266">
          <cell r="C266" t="str">
            <v>MUÑOZ RAMIREZ NHORA MARGARITA</v>
          </cell>
          <cell r="D266" t="str">
            <v>3020-08</v>
          </cell>
          <cell r="E266">
            <v>23702397.082083337</v>
          </cell>
          <cell r="F266" t="str">
            <v>Profesional Universitario</v>
          </cell>
          <cell r="G266" t="str">
            <v>22NOROCCIDENTE</v>
          </cell>
          <cell r="H266" t="str">
            <v>GRUPO FINANCIERO</v>
          </cell>
          <cell r="M266" t="str">
            <v>C</v>
          </cell>
          <cell r="O266" t="str">
            <v>ES</v>
          </cell>
          <cell r="P266">
            <v>1044033</v>
          </cell>
          <cell r="Q266">
            <v>0</v>
          </cell>
          <cell r="R266" t="str">
            <v>2</v>
          </cell>
          <cell r="S266">
            <v>21373</v>
          </cell>
          <cell r="T266">
            <v>28431</v>
          </cell>
          <cell r="U266">
            <v>45.161111111111111</v>
          </cell>
          <cell r="V266">
            <v>0</v>
          </cell>
          <cell r="W266">
            <v>25.841666666666665</v>
          </cell>
          <cell r="X266" t="str">
            <v>4Profesional</v>
          </cell>
          <cell r="Y266">
            <v>45174987.924626149</v>
          </cell>
          <cell r="Z266" t="str">
            <v>NOROCCIDENTE</v>
          </cell>
          <cell r="AA266" t="str">
            <v>Mant</v>
          </cell>
          <cell r="AB266" t="str">
            <v>3020-08</v>
          </cell>
          <cell r="AC266">
            <v>42976286</v>
          </cell>
        </row>
        <row r="267">
          <cell r="C267" t="str">
            <v>NAVARRO PEREZ JORGE ENRIQUE</v>
          </cell>
          <cell r="D267" t="str">
            <v>2045-22</v>
          </cell>
          <cell r="E267">
            <v>45131481.96208334</v>
          </cell>
          <cell r="F267" t="str">
            <v>Jefe Oficina</v>
          </cell>
          <cell r="G267" t="str">
            <v>11OCI</v>
          </cell>
          <cell r="H267" t="str">
            <v>OFICINA CONTROL INTERNO</v>
          </cell>
          <cell r="K267" t="str">
            <v>x</v>
          </cell>
          <cell r="M267" t="str">
            <v>LNR</v>
          </cell>
          <cell r="O267" t="str">
            <v>UN</v>
          </cell>
          <cell r="P267">
            <v>2222927</v>
          </cell>
          <cell r="Q267">
            <v>0</v>
          </cell>
          <cell r="R267" t="str">
            <v>1</v>
          </cell>
          <cell r="S267">
            <v>22809</v>
          </cell>
          <cell r="T267">
            <v>37684</v>
          </cell>
          <cell r="U267">
            <v>41.230555555555554</v>
          </cell>
          <cell r="V267">
            <v>0</v>
          </cell>
          <cell r="W267">
            <v>0.50277777777777777</v>
          </cell>
          <cell r="X267" t="str">
            <v>3Ejecutivo</v>
          </cell>
          <cell r="Y267">
            <v>15551597.292000001</v>
          </cell>
          <cell r="AA267" t="str">
            <v>SUP</v>
          </cell>
          <cell r="AB267" t="str">
            <v>sale</v>
          </cell>
          <cell r="AC267">
            <v>19475548</v>
          </cell>
        </row>
        <row r="268">
          <cell r="C268" t="str">
            <v>NAVIA VELASCO CLARA MARIA DE LOS DOLOR</v>
          </cell>
          <cell r="D268" t="str">
            <v>2035-18</v>
          </cell>
          <cell r="E268">
            <v>38152175.625416674</v>
          </cell>
          <cell r="F268" t="str">
            <v>Director o Gerente Regional</v>
          </cell>
          <cell r="G268" t="str">
            <v>25SUROCCIDENTE</v>
          </cell>
          <cell r="H268" t="str">
            <v>DIRECCION REGIONAL VALLE</v>
          </cell>
          <cell r="K268" t="str">
            <v>x</v>
          </cell>
          <cell r="M268" t="str">
            <v>LNR</v>
          </cell>
          <cell r="O268" t="str">
            <v>MG</v>
          </cell>
          <cell r="P268">
            <v>1879165</v>
          </cell>
          <cell r="Q268">
            <v>0</v>
          </cell>
          <cell r="R268" t="str">
            <v>2</v>
          </cell>
          <cell r="S268">
            <v>18698</v>
          </cell>
          <cell r="T268">
            <v>36143</v>
          </cell>
          <cell r="U268">
            <v>52.483333333333334</v>
          </cell>
          <cell r="V268">
            <v>17.666666666666664</v>
          </cell>
          <cell r="W268">
            <v>4.7249999999999996</v>
          </cell>
          <cell r="X268" t="str">
            <v>3Ejecutivo</v>
          </cell>
          <cell r="Y268">
            <v>13146638.34</v>
          </cell>
          <cell r="Z268" t="str">
            <v>SUROCCIDENTE</v>
          </cell>
          <cell r="AA268" t="str">
            <v>SUP</v>
          </cell>
          <cell r="AB268" t="str">
            <v>sale</v>
          </cell>
          <cell r="AC268">
            <v>31224652</v>
          </cell>
        </row>
        <row r="269">
          <cell r="C269" t="str">
            <v>NEITA ALVAREZ FLOR ANGELA</v>
          </cell>
          <cell r="D269" t="str">
            <v>3020-14</v>
          </cell>
          <cell r="E269">
            <v>27317929.430000003</v>
          </cell>
          <cell r="F269" t="str">
            <v>Profesional Universitario</v>
          </cell>
          <cell r="G269" t="str">
            <v>19SDF</v>
          </cell>
          <cell r="H269" t="str">
            <v>GRUPO TESORERIA</v>
          </cell>
          <cell r="M269" t="str">
            <v>C</v>
          </cell>
          <cell r="O269" t="str">
            <v>ES</v>
          </cell>
          <cell r="P269">
            <v>1345530</v>
          </cell>
          <cell r="Q269">
            <v>0</v>
          </cell>
          <cell r="R269" t="str">
            <v>2</v>
          </cell>
          <cell r="S269">
            <v>20947</v>
          </cell>
          <cell r="T269">
            <v>29075</v>
          </cell>
          <cell r="U269">
            <v>46.327777777777776</v>
          </cell>
          <cell r="V269">
            <v>0</v>
          </cell>
          <cell r="W269">
            <v>24.074999999999999</v>
          </cell>
          <cell r="X269" t="str">
            <v>4Profesional</v>
          </cell>
          <cell r="Y269">
            <v>54313971.461750001</v>
          </cell>
          <cell r="AA269" t="str">
            <v>Mant</v>
          </cell>
          <cell r="AB269" t="str">
            <v>3020-14</v>
          </cell>
          <cell r="AC269">
            <v>46351179</v>
          </cell>
        </row>
        <row r="270">
          <cell r="C270" t="str">
            <v>NIETO BUITRAGO JOSE ALBERTO</v>
          </cell>
          <cell r="D270" t="str">
            <v>4065-15</v>
          </cell>
          <cell r="E270">
            <v>18995922.495416671</v>
          </cell>
          <cell r="F270" t="str">
            <v>Técnico Administrativo</v>
          </cell>
          <cell r="G270" t="str">
            <v>15OSI</v>
          </cell>
          <cell r="H270" t="str">
            <v>DIVISION SISTEMATIZACION E INFORMATICA</v>
          </cell>
          <cell r="M270" t="str">
            <v>C</v>
          </cell>
          <cell r="O270" t="str">
            <v>BACHILLER</v>
          </cell>
          <cell r="P270">
            <v>935634</v>
          </cell>
          <cell r="Q270">
            <v>0</v>
          </cell>
          <cell r="R270" t="str">
            <v>1</v>
          </cell>
          <cell r="S270">
            <v>20433</v>
          </cell>
          <cell r="T270">
            <v>34516</v>
          </cell>
          <cell r="U270">
            <v>47.736111111111114</v>
          </cell>
          <cell r="V270">
            <v>0</v>
          </cell>
          <cell r="W270">
            <v>9.1777777777777771</v>
          </cell>
          <cell r="X270" t="str">
            <v>5Tecnico</v>
          </cell>
          <cell r="Y270">
            <v>8338393.1111030085</v>
          </cell>
          <cell r="AA270" t="str">
            <v>Mant</v>
          </cell>
          <cell r="AB270" t="str">
            <v>4065-15</v>
          </cell>
          <cell r="AC270">
            <v>19303511</v>
          </cell>
        </row>
        <row r="271">
          <cell r="C271" t="str">
            <v>NIÑO PICO ROSA ELENA</v>
          </cell>
          <cell r="D271" t="str">
            <v>4065-09</v>
          </cell>
          <cell r="E271">
            <v>14586952.714583334</v>
          </cell>
          <cell r="F271" t="str">
            <v>Técnico Administrativo</v>
          </cell>
          <cell r="G271" t="str">
            <v>21CENTRO</v>
          </cell>
          <cell r="H271" t="str">
            <v>GRUPO CARTERA</v>
          </cell>
          <cell r="L271" t="str">
            <v>MCF</v>
          </cell>
          <cell r="M271" t="str">
            <v>C</v>
          </cell>
          <cell r="O271" t="str">
            <v>BACHILLER</v>
          </cell>
          <cell r="P271">
            <v>688731</v>
          </cell>
          <cell r="Q271">
            <v>0</v>
          </cell>
          <cell r="R271" t="str">
            <v>2</v>
          </cell>
          <cell r="S271">
            <v>20462</v>
          </cell>
          <cell r="T271">
            <v>29780</v>
          </cell>
          <cell r="U271">
            <v>47.658333333333331</v>
          </cell>
          <cell r="V271">
            <v>0</v>
          </cell>
          <cell r="W271">
            <v>22.144444444444446</v>
          </cell>
          <cell r="X271" t="str">
            <v>5Tecnico</v>
          </cell>
          <cell r="Y271">
            <v>26861738.344725695</v>
          </cell>
          <cell r="Z271" t="str">
            <v>CENTRO</v>
          </cell>
          <cell r="AA271" t="str">
            <v>Mant</v>
          </cell>
          <cell r="AB271" t="str">
            <v>4065-09</v>
          </cell>
          <cell r="AC271">
            <v>41770704</v>
          </cell>
        </row>
        <row r="272">
          <cell r="C272" t="str">
            <v>NORIEGA MURCIA JUAN ANTONIO</v>
          </cell>
          <cell r="D272" t="str">
            <v>2045-22</v>
          </cell>
          <cell r="E272">
            <v>45131481.96208334</v>
          </cell>
          <cell r="F272" t="str">
            <v>Jefe Oficina</v>
          </cell>
          <cell r="G272" t="str">
            <v>12OPL</v>
          </cell>
          <cell r="H272" t="str">
            <v>OFICINA PLANEACION</v>
          </cell>
          <cell r="K272" t="str">
            <v>x</v>
          </cell>
          <cell r="M272" t="str">
            <v>LNR</v>
          </cell>
          <cell r="O272" t="str">
            <v>ES</v>
          </cell>
          <cell r="P272">
            <v>2222927</v>
          </cell>
          <cell r="Q272">
            <v>0</v>
          </cell>
          <cell r="R272" t="str">
            <v>1</v>
          </cell>
          <cell r="S272">
            <v>23516</v>
          </cell>
          <cell r="T272">
            <v>37638</v>
          </cell>
          <cell r="U272">
            <v>39.294444444444444</v>
          </cell>
          <cell r="V272">
            <v>0</v>
          </cell>
          <cell r="W272">
            <v>0.6333333333333333</v>
          </cell>
          <cell r="X272" t="str">
            <v>3Ejecutivo</v>
          </cell>
          <cell r="Y272">
            <v>15551597.292000001</v>
          </cell>
          <cell r="AA272" t="str">
            <v>SUP</v>
          </cell>
          <cell r="AB272" t="str">
            <v>sale</v>
          </cell>
          <cell r="AC272">
            <v>79316818</v>
          </cell>
        </row>
        <row r="273">
          <cell r="C273" t="str">
            <v>NORIEGA POLO BEATRIZ ELENA</v>
          </cell>
          <cell r="D273" t="str">
            <v>4065-11</v>
          </cell>
          <cell r="E273">
            <v>16080398.177083332</v>
          </cell>
          <cell r="F273" t="str">
            <v>Técnico Administrativo</v>
          </cell>
          <cell r="G273" t="str">
            <v>23NORTE</v>
          </cell>
          <cell r="H273" t="str">
            <v>DIVISION PROGRAMAS EN ADMINISTRACION</v>
          </cell>
          <cell r="K273" t="str">
            <v>X</v>
          </cell>
          <cell r="M273" t="str">
            <v>C</v>
          </cell>
          <cell r="O273" t="str">
            <v>ES</v>
          </cell>
          <cell r="P273">
            <v>761453</v>
          </cell>
          <cell r="Q273">
            <v>0</v>
          </cell>
          <cell r="R273" t="str">
            <v>2</v>
          </cell>
          <cell r="S273">
            <v>22805</v>
          </cell>
          <cell r="T273">
            <v>33025</v>
          </cell>
          <cell r="U273">
            <v>41.241666666666667</v>
          </cell>
          <cell r="V273">
            <v>0</v>
          </cell>
          <cell r="W273">
            <v>13.261111111111111</v>
          </cell>
          <cell r="X273" t="str">
            <v>5Tecnico</v>
          </cell>
          <cell r="Y273">
            <v>18027195.516038194</v>
          </cell>
          <cell r="Z273" t="str">
            <v>NORTE</v>
          </cell>
          <cell r="AA273" t="str">
            <v>SUP</v>
          </cell>
          <cell r="AB273" t="str">
            <v>sale</v>
          </cell>
          <cell r="AC273">
            <v>32659834</v>
          </cell>
        </row>
        <row r="274">
          <cell r="C274" t="str">
            <v>NOSSA HERRERA CARLOS HERNANDO</v>
          </cell>
          <cell r="D274" t="str">
            <v>4065-15</v>
          </cell>
          <cell r="E274">
            <v>18995922.495416671</v>
          </cell>
          <cell r="F274" t="str">
            <v>Técnico Administrativo</v>
          </cell>
          <cell r="G274" t="str">
            <v>14ODI</v>
          </cell>
          <cell r="H274" t="str">
            <v>OFICINA DIVULGACION</v>
          </cell>
          <cell r="M274" t="str">
            <v>C</v>
          </cell>
          <cell r="O274" t="str">
            <v>UN</v>
          </cell>
          <cell r="P274">
            <v>935634</v>
          </cell>
          <cell r="Q274">
            <v>0</v>
          </cell>
          <cell r="R274" t="str">
            <v>1</v>
          </cell>
          <cell r="S274">
            <v>20960</v>
          </cell>
          <cell r="T274">
            <v>34127</v>
          </cell>
          <cell r="U274">
            <v>46.291666666666664</v>
          </cell>
          <cell r="V274">
            <v>0</v>
          </cell>
          <cell r="W274">
            <v>10.244444444444444</v>
          </cell>
          <cell r="X274" t="str">
            <v>5Tecnico</v>
          </cell>
          <cell r="Y274">
            <v>16639055.936635418</v>
          </cell>
          <cell r="AA274" t="str">
            <v>Mant</v>
          </cell>
          <cell r="AB274" t="str">
            <v>4065-15</v>
          </cell>
          <cell r="AC274">
            <v>3010031</v>
          </cell>
        </row>
        <row r="275">
          <cell r="C275" t="str">
            <v>zzVACANTE46</v>
          </cell>
          <cell r="D275" t="str">
            <v>2035-12</v>
          </cell>
          <cell r="E275">
            <v>31146455.449583333</v>
          </cell>
          <cell r="F275" t="str">
            <v>Director o Gerente Regional</v>
          </cell>
          <cell r="G275" t="str">
            <v>24ORIENTE</v>
          </cell>
          <cell r="H275" t="str">
            <v>DIRECCION REGIONAL META</v>
          </cell>
          <cell r="K275" t="str">
            <v>X</v>
          </cell>
          <cell r="M275" t="str">
            <v>LNR</v>
          </cell>
          <cell r="N275" t="str">
            <v>V</v>
          </cell>
          <cell r="P275">
            <v>1534102</v>
          </cell>
          <cell r="Q275">
            <v>0</v>
          </cell>
          <cell r="R275">
            <v>0</v>
          </cell>
          <cell r="X275" t="str">
            <v>3Ejecutivo</v>
          </cell>
          <cell r="Y275">
            <v>0</v>
          </cell>
          <cell r="Z275" t="str">
            <v>ORIENTE</v>
          </cell>
          <cell r="AA275" t="str">
            <v>SUP</v>
          </cell>
          <cell r="AB275" t="str">
            <v>sale</v>
          </cell>
        </row>
        <row r="276">
          <cell r="C276" t="str">
            <v>OLAYA QUIJANO AMPARO</v>
          </cell>
          <cell r="D276" t="str">
            <v>4065-12</v>
          </cell>
          <cell r="E276">
            <v>16415181.84</v>
          </cell>
          <cell r="F276" t="str">
            <v>Técnico Administrativo</v>
          </cell>
          <cell r="G276" t="str">
            <v>16SDT</v>
          </cell>
          <cell r="H276" t="str">
            <v>DIVISION PROGRAMAS INTERNACIONALES</v>
          </cell>
          <cell r="I276" t="str">
            <v>SRI</v>
          </cell>
          <cell r="L276" t="str">
            <v>MCF</v>
          </cell>
          <cell r="M276" t="str">
            <v>C</v>
          </cell>
          <cell r="O276" t="str">
            <v>BACHILLER</v>
          </cell>
          <cell r="P276">
            <v>808521</v>
          </cell>
          <cell r="Q276">
            <v>0</v>
          </cell>
          <cell r="R276" t="str">
            <v>2</v>
          </cell>
          <cell r="S276">
            <v>20884</v>
          </cell>
          <cell r="T276">
            <v>29267</v>
          </cell>
          <cell r="U276">
            <v>46.5</v>
          </cell>
          <cell r="V276">
            <v>0</v>
          </cell>
          <cell r="W276">
            <v>23.552777777777777</v>
          </cell>
          <cell r="X276" t="str">
            <v>5Tecnico</v>
          </cell>
          <cell r="Y276">
            <v>31984856.668000001</v>
          </cell>
          <cell r="AA276" t="str">
            <v>Mant</v>
          </cell>
          <cell r="AB276" t="str">
            <v>4065-12</v>
          </cell>
          <cell r="AC276">
            <v>21013003</v>
          </cell>
        </row>
        <row r="277">
          <cell r="C277" t="str">
            <v>OLIVEROS SORIA PABLO EMILIO</v>
          </cell>
          <cell r="D277" t="str">
            <v>3020-05</v>
          </cell>
          <cell r="E277">
            <v>20316671.181249995</v>
          </cell>
          <cell r="F277" t="str">
            <v>Profesional Universitario</v>
          </cell>
          <cell r="G277" t="str">
            <v>21CENTRO</v>
          </cell>
          <cell r="H277" t="str">
            <v>GRUPO TESORERIA</v>
          </cell>
          <cell r="K277" t="str">
            <v>X</v>
          </cell>
          <cell r="M277" t="str">
            <v>C</v>
          </cell>
          <cell r="O277" t="str">
            <v>UN</v>
          </cell>
          <cell r="P277">
            <v>894900</v>
          </cell>
          <cell r="Q277">
            <v>0</v>
          </cell>
          <cell r="R277" t="str">
            <v>1</v>
          </cell>
          <cell r="S277">
            <v>22157</v>
          </cell>
          <cell r="T277">
            <v>29296</v>
          </cell>
          <cell r="U277">
            <v>43.016666666666666</v>
          </cell>
          <cell r="V277">
            <v>0</v>
          </cell>
          <cell r="W277">
            <v>23.469444444444445</v>
          </cell>
          <cell r="X277" t="str">
            <v>4Profesional</v>
          </cell>
          <cell r="Y277">
            <v>35257634.297642365</v>
          </cell>
          <cell r="Z277" t="str">
            <v>CENTRO</v>
          </cell>
          <cell r="AA277" t="str">
            <v>SUP</v>
          </cell>
          <cell r="AB277" t="str">
            <v>sale</v>
          </cell>
          <cell r="AC277">
            <v>2254584</v>
          </cell>
        </row>
        <row r="278">
          <cell r="C278" t="str">
            <v>ORDUZ LOPEZ MARIA-DEL-PILAR</v>
          </cell>
          <cell r="D278" t="str">
            <v>5040-20</v>
          </cell>
          <cell r="E278">
            <v>16138824.14833333</v>
          </cell>
          <cell r="F278" t="str">
            <v>Secretario Ejecutivo</v>
          </cell>
          <cell r="G278" t="str">
            <v>19SDF</v>
          </cell>
          <cell r="H278" t="str">
            <v>GRUPO GESTION FINANCIERA Y CARTERA</v>
          </cell>
          <cell r="M278" t="str">
            <v>C</v>
          </cell>
          <cell r="O278" t="str">
            <v>BACHILLER</v>
          </cell>
          <cell r="P278">
            <v>764298</v>
          </cell>
          <cell r="Q278">
            <v>0</v>
          </cell>
          <cell r="R278" t="str">
            <v>2</v>
          </cell>
          <cell r="S278">
            <v>22283</v>
          </cell>
          <cell r="T278">
            <v>34501</v>
          </cell>
          <cell r="U278">
            <v>42.674999999999997</v>
          </cell>
          <cell r="V278">
            <v>6</v>
          </cell>
          <cell r="W278">
            <v>9.219444444444445</v>
          </cell>
          <cell r="X278" t="str">
            <v>6Asistencial</v>
          </cell>
          <cell r="Y278">
            <v>7127285.1379768504</v>
          </cell>
          <cell r="AA278" t="str">
            <v>Mant</v>
          </cell>
          <cell r="AB278" t="str">
            <v>5040-20</v>
          </cell>
          <cell r="AC278">
            <v>51615995</v>
          </cell>
        </row>
        <row r="279">
          <cell r="C279" t="str">
            <v>ORJUELA CORTES BLANCA LIGIA</v>
          </cell>
          <cell r="D279" t="str">
            <v>4065-15</v>
          </cell>
          <cell r="E279">
            <v>18995922.495416671</v>
          </cell>
          <cell r="F279" t="str">
            <v>Técnico Administrativo</v>
          </cell>
          <cell r="G279" t="str">
            <v>21CENTRO</v>
          </cell>
          <cell r="H279" t="str">
            <v>GRUPO ADMINISTRATIVO</v>
          </cell>
          <cell r="K279" t="str">
            <v>x</v>
          </cell>
          <cell r="M279" t="str">
            <v>C</v>
          </cell>
          <cell r="O279" t="str">
            <v>UN</v>
          </cell>
          <cell r="P279">
            <v>935634</v>
          </cell>
          <cell r="Q279">
            <v>0</v>
          </cell>
          <cell r="R279" t="str">
            <v>2</v>
          </cell>
          <cell r="S279">
            <v>21972</v>
          </cell>
          <cell r="T279">
            <v>32479</v>
          </cell>
          <cell r="U279">
            <v>43.524999999999999</v>
          </cell>
          <cell r="V279">
            <v>0</v>
          </cell>
          <cell r="W279">
            <v>14.758333333333333</v>
          </cell>
          <cell r="X279" t="str">
            <v>5Tecnico</v>
          </cell>
          <cell r="Y279">
            <v>23430507.339343753</v>
          </cell>
          <cell r="Z279" t="str">
            <v>CENTRO</v>
          </cell>
          <cell r="AA279" t="str">
            <v>SUP</v>
          </cell>
          <cell r="AB279" t="str">
            <v>sale</v>
          </cell>
          <cell r="AC279">
            <v>51609543</v>
          </cell>
        </row>
        <row r="280">
          <cell r="C280" t="str">
            <v>OROS MARTINEZ ALEYDA</v>
          </cell>
          <cell r="D280" t="str">
            <v>5120-09</v>
          </cell>
          <cell r="E280">
            <v>10643889.421249999</v>
          </cell>
          <cell r="F280" t="str">
            <v>Auxiliar Administrativo</v>
          </cell>
          <cell r="G280" t="str">
            <v>24ORIENTE</v>
          </cell>
          <cell r="H280" t="str">
            <v>GRUPO OPERATIVO</v>
          </cell>
          <cell r="K280" t="str">
            <v>X</v>
          </cell>
          <cell r="M280" t="str">
            <v>C</v>
          </cell>
          <cell r="O280" t="str">
            <v>BACHILLER</v>
          </cell>
          <cell r="P280">
            <v>468655</v>
          </cell>
          <cell r="Q280">
            <v>0</v>
          </cell>
          <cell r="R280" t="str">
            <v>2</v>
          </cell>
          <cell r="S280">
            <v>24754</v>
          </cell>
          <cell r="T280">
            <v>35622</v>
          </cell>
          <cell r="U280">
            <v>35.905555555555559</v>
          </cell>
          <cell r="V280">
            <v>0</v>
          </cell>
          <cell r="W280">
            <v>6.15</v>
          </cell>
          <cell r="X280" t="str">
            <v>6Asistencial</v>
          </cell>
          <cell r="Y280">
            <v>3442771.4388854164</v>
          </cell>
          <cell r="Z280" t="str">
            <v>ORIENTE</v>
          </cell>
          <cell r="AA280" t="str">
            <v>SUP</v>
          </cell>
          <cell r="AB280" t="str">
            <v>sale</v>
          </cell>
          <cell r="AC280">
            <v>40382681</v>
          </cell>
        </row>
        <row r="281">
          <cell r="C281" t="str">
            <v>OROZCO DURAN ERNESTO MIGUEL</v>
          </cell>
          <cell r="D281" t="str">
            <v>2035-12</v>
          </cell>
          <cell r="E281">
            <v>31146455.449583333</v>
          </cell>
          <cell r="F281" t="str">
            <v>Director o Gerente Regional</v>
          </cell>
          <cell r="G281" t="str">
            <v>24ORIENTE</v>
          </cell>
          <cell r="H281" t="str">
            <v>DIRECCION REGIONAL CESAR</v>
          </cell>
          <cell r="K281" t="str">
            <v>X</v>
          </cell>
          <cell r="M281" t="str">
            <v>LNR</v>
          </cell>
          <cell r="O281" t="str">
            <v>UN</v>
          </cell>
          <cell r="P281">
            <v>1534102</v>
          </cell>
          <cell r="Q281">
            <v>0</v>
          </cell>
          <cell r="R281" t="str">
            <v>1</v>
          </cell>
          <cell r="S281">
            <v>26697</v>
          </cell>
          <cell r="T281">
            <v>37196</v>
          </cell>
          <cell r="U281">
            <v>30.591666666666665</v>
          </cell>
          <cell r="V281">
            <v>0</v>
          </cell>
          <cell r="W281">
            <v>1.8444444444444446</v>
          </cell>
          <cell r="X281" t="str">
            <v>3Ejecutivo</v>
          </cell>
          <cell r="Y281">
            <v>11708266.464</v>
          </cell>
          <cell r="Z281" t="str">
            <v>ORIENTE</v>
          </cell>
          <cell r="AA281" t="str">
            <v>SUP</v>
          </cell>
          <cell r="AB281" t="str">
            <v>sale</v>
          </cell>
          <cell r="AC281">
            <v>77172267</v>
          </cell>
        </row>
        <row r="282">
          <cell r="C282" t="str">
            <v>OROZCO RICAURTE ADRIANA</v>
          </cell>
          <cell r="D282" t="str">
            <v>5120-09</v>
          </cell>
          <cell r="E282">
            <v>10643889.421249999</v>
          </cell>
          <cell r="F282" t="str">
            <v>Auxiliar Administrativo</v>
          </cell>
          <cell r="G282" t="str">
            <v>22NOROCCIDENTE</v>
          </cell>
          <cell r="H282" t="str">
            <v>GRUPO OPERATIVO</v>
          </cell>
          <cell r="K282" t="str">
            <v>X</v>
          </cell>
          <cell r="M282" t="str">
            <v>C</v>
          </cell>
          <cell r="O282" t="str">
            <v>TL</v>
          </cell>
          <cell r="P282">
            <v>468655</v>
          </cell>
          <cell r="Q282">
            <v>0</v>
          </cell>
          <cell r="R282" t="str">
            <v>2</v>
          </cell>
          <cell r="S282">
            <v>27013</v>
          </cell>
          <cell r="T282">
            <v>35384</v>
          </cell>
          <cell r="U282">
            <v>29.722222222222221</v>
          </cell>
          <cell r="V282">
            <v>0.33333333333333331</v>
          </cell>
          <cell r="W282">
            <v>6.8055555555555554</v>
          </cell>
          <cell r="X282" t="str">
            <v>6Asistencial</v>
          </cell>
          <cell r="Y282">
            <v>3745908.5467118053</v>
          </cell>
          <cell r="Z282" t="str">
            <v>NOROCCIDENTE</v>
          </cell>
          <cell r="AA282" t="str">
            <v>SUP</v>
          </cell>
          <cell r="AB282" t="str">
            <v>sale</v>
          </cell>
          <cell r="AC282">
            <v>41929072</v>
          </cell>
        </row>
        <row r="283">
          <cell r="C283" t="str">
            <v>ORTEGON APONTE CAMILO FERNANDO</v>
          </cell>
          <cell r="D283" t="str">
            <v>4065-11</v>
          </cell>
          <cell r="E283">
            <v>16080398.177083332</v>
          </cell>
          <cell r="F283" t="str">
            <v>Técnico Administrativo</v>
          </cell>
          <cell r="G283" t="str">
            <v>21CENTRO</v>
          </cell>
          <cell r="H283" t="str">
            <v>GRUPO ATENCION AL USUARIO</v>
          </cell>
          <cell r="K283" t="str">
            <v>X</v>
          </cell>
          <cell r="M283" t="str">
            <v>C</v>
          </cell>
          <cell r="O283" t="str">
            <v>BACHILLER</v>
          </cell>
          <cell r="P283">
            <v>761453</v>
          </cell>
          <cell r="Q283">
            <v>0</v>
          </cell>
          <cell r="R283" t="str">
            <v>1</v>
          </cell>
          <cell r="S283">
            <v>22515</v>
          </cell>
          <cell r="T283">
            <v>30788</v>
          </cell>
          <cell r="U283">
            <v>42.036111111111111</v>
          </cell>
          <cell r="V283">
            <v>0</v>
          </cell>
          <cell r="W283">
            <v>19.386111111111113</v>
          </cell>
          <cell r="X283" t="str">
            <v>5Tecnico</v>
          </cell>
          <cell r="Y283">
            <v>25996437.027584489</v>
          </cell>
          <cell r="Z283" t="str">
            <v>CENTRO</v>
          </cell>
          <cell r="AA283" t="str">
            <v>SUP</v>
          </cell>
          <cell r="AB283" t="str">
            <v>sale</v>
          </cell>
          <cell r="AC283">
            <v>19472311</v>
          </cell>
        </row>
        <row r="284">
          <cell r="C284" t="str">
            <v>ORTIZ CIFUENTES ROSAURA</v>
          </cell>
          <cell r="D284" t="str">
            <v>4065-15</v>
          </cell>
          <cell r="E284">
            <v>18995922.495416671</v>
          </cell>
          <cell r="F284" t="str">
            <v>Técnico Administrativo</v>
          </cell>
          <cell r="G284" t="str">
            <v>16SDT</v>
          </cell>
          <cell r="H284" t="str">
            <v>DIVISION CREDITO</v>
          </cell>
          <cell r="L284" t="str">
            <v>MCF</v>
          </cell>
          <cell r="M284" t="str">
            <v>C</v>
          </cell>
          <cell r="O284" t="str">
            <v>BACHILLER</v>
          </cell>
          <cell r="P284">
            <v>935634</v>
          </cell>
          <cell r="Q284">
            <v>0</v>
          </cell>
          <cell r="R284" t="str">
            <v>2</v>
          </cell>
          <cell r="S284">
            <v>20673</v>
          </cell>
          <cell r="T284">
            <v>29725</v>
          </cell>
          <cell r="U284">
            <v>47.080555555555556</v>
          </cell>
          <cell r="V284">
            <v>0</v>
          </cell>
          <cell r="W284">
            <v>22.294444444444444</v>
          </cell>
          <cell r="X284" t="str">
            <v>5Tecnico</v>
          </cell>
          <cell r="Y284">
            <v>35051435.295089118</v>
          </cell>
          <cell r="AA284" t="str">
            <v>Mant</v>
          </cell>
          <cell r="AB284" t="str">
            <v>4065-15</v>
          </cell>
          <cell r="AC284">
            <v>41690760</v>
          </cell>
        </row>
        <row r="285">
          <cell r="C285" t="str">
            <v>ORTIZ DE SOJO AURISTELA ISABEL</v>
          </cell>
          <cell r="D285" t="str">
            <v>5040-16</v>
          </cell>
          <cell r="E285">
            <v>14586952.714583334</v>
          </cell>
          <cell r="F285" t="str">
            <v>Secretario Ejecutivo</v>
          </cell>
          <cell r="G285" t="str">
            <v>23NORTE</v>
          </cell>
          <cell r="H285" t="str">
            <v>DIRECCION REGIONAL ATLANTICO</v>
          </cell>
          <cell r="M285" t="str">
            <v>C</v>
          </cell>
          <cell r="N285" t="str">
            <v>P</v>
          </cell>
          <cell r="O285" t="str">
            <v>UN</v>
          </cell>
          <cell r="P285">
            <v>688731</v>
          </cell>
          <cell r="Q285">
            <v>0</v>
          </cell>
          <cell r="R285" t="str">
            <v>2</v>
          </cell>
          <cell r="S285">
            <v>22281</v>
          </cell>
          <cell r="T285">
            <v>31036</v>
          </cell>
          <cell r="U285">
            <v>42.680555555555557</v>
          </cell>
          <cell r="V285">
            <v>0</v>
          </cell>
          <cell r="W285">
            <v>18.708333333333332</v>
          </cell>
          <cell r="X285" t="str">
            <v>6Asistencial</v>
          </cell>
          <cell r="Y285">
            <v>6570493.7400000002</v>
          </cell>
          <cell r="Z285" t="str">
            <v>NORTE</v>
          </cell>
          <cell r="AA285" t="str">
            <v>Mant</v>
          </cell>
          <cell r="AB285" t="str">
            <v>5040-16</v>
          </cell>
          <cell r="AC285">
            <v>32653398</v>
          </cell>
        </row>
        <row r="286">
          <cell r="C286" t="str">
            <v>ORTIZ HURTADO MARIA GILMA</v>
          </cell>
          <cell r="D286" t="str">
            <v>5040-22</v>
          </cell>
          <cell r="E286">
            <v>17182482.831666667</v>
          </cell>
          <cell r="F286" t="str">
            <v>Secretario Ejecutivo</v>
          </cell>
          <cell r="G286" t="str">
            <v>21CENTRO</v>
          </cell>
          <cell r="H286" t="str">
            <v>DIVISION SERVICIOS AL EXTERIOR</v>
          </cell>
          <cell r="I286" t="str">
            <v>SRI</v>
          </cell>
          <cell r="L286">
            <v>2003</v>
          </cell>
          <cell r="M286" t="str">
            <v>C</v>
          </cell>
          <cell r="N286" t="str">
            <v>P</v>
          </cell>
          <cell r="O286" t="str">
            <v>BACHILLER</v>
          </cell>
          <cell r="P286">
            <v>846314</v>
          </cell>
          <cell r="Q286">
            <v>0</v>
          </cell>
          <cell r="R286" t="str">
            <v>2</v>
          </cell>
          <cell r="S286">
            <v>17047</v>
          </cell>
          <cell r="T286">
            <v>34394</v>
          </cell>
          <cell r="U286">
            <v>57.008333333333333</v>
          </cell>
          <cell r="V286">
            <v>21</v>
          </cell>
          <cell r="W286">
            <v>9.5111111111111111</v>
          </cell>
          <cell r="X286" t="str">
            <v>6Asistencial</v>
          </cell>
          <cell r="Y286">
            <v>8073835.5600000005</v>
          </cell>
          <cell r="Z286" t="str">
            <v>CENTRO</v>
          </cell>
          <cell r="AA286" t="str">
            <v>Mant</v>
          </cell>
          <cell r="AB286" t="str">
            <v>5040-22</v>
          </cell>
          <cell r="AC286">
            <v>41417825</v>
          </cell>
        </row>
        <row r="287">
          <cell r="C287" t="str">
            <v>ORTIZ RIAÑO ANA CLEOFE</v>
          </cell>
          <cell r="D287" t="str">
            <v>3020-06</v>
          </cell>
          <cell r="E287">
            <v>18995922.495416671</v>
          </cell>
          <cell r="F287" t="str">
            <v>Profesional Universitario</v>
          </cell>
          <cell r="G287" t="str">
            <v>16SDT</v>
          </cell>
          <cell r="H287" t="str">
            <v>DIVISION PROGRAMAS EN ADMINISTRACION</v>
          </cell>
          <cell r="L287" t="str">
            <v>MCF</v>
          </cell>
          <cell r="M287" t="str">
            <v>C</v>
          </cell>
          <cell r="O287" t="str">
            <v>UN</v>
          </cell>
          <cell r="P287">
            <v>935634</v>
          </cell>
          <cell r="Q287">
            <v>0</v>
          </cell>
          <cell r="R287" t="str">
            <v>2</v>
          </cell>
          <cell r="S287">
            <v>18655</v>
          </cell>
          <cell r="T287">
            <v>33501</v>
          </cell>
          <cell r="U287">
            <v>52.605555555555554</v>
          </cell>
          <cell r="V287">
            <v>13.166666666666666</v>
          </cell>
          <cell r="W287">
            <v>11.958333333333334</v>
          </cell>
          <cell r="X287" t="str">
            <v>4Profesional</v>
          </cell>
          <cell r="Y287">
            <v>19204715.355436344</v>
          </cell>
          <cell r="AA287" t="str">
            <v>Mant</v>
          </cell>
          <cell r="AB287" t="str">
            <v>3020-06</v>
          </cell>
          <cell r="AC287">
            <v>41514878</v>
          </cell>
        </row>
        <row r="288">
          <cell r="C288" t="str">
            <v>OSORIO CARVAJAL DARIO ALBERTO</v>
          </cell>
          <cell r="D288" t="str">
            <v>4065-09</v>
          </cell>
          <cell r="E288">
            <v>14586952.714583334</v>
          </cell>
          <cell r="F288" t="str">
            <v>Técnico Administrativo</v>
          </cell>
          <cell r="G288" t="str">
            <v>22NOROCCIDENTE</v>
          </cell>
          <cell r="H288" t="str">
            <v>GRUPO FINANCIERO</v>
          </cell>
          <cell r="K288" t="str">
            <v>X</v>
          </cell>
          <cell r="M288" t="str">
            <v>C</v>
          </cell>
          <cell r="O288" t="str">
            <v>BACHILLER</v>
          </cell>
          <cell r="P288">
            <v>688731</v>
          </cell>
          <cell r="Q288">
            <v>0</v>
          </cell>
          <cell r="R288" t="str">
            <v>1</v>
          </cell>
          <cell r="S288">
            <v>22900</v>
          </cell>
          <cell r="T288">
            <v>31807</v>
          </cell>
          <cell r="U288">
            <v>40.983333333333334</v>
          </cell>
          <cell r="V288">
            <v>0</v>
          </cell>
          <cell r="W288">
            <v>16.597222222222221</v>
          </cell>
          <cell r="X288" t="str">
            <v>5Tecnico</v>
          </cell>
          <cell r="Y288">
            <v>20328590.256540511</v>
          </cell>
          <cell r="Z288" t="str">
            <v>NOROCCIDENTE</v>
          </cell>
          <cell r="AA288" t="str">
            <v>SUP</v>
          </cell>
          <cell r="AB288" t="str">
            <v>sale</v>
          </cell>
          <cell r="AC288">
            <v>71622743</v>
          </cell>
        </row>
        <row r="289">
          <cell r="C289" t="str">
            <v>OSORIO MOLANO NATIMILENA</v>
          </cell>
          <cell r="D289" t="str">
            <v>5120-17</v>
          </cell>
          <cell r="E289">
            <v>14891116.80625</v>
          </cell>
          <cell r="F289" t="str">
            <v>Auxiliar Administrativo</v>
          </cell>
          <cell r="G289" t="str">
            <v>19SDF</v>
          </cell>
          <cell r="H289" t="str">
            <v>GRUPO TESORERIA</v>
          </cell>
          <cell r="K289" t="str">
            <v>X</v>
          </cell>
          <cell r="M289" t="str">
            <v>C</v>
          </cell>
          <cell r="O289" t="str">
            <v>BACHILLER</v>
          </cell>
          <cell r="P289">
            <v>703542</v>
          </cell>
          <cell r="Q289">
            <v>0</v>
          </cell>
          <cell r="R289" t="str">
            <v>2</v>
          </cell>
          <cell r="S289">
            <v>21406</v>
          </cell>
          <cell r="T289">
            <v>33611</v>
          </cell>
          <cell r="U289">
            <v>45.072222222222223</v>
          </cell>
          <cell r="V289">
            <v>3.5</v>
          </cell>
          <cell r="W289">
            <v>11.658333333333333</v>
          </cell>
          <cell r="X289" t="str">
            <v>6Asistencial</v>
          </cell>
          <cell r="Y289">
            <v>14795869.356600694</v>
          </cell>
          <cell r="AA289" t="str">
            <v>SUP</v>
          </cell>
          <cell r="AB289" t="str">
            <v>sale</v>
          </cell>
          <cell r="AC289">
            <v>39520529</v>
          </cell>
        </row>
        <row r="290">
          <cell r="C290" t="str">
            <v>OSORIO OSORIO WALTER</v>
          </cell>
          <cell r="D290" t="str">
            <v>4065-09</v>
          </cell>
          <cell r="E290">
            <v>14586952.714583334</v>
          </cell>
          <cell r="F290" t="str">
            <v>Técnico Administrativo</v>
          </cell>
          <cell r="G290" t="str">
            <v>25SUROCCIDENTE</v>
          </cell>
          <cell r="H290" t="str">
            <v>GRUPO FINANCIERO</v>
          </cell>
          <cell r="K290" t="str">
            <v>X</v>
          </cell>
          <cell r="M290" t="str">
            <v>C</v>
          </cell>
          <cell r="N290" t="str">
            <v>P</v>
          </cell>
          <cell r="O290" t="str">
            <v>BACHILLER</v>
          </cell>
          <cell r="P290">
            <v>688731</v>
          </cell>
          <cell r="Q290">
            <v>0</v>
          </cell>
          <cell r="R290" t="str">
            <v>1</v>
          </cell>
          <cell r="S290">
            <v>20500</v>
          </cell>
          <cell r="T290">
            <v>30257</v>
          </cell>
          <cell r="U290">
            <v>47.555555555555557</v>
          </cell>
          <cell r="V290">
            <v>0</v>
          </cell>
          <cell r="W290">
            <v>20.841666666666665</v>
          </cell>
          <cell r="X290" t="str">
            <v>5Tecnico</v>
          </cell>
          <cell r="Y290">
            <v>6570493.7400000002</v>
          </cell>
          <cell r="Z290" t="str">
            <v>SUROCCIDENTE</v>
          </cell>
          <cell r="AA290" t="str">
            <v>SUP</v>
          </cell>
          <cell r="AB290" t="str">
            <v>sale</v>
          </cell>
          <cell r="AC290">
            <v>16584269</v>
          </cell>
        </row>
        <row r="291">
          <cell r="C291" t="str">
            <v>OSPINA CARDONA MARIO</v>
          </cell>
          <cell r="D291" t="str">
            <v>2040-18</v>
          </cell>
          <cell r="E291">
            <v>38152175.625416674</v>
          </cell>
          <cell r="F291" t="str">
            <v>Jefe de División</v>
          </cell>
          <cell r="G291" t="str">
            <v>16SDT</v>
          </cell>
          <cell r="H291" t="str">
            <v>DIVISION PROGRAMAS EN ADMINISTRACION</v>
          </cell>
          <cell r="K291" t="str">
            <v>x</v>
          </cell>
          <cell r="M291" t="str">
            <v>C</v>
          </cell>
          <cell r="N291" t="str">
            <v>P</v>
          </cell>
          <cell r="O291" t="str">
            <v>ES</v>
          </cell>
          <cell r="P291">
            <v>1879165</v>
          </cell>
          <cell r="Q291">
            <v>0</v>
          </cell>
          <cell r="R291" t="str">
            <v>1</v>
          </cell>
          <cell r="S291">
            <v>19012</v>
          </cell>
          <cell r="T291">
            <v>28081</v>
          </cell>
          <cell r="U291">
            <v>51.62777777777778</v>
          </cell>
          <cell r="V291">
            <v>9.1666666666666661</v>
          </cell>
          <cell r="W291">
            <v>26.8</v>
          </cell>
          <cell r="X291" t="str">
            <v>3Ejecutivo</v>
          </cell>
          <cell r="Y291">
            <v>13146638.34</v>
          </cell>
          <cell r="AA291" t="str">
            <v>SUP</v>
          </cell>
          <cell r="AB291" t="str">
            <v>sale</v>
          </cell>
          <cell r="AC291">
            <v>19192649</v>
          </cell>
        </row>
        <row r="292">
          <cell r="C292" t="str">
            <v>OSPINA MONTEALEGRE HELENA</v>
          </cell>
          <cell r="D292" t="str">
            <v>5120-10</v>
          </cell>
          <cell r="E292">
            <v>11597824.078333335</v>
          </cell>
          <cell r="F292" t="str">
            <v>Auxiliar Administrativo</v>
          </cell>
          <cell r="G292" t="str">
            <v>21CENTRO</v>
          </cell>
          <cell r="H292" t="str">
            <v>GRUPO ATENCION AL USUARIO</v>
          </cell>
          <cell r="L292">
            <v>2003</v>
          </cell>
          <cell r="M292" t="str">
            <v>C</v>
          </cell>
          <cell r="O292" t="str">
            <v>UN</v>
          </cell>
          <cell r="P292">
            <v>515106</v>
          </cell>
          <cell r="Q292">
            <v>0</v>
          </cell>
          <cell r="R292" t="str">
            <v>2</v>
          </cell>
          <cell r="S292">
            <v>14709</v>
          </cell>
          <cell r="T292">
            <v>33270</v>
          </cell>
          <cell r="U292">
            <v>63.408333333333331</v>
          </cell>
          <cell r="V292">
            <v>18</v>
          </cell>
          <cell r="W292">
            <v>12.594444444444445</v>
          </cell>
          <cell r="X292" t="str">
            <v>6Asistencial</v>
          </cell>
          <cell r="Y292">
            <v>12551393.255976852</v>
          </cell>
          <cell r="Z292" t="str">
            <v>CENTRO</v>
          </cell>
          <cell r="AA292" t="str">
            <v>Mant</v>
          </cell>
          <cell r="AB292" t="str">
            <v>5120-10</v>
          </cell>
          <cell r="AC292">
            <v>20234321</v>
          </cell>
        </row>
        <row r="293">
          <cell r="C293" t="str">
            <v>OSPINA ROMERO OTTO NELSON</v>
          </cell>
          <cell r="D293" t="str">
            <v>4065-11</v>
          </cell>
          <cell r="E293">
            <v>16080398.177083332</v>
          </cell>
          <cell r="F293" t="str">
            <v>Técnico Administrativo</v>
          </cell>
          <cell r="G293" t="str">
            <v>24ORIENTE</v>
          </cell>
          <cell r="H293" t="str">
            <v>GRUPO SERVICIOS</v>
          </cell>
          <cell r="K293" t="str">
            <v>x</v>
          </cell>
          <cell r="M293" t="str">
            <v>C</v>
          </cell>
          <cell r="O293" t="str">
            <v>ES</v>
          </cell>
          <cell r="P293">
            <v>761453</v>
          </cell>
          <cell r="Q293">
            <v>0</v>
          </cell>
          <cell r="R293" t="str">
            <v>1</v>
          </cell>
          <cell r="S293">
            <v>20949</v>
          </cell>
          <cell r="T293">
            <v>28522</v>
          </cell>
          <cell r="U293">
            <v>46.322222222222223</v>
          </cell>
          <cell r="V293">
            <v>0</v>
          </cell>
          <cell r="W293">
            <v>25.594444444444445</v>
          </cell>
          <cell r="X293" t="str">
            <v>5Tecnico</v>
          </cell>
          <cell r="Y293">
            <v>34094214.692542821</v>
          </cell>
          <cell r="Z293" t="str">
            <v>ORIENTE</v>
          </cell>
          <cell r="AA293" t="str">
            <v>SUP</v>
          </cell>
          <cell r="AB293" t="str">
            <v>sale</v>
          </cell>
          <cell r="AC293">
            <v>6757874</v>
          </cell>
        </row>
        <row r="294">
          <cell r="C294" t="str">
            <v>OTALORA ARIAS ELIZABETH</v>
          </cell>
          <cell r="D294" t="str">
            <v>5120-17</v>
          </cell>
          <cell r="E294">
            <v>14891116.80625</v>
          </cell>
          <cell r="F294" t="str">
            <v>Auxiliar Administrativo</v>
          </cell>
          <cell r="G294" t="str">
            <v>11OCI</v>
          </cell>
          <cell r="H294" t="str">
            <v>OFICINA CONTROL INTERNO</v>
          </cell>
          <cell r="K294" t="str">
            <v>X</v>
          </cell>
          <cell r="M294" t="str">
            <v>C</v>
          </cell>
          <cell r="O294" t="str">
            <v>TC</v>
          </cell>
          <cell r="P294">
            <v>703542</v>
          </cell>
          <cell r="Q294">
            <v>0</v>
          </cell>
          <cell r="R294" t="str">
            <v>2</v>
          </cell>
          <cell r="S294">
            <v>23876</v>
          </cell>
          <cell r="T294">
            <v>35128</v>
          </cell>
          <cell r="U294">
            <v>38.30833333333333</v>
          </cell>
          <cell r="V294">
            <v>4.25</v>
          </cell>
          <cell r="W294">
            <v>7.5027777777777782</v>
          </cell>
          <cell r="X294" t="str">
            <v>6Asistencial</v>
          </cell>
          <cell r="Y294">
            <v>5567057.4842743063</v>
          </cell>
          <cell r="AA294" t="str">
            <v>SUP</v>
          </cell>
          <cell r="AB294" t="str">
            <v>sale</v>
          </cell>
          <cell r="AC294">
            <v>65694312</v>
          </cell>
        </row>
        <row r="295">
          <cell r="C295" t="str">
            <v>OTERO NAVARRETE ELSA MARINA</v>
          </cell>
          <cell r="D295" t="str">
            <v>5120-12</v>
          </cell>
          <cell r="E295">
            <v>14637144.369583335</v>
          </cell>
          <cell r="F295" t="str">
            <v>Auxiliar Administrativo</v>
          </cell>
          <cell r="G295" t="str">
            <v>20SEG</v>
          </cell>
          <cell r="H295" t="str">
            <v>GRUPO CORRESPONDENCIA</v>
          </cell>
          <cell r="L295">
            <v>2005</v>
          </cell>
          <cell r="M295" t="str">
            <v>C</v>
          </cell>
          <cell r="O295" t="str">
            <v>TC</v>
          </cell>
          <cell r="P295">
            <v>596996</v>
          </cell>
          <cell r="Q295">
            <v>66107</v>
          </cell>
          <cell r="R295" t="str">
            <v>2</v>
          </cell>
          <cell r="S295">
            <v>18375</v>
          </cell>
          <cell r="T295">
            <v>27104</v>
          </cell>
          <cell r="U295">
            <v>53.369444444444447</v>
          </cell>
          <cell r="V295">
            <v>6.166666666666667</v>
          </cell>
          <cell r="W295">
            <v>29.469444444444445</v>
          </cell>
          <cell r="X295" t="str">
            <v>6Asistencial</v>
          </cell>
          <cell r="Y295">
            <v>36128388.812503472</v>
          </cell>
          <cell r="AA295" t="str">
            <v>Mant</v>
          </cell>
          <cell r="AB295" t="str">
            <v>5120-12</v>
          </cell>
          <cell r="AC295">
            <v>41493883</v>
          </cell>
        </row>
        <row r="296">
          <cell r="C296" t="str">
            <v>PAEZ  MARIA MIREYA</v>
          </cell>
          <cell r="D296" t="str">
            <v>3020-08</v>
          </cell>
          <cell r="E296">
            <v>21737684.064999994</v>
          </cell>
          <cell r="F296" t="str">
            <v>Profesional Universitario</v>
          </cell>
          <cell r="G296" t="str">
            <v>21CENTRO</v>
          </cell>
          <cell r="H296" t="str">
            <v>DIVISION FINANCIERA</v>
          </cell>
          <cell r="K296" t="str">
            <v>x</v>
          </cell>
          <cell r="M296" t="str">
            <v>C</v>
          </cell>
          <cell r="O296" t="str">
            <v>UN</v>
          </cell>
          <cell r="P296">
            <v>1044033</v>
          </cell>
          <cell r="Q296">
            <v>26645</v>
          </cell>
          <cell r="R296" t="str">
            <v>2</v>
          </cell>
          <cell r="S296">
            <v>19136</v>
          </cell>
          <cell r="T296">
            <v>27444</v>
          </cell>
          <cell r="U296">
            <v>51.286111111111111</v>
          </cell>
          <cell r="V296">
            <v>0</v>
          </cell>
          <cell r="W296">
            <v>28.544444444444444</v>
          </cell>
          <cell r="X296" t="str">
            <v>4Profesional</v>
          </cell>
          <cell r="Y296">
            <v>50990923.038152777</v>
          </cell>
          <cell r="Z296" t="str">
            <v>CENTRO</v>
          </cell>
          <cell r="AA296" t="str">
            <v>SUP</v>
          </cell>
          <cell r="AB296" t="str">
            <v>sale</v>
          </cell>
          <cell r="AC296">
            <v>20523848</v>
          </cell>
        </row>
        <row r="297">
          <cell r="C297" t="str">
            <v>PALACIO DE BLANCO MARIA LEINED</v>
          </cell>
          <cell r="D297" t="str">
            <v>3020-06</v>
          </cell>
          <cell r="E297">
            <v>23768462.017499998</v>
          </cell>
          <cell r="F297" t="str">
            <v>Profesional Universitario</v>
          </cell>
          <cell r="G297" t="str">
            <v>25SUROCCIDENTE</v>
          </cell>
          <cell r="H297" t="str">
            <v>GRUPO ADMINISTRATIVO</v>
          </cell>
          <cell r="K297" t="str">
            <v>x</v>
          </cell>
          <cell r="M297" t="str">
            <v>C</v>
          </cell>
          <cell r="N297" t="str">
            <v>P</v>
          </cell>
          <cell r="O297" t="str">
            <v>BACHILLER</v>
          </cell>
          <cell r="P297">
            <v>935634</v>
          </cell>
          <cell r="Q297">
            <v>111309</v>
          </cell>
          <cell r="R297" t="str">
            <v>2</v>
          </cell>
          <cell r="S297">
            <v>19173</v>
          </cell>
          <cell r="T297">
            <v>26191</v>
          </cell>
          <cell r="U297">
            <v>51.18611111111111</v>
          </cell>
          <cell r="V297">
            <v>0</v>
          </cell>
          <cell r="W297">
            <v>31.972222222222221</v>
          </cell>
          <cell r="X297" t="str">
            <v>4Profesional</v>
          </cell>
          <cell r="Y297">
            <v>8925948.3599999994</v>
          </cell>
          <cell r="Z297" t="str">
            <v>SUROCCIDENTE</v>
          </cell>
          <cell r="AA297" t="str">
            <v>SUP</v>
          </cell>
          <cell r="AB297" t="str">
            <v>sale</v>
          </cell>
          <cell r="AC297">
            <v>31250601</v>
          </cell>
        </row>
        <row r="298">
          <cell r="C298" t="str">
            <v>PALACIO TAYLOR MARIA IDALIDES</v>
          </cell>
          <cell r="D298" t="str">
            <v>5120-09</v>
          </cell>
          <cell r="E298">
            <v>10643889.421249999</v>
          </cell>
          <cell r="F298" t="str">
            <v>Auxiliar Administrativo</v>
          </cell>
          <cell r="G298" t="str">
            <v>23NORTE</v>
          </cell>
          <cell r="H298" t="str">
            <v>GRUPO OPERATIVO</v>
          </cell>
          <cell r="L298" t="str">
            <v>MCF</v>
          </cell>
          <cell r="M298" t="str">
            <v>C</v>
          </cell>
          <cell r="N298" t="str">
            <v>P</v>
          </cell>
          <cell r="O298" t="str">
            <v>BACHILLER</v>
          </cell>
          <cell r="P298">
            <v>468655</v>
          </cell>
          <cell r="Q298">
            <v>0</v>
          </cell>
          <cell r="R298" t="str">
            <v>2</v>
          </cell>
          <cell r="S298">
            <v>21915</v>
          </cell>
          <cell r="T298">
            <v>36552</v>
          </cell>
          <cell r="U298">
            <v>43.680555555555557</v>
          </cell>
          <cell r="V298">
            <v>2.0833333333333335</v>
          </cell>
          <cell r="W298">
            <v>3.6055555555555556</v>
          </cell>
          <cell r="X298" t="str">
            <v>6Asistencial</v>
          </cell>
          <cell r="Y298">
            <v>5663227.0200000005</v>
          </cell>
          <cell r="Z298" t="str">
            <v>NORTE</v>
          </cell>
          <cell r="AA298" t="str">
            <v>Mant</v>
          </cell>
          <cell r="AB298" t="str">
            <v>5120-09</v>
          </cell>
          <cell r="AC298">
            <v>36540399</v>
          </cell>
        </row>
        <row r="299">
          <cell r="C299" t="str">
            <v>PALACIOS QUICENO OLGA ISABEL</v>
          </cell>
          <cell r="D299" t="str">
            <v>5120-12</v>
          </cell>
          <cell r="E299">
            <v>13279546.932500001</v>
          </cell>
          <cell r="F299" t="str">
            <v>Auxiliar Administrativo</v>
          </cell>
          <cell r="G299" t="str">
            <v>21CENTRO</v>
          </cell>
          <cell r="H299" t="str">
            <v>GRUPO ATENCION AL USUARIO</v>
          </cell>
          <cell r="L299" t="str">
            <v>MCF</v>
          </cell>
          <cell r="M299" t="str">
            <v>C</v>
          </cell>
          <cell r="O299" t="str">
            <v>TL</v>
          </cell>
          <cell r="P299">
            <v>596996</v>
          </cell>
          <cell r="Q299">
            <v>0</v>
          </cell>
          <cell r="R299" t="str">
            <v>2</v>
          </cell>
          <cell r="S299">
            <v>23288</v>
          </cell>
          <cell r="T299">
            <v>35121</v>
          </cell>
          <cell r="U299">
            <v>39.919444444444444</v>
          </cell>
          <cell r="V299">
            <v>2</v>
          </cell>
          <cell r="W299">
            <v>7.5250000000000004</v>
          </cell>
          <cell r="X299" t="str">
            <v>6Asistencial</v>
          </cell>
          <cell r="Y299">
            <v>5028612.726270834</v>
          </cell>
          <cell r="Z299" t="str">
            <v>CENTRO</v>
          </cell>
          <cell r="AA299" t="str">
            <v>Mant</v>
          </cell>
          <cell r="AB299" t="str">
            <v>5120-12</v>
          </cell>
          <cell r="AC299">
            <v>43074911</v>
          </cell>
        </row>
        <row r="300">
          <cell r="C300" t="str">
            <v>PALOMEQUE GARCIA DOLLY CLARIZA</v>
          </cell>
          <cell r="D300" t="str">
            <v>3020-06</v>
          </cell>
          <cell r="E300">
            <v>21241444.095416673</v>
          </cell>
          <cell r="F300" t="str">
            <v>Profesional Universitario</v>
          </cell>
          <cell r="G300" t="str">
            <v>25SUROCCIDENTE</v>
          </cell>
          <cell r="H300" t="str">
            <v>GRUPO FINANCIERO</v>
          </cell>
          <cell r="M300" t="str">
            <v>C</v>
          </cell>
          <cell r="O300" t="str">
            <v>ES</v>
          </cell>
          <cell r="P300">
            <v>935634</v>
          </cell>
          <cell r="Q300">
            <v>0</v>
          </cell>
          <cell r="R300" t="str">
            <v>2</v>
          </cell>
          <cell r="S300">
            <v>26157</v>
          </cell>
          <cell r="T300">
            <v>34885</v>
          </cell>
          <cell r="U300">
            <v>32.06388888888889</v>
          </cell>
          <cell r="V300">
            <v>0</v>
          </cell>
          <cell r="W300">
            <v>8.1666666666666661</v>
          </cell>
          <cell r="X300" t="str">
            <v>4Profesional</v>
          </cell>
          <cell r="Y300">
            <v>7583787.3996909717</v>
          </cell>
          <cell r="Z300" t="str">
            <v>SUROCCIDENTE</v>
          </cell>
          <cell r="AA300" t="str">
            <v>Mant</v>
          </cell>
          <cell r="AB300" t="str">
            <v>3020-06</v>
          </cell>
          <cell r="AC300">
            <v>66741733</v>
          </cell>
        </row>
        <row r="301">
          <cell r="C301" t="str">
            <v>PALOMINO PARDO JACQUELINE</v>
          </cell>
          <cell r="D301" t="str">
            <v>3020-06</v>
          </cell>
          <cell r="E301">
            <v>21241444.095416673</v>
          </cell>
          <cell r="F301" t="str">
            <v>Profesional Universitario</v>
          </cell>
          <cell r="G301" t="str">
            <v>21CENTRO</v>
          </cell>
          <cell r="H301" t="str">
            <v>GRUPO CARTERA</v>
          </cell>
          <cell r="K301" t="str">
            <v>X</v>
          </cell>
          <cell r="M301" t="str">
            <v>C</v>
          </cell>
          <cell r="O301" t="str">
            <v>ES</v>
          </cell>
          <cell r="P301">
            <v>935634</v>
          </cell>
          <cell r="Q301">
            <v>0</v>
          </cell>
          <cell r="R301" t="str">
            <v>2</v>
          </cell>
          <cell r="S301">
            <v>24639</v>
          </cell>
          <cell r="T301">
            <v>36150</v>
          </cell>
          <cell r="U301">
            <v>36.219444444444441</v>
          </cell>
          <cell r="V301">
            <v>0</v>
          </cell>
          <cell r="W301">
            <v>4.7055555555555557</v>
          </cell>
          <cell r="X301" t="str">
            <v>4Profesional</v>
          </cell>
          <cell r="Y301">
            <v>4867206.8386076391</v>
          </cell>
          <cell r="Z301" t="str">
            <v>CENTRO</v>
          </cell>
          <cell r="AA301" t="str">
            <v>SUP</v>
          </cell>
          <cell r="AB301" t="str">
            <v>sale</v>
          </cell>
          <cell r="AC301">
            <v>51786992</v>
          </cell>
        </row>
        <row r="302">
          <cell r="C302" t="str">
            <v>PANTOJA MALDONADO SIRLY ESTHER</v>
          </cell>
          <cell r="D302" t="str">
            <v>4065-11</v>
          </cell>
          <cell r="E302">
            <v>16080398.177083332</v>
          </cell>
          <cell r="F302" t="str">
            <v>Técnico Administrativo</v>
          </cell>
          <cell r="G302" t="str">
            <v>23NORTE</v>
          </cell>
          <cell r="H302" t="str">
            <v>GRUPO SERVICIOS</v>
          </cell>
          <cell r="K302" t="str">
            <v>X</v>
          </cell>
          <cell r="M302" t="str">
            <v>C</v>
          </cell>
          <cell r="O302" t="str">
            <v>BACHILLER</v>
          </cell>
          <cell r="P302">
            <v>761453</v>
          </cell>
          <cell r="Q302">
            <v>0</v>
          </cell>
          <cell r="R302" t="str">
            <v>2</v>
          </cell>
          <cell r="S302">
            <v>21349</v>
          </cell>
          <cell r="T302">
            <v>31292</v>
          </cell>
          <cell r="U302">
            <v>45.227777777777774</v>
          </cell>
          <cell r="V302">
            <v>0</v>
          </cell>
          <cell r="W302">
            <v>18.008333333333333</v>
          </cell>
          <cell r="X302" t="str">
            <v>5Tecnico</v>
          </cell>
          <cell r="Y302">
            <v>24196930.879815977</v>
          </cell>
          <cell r="Z302" t="str">
            <v>NORTE</v>
          </cell>
          <cell r="AA302" t="str">
            <v>SUP</v>
          </cell>
          <cell r="AB302" t="str">
            <v>sale</v>
          </cell>
          <cell r="AC302">
            <v>45438303</v>
          </cell>
        </row>
        <row r="303">
          <cell r="C303" t="str">
            <v>PARADA JIMENEZ JOSE EDUARDO</v>
          </cell>
          <cell r="D303" t="str">
            <v>3020-06</v>
          </cell>
          <cell r="E303">
            <v>21241444.095416673</v>
          </cell>
          <cell r="F303" t="str">
            <v>Profesional Universitario</v>
          </cell>
          <cell r="G303" t="str">
            <v>20SEG</v>
          </cell>
          <cell r="H303" t="str">
            <v>GRUPO ADMINISTRACION PERSONAL</v>
          </cell>
          <cell r="M303" t="str">
            <v>C</v>
          </cell>
          <cell r="N303" t="str">
            <v>VE</v>
          </cell>
          <cell r="O303" t="str">
            <v>ES</v>
          </cell>
          <cell r="P303">
            <v>935634</v>
          </cell>
          <cell r="Q303">
            <v>0</v>
          </cell>
          <cell r="R303" t="str">
            <v>1</v>
          </cell>
          <cell r="S303">
            <v>24809</v>
          </cell>
          <cell r="T303">
            <v>33227</v>
          </cell>
          <cell r="U303">
            <v>35.755555555555553</v>
          </cell>
          <cell r="V303">
            <v>0</v>
          </cell>
          <cell r="W303">
            <v>12.708333333333334</v>
          </cell>
          <cell r="X303" t="str">
            <v>4Profesional</v>
          </cell>
          <cell r="Y303">
            <v>20412084.493695606</v>
          </cell>
          <cell r="AA303" t="str">
            <v>Mant</v>
          </cell>
          <cell r="AB303" t="str">
            <v>3020-06</v>
          </cell>
          <cell r="AC303">
            <v>79434805</v>
          </cell>
        </row>
        <row r="304">
          <cell r="C304" t="str">
            <v>PAREDES CAMARGO JOSE JOAQUIN</v>
          </cell>
          <cell r="D304" t="str">
            <v>4065-15</v>
          </cell>
          <cell r="E304">
            <v>21241444.095416673</v>
          </cell>
          <cell r="F304" t="str">
            <v>Técnico Administrativo</v>
          </cell>
          <cell r="G304" t="str">
            <v>24ORIENTE</v>
          </cell>
          <cell r="H304" t="str">
            <v>GRUPO ADMINISTRATIVO Y FINANCIERO</v>
          </cell>
          <cell r="L304">
            <v>2003</v>
          </cell>
          <cell r="M304" t="str">
            <v>C</v>
          </cell>
          <cell r="O304" t="str">
            <v>ES</v>
          </cell>
          <cell r="P304">
            <v>935634</v>
          </cell>
          <cell r="Q304">
            <v>0</v>
          </cell>
          <cell r="R304" t="str">
            <v>1</v>
          </cell>
          <cell r="S304">
            <v>17009</v>
          </cell>
          <cell r="T304">
            <v>29830</v>
          </cell>
          <cell r="U304">
            <v>57.108333333333334</v>
          </cell>
          <cell r="V304">
            <v>5.333333333333333</v>
          </cell>
          <cell r="W304">
            <v>22.011111111111113</v>
          </cell>
          <cell r="X304" t="str">
            <v>5Tecnico</v>
          </cell>
          <cell r="Y304">
            <v>34598671.868241899</v>
          </cell>
          <cell r="Z304" t="str">
            <v>ORIENTE</v>
          </cell>
          <cell r="AA304" t="str">
            <v>Mant</v>
          </cell>
          <cell r="AB304" t="str">
            <v>4065-15</v>
          </cell>
          <cell r="AC304">
            <v>6746370</v>
          </cell>
        </row>
        <row r="305">
          <cell r="C305" t="str">
            <v>PARRA LOPEZ CELMA CONSTANZA</v>
          </cell>
          <cell r="D305" t="str">
            <v>4065-15</v>
          </cell>
          <cell r="E305">
            <v>21241444.095416673</v>
          </cell>
          <cell r="F305" t="str">
            <v>Técnico Administrativo</v>
          </cell>
          <cell r="G305" t="str">
            <v>21CENTRO</v>
          </cell>
          <cell r="H305" t="str">
            <v>GRUPO ATENCION AL USUARIO</v>
          </cell>
          <cell r="M305" t="str">
            <v>C</v>
          </cell>
          <cell r="O305" t="str">
            <v>ES</v>
          </cell>
          <cell r="P305">
            <v>935634</v>
          </cell>
          <cell r="Q305">
            <v>0</v>
          </cell>
          <cell r="R305" t="str">
            <v>2</v>
          </cell>
          <cell r="S305">
            <v>23402</v>
          </cell>
          <cell r="T305">
            <v>32752</v>
          </cell>
          <cell r="U305">
            <v>39.608333333333334</v>
          </cell>
          <cell r="V305">
            <v>0</v>
          </cell>
          <cell r="W305">
            <v>14.011111111111111</v>
          </cell>
          <cell r="X305" t="str">
            <v>5Tecnico</v>
          </cell>
          <cell r="Y305">
            <v>22374059.343366899</v>
          </cell>
          <cell r="Z305" t="str">
            <v>CENTRO</v>
          </cell>
          <cell r="AA305" t="str">
            <v>Mant</v>
          </cell>
          <cell r="AB305" t="str">
            <v>4065-15</v>
          </cell>
          <cell r="AC305">
            <v>51766788</v>
          </cell>
        </row>
        <row r="306">
          <cell r="C306" t="str">
            <v>PARRA PRIETO HECTOR HERNANDO</v>
          </cell>
          <cell r="D306" t="str">
            <v>3020-10</v>
          </cell>
          <cell r="E306">
            <v>23062173.132083338</v>
          </cell>
          <cell r="F306" t="str">
            <v>Profesional Universitario</v>
          </cell>
          <cell r="G306" t="str">
            <v>21CENTRO</v>
          </cell>
          <cell r="H306" t="str">
            <v>DIVISION SERVICIOS AL EXTERIOR</v>
          </cell>
          <cell r="I306" t="str">
            <v>SRI</v>
          </cell>
          <cell r="M306" t="str">
            <v>C</v>
          </cell>
          <cell r="N306" t="str">
            <v>VE</v>
          </cell>
          <cell r="O306" t="str">
            <v>UN</v>
          </cell>
          <cell r="P306">
            <v>1135915</v>
          </cell>
          <cell r="Q306">
            <v>0</v>
          </cell>
          <cell r="R306" t="str">
            <v>1</v>
          </cell>
          <cell r="S306">
            <v>22400</v>
          </cell>
          <cell r="T306">
            <v>34373</v>
          </cell>
          <cell r="U306">
            <v>42.35</v>
          </cell>
          <cell r="V306">
            <v>3.5</v>
          </cell>
          <cell r="W306">
            <v>9.5749999999999993</v>
          </cell>
          <cell r="X306" t="str">
            <v>4Profesional</v>
          </cell>
          <cell r="Y306">
            <v>18918207.438723378</v>
          </cell>
          <cell r="Z306" t="str">
            <v>CENTRO</v>
          </cell>
          <cell r="AA306" t="str">
            <v>Mant</v>
          </cell>
          <cell r="AB306" t="str">
            <v>3020-10</v>
          </cell>
          <cell r="AC306">
            <v>79109356</v>
          </cell>
        </row>
        <row r="307">
          <cell r="C307" t="str">
            <v>PAZ DE DELGADO GLORIA PATRICIA</v>
          </cell>
          <cell r="D307" t="str">
            <v>4065-11</v>
          </cell>
          <cell r="E307">
            <v>17907885.377083331</v>
          </cell>
          <cell r="F307" t="str">
            <v>Técnico Administrativo</v>
          </cell>
          <cell r="G307" t="str">
            <v>25SUROCCIDENTE</v>
          </cell>
          <cell r="H307" t="str">
            <v>GRUPO ADMINISTRATIVO Y FINANCIERO</v>
          </cell>
          <cell r="K307" t="str">
            <v>X</v>
          </cell>
          <cell r="M307" t="str">
            <v>C</v>
          </cell>
          <cell r="N307" t="str">
            <v>VE</v>
          </cell>
          <cell r="O307" t="str">
            <v>UN</v>
          </cell>
          <cell r="P307">
            <v>761453</v>
          </cell>
          <cell r="Q307">
            <v>0</v>
          </cell>
          <cell r="R307" t="str">
            <v>2</v>
          </cell>
          <cell r="S307">
            <v>20665</v>
          </cell>
          <cell r="T307">
            <v>28563</v>
          </cell>
          <cell r="U307">
            <v>47.1</v>
          </cell>
          <cell r="V307">
            <v>0</v>
          </cell>
          <cell r="W307">
            <v>25.475000000000001</v>
          </cell>
          <cell r="X307" t="str">
            <v>5Tecnico</v>
          </cell>
          <cell r="Y307">
            <v>33965678.539130785</v>
          </cell>
          <cell r="Z307" t="str">
            <v>SUROCCIDENTE</v>
          </cell>
          <cell r="AA307" t="str">
            <v>SUP</v>
          </cell>
          <cell r="AB307" t="str">
            <v>sale</v>
          </cell>
          <cell r="AC307">
            <v>30715961</v>
          </cell>
        </row>
        <row r="308">
          <cell r="C308" t="str">
            <v>PELAEZ GALLEGO FANNY</v>
          </cell>
          <cell r="D308" t="str">
            <v>2035-18</v>
          </cell>
          <cell r="E308">
            <v>38152175.625416674</v>
          </cell>
          <cell r="F308" t="str">
            <v>Director o Gerente Regional</v>
          </cell>
          <cell r="G308" t="str">
            <v>22NOROCCIDENTE</v>
          </cell>
          <cell r="H308" t="str">
            <v>DIRECCION REGIONAL ANTIOQUIA</v>
          </cell>
          <cell r="K308" t="str">
            <v>x</v>
          </cell>
          <cell r="M308" t="str">
            <v>LNR</v>
          </cell>
          <cell r="O308" t="str">
            <v>UN</v>
          </cell>
          <cell r="P308">
            <v>1879165</v>
          </cell>
          <cell r="Q308">
            <v>0</v>
          </cell>
          <cell r="R308" t="str">
            <v>2</v>
          </cell>
          <cell r="S308">
            <v>16813</v>
          </cell>
          <cell r="T308">
            <v>36293</v>
          </cell>
          <cell r="U308">
            <v>57.65</v>
          </cell>
          <cell r="V308">
            <v>1.9166666666666665</v>
          </cell>
          <cell r="W308">
            <v>4.3111111111111109</v>
          </cell>
          <cell r="X308" t="str">
            <v>3Ejecutivo</v>
          </cell>
          <cell r="Y308">
            <v>13146638.34</v>
          </cell>
          <cell r="Z308" t="str">
            <v>NOROCCIDENTE</v>
          </cell>
          <cell r="AA308" t="str">
            <v>SUP</v>
          </cell>
          <cell r="AB308" t="str">
            <v>sale</v>
          </cell>
          <cell r="AC308">
            <v>32411104</v>
          </cell>
        </row>
        <row r="309">
          <cell r="C309" t="str">
            <v>PEÑA NAVARRO ARCELIA DE-JESUS</v>
          </cell>
          <cell r="D309" t="str">
            <v>3020-06</v>
          </cell>
          <cell r="E309">
            <v>18995922.495416671</v>
          </cell>
          <cell r="F309" t="str">
            <v>Profesional Universitario</v>
          </cell>
          <cell r="G309" t="str">
            <v>23NORTE</v>
          </cell>
          <cell r="H309" t="str">
            <v>DIVISION ADMINISTRATIVA Y FINANCIERA</v>
          </cell>
          <cell r="M309" t="str">
            <v>C</v>
          </cell>
          <cell r="O309" t="str">
            <v>ES</v>
          </cell>
          <cell r="P309">
            <v>935634</v>
          </cell>
          <cell r="Q309">
            <v>0</v>
          </cell>
          <cell r="R309" t="str">
            <v>2</v>
          </cell>
          <cell r="S309">
            <v>22255</v>
          </cell>
          <cell r="T309">
            <v>32028</v>
          </cell>
          <cell r="U309">
            <v>42.75</v>
          </cell>
          <cell r="V309">
            <v>0</v>
          </cell>
          <cell r="W309">
            <v>15.991666666666667</v>
          </cell>
          <cell r="X309" t="str">
            <v>4Profesional</v>
          </cell>
          <cell r="Y309">
            <v>25392482.189015053</v>
          </cell>
          <cell r="Z309" t="str">
            <v>NORTE</v>
          </cell>
          <cell r="AA309" t="str">
            <v>Mant</v>
          </cell>
          <cell r="AB309" t="str">
            <v>3020-06</v>
          </cell>
          <cell r="AC309">
            <v>22634637</v>
          </cell>
        </row>
        <row r="310">
          <cell r="C310" t="str">
            <v>PEÑA URUETA RAFAEL ANTONIO</v>
          </cell>
          <cell r="D310" t="str">
            <v>5310-11</v>
          </cell>
          <cell r="E310">
            <v>19241995.709166665</v>
          </cell>
          <cell r="F310" t="str">
            <v>Conductor Mec (Asignado)</v>
          </cell>
          <cell r="G310" t="str">
            <v>23NORTE</v>
          </cell>
          <cell r="H310" t="str">
            <v>DIRECCION REGIONAL ATLANTICO</v>
          </cell>
          <cell r="L310">
            <v>2005</v>
          </cell>
          <cell r="M310" t="str">
            <v>C</v>
          </cell>
          <cell r="N310" t="str">
            <v>P</v>
          </cell>
          <cell r="O310" t="str">
            <v>PRIMARIA</v>
          </cell>
          <cell r="P310">
            <v>555997</v>
          </cell>
          <cell r="Q310">
            <v>0</v>
          </cell>
          <cell r="R310" t="str">
            <v>1</v>
          </cell>
          <cell r="S310">
            <v>18469</v>
          </cell>
          <cell r="T310">
            <v>27858</v>
          </cell>
          <cell r="U310">
            <v>53.111111111111114</v>
          </cell>
          <cell r="V310">
            <v>0</v>
          </cell>
          <cell r="W310">
            <v>27.408333333333335</v>
          </cell>
          <cell r="X310" t="str">
            <v>6Asistencial</v>
          </cell>
          <cell r="Y310">
            <v>6718667.7480000006</v>
          </cell>
          <cell r="Z310" t="str">
            <v>NORTE</v>
          </cell>
          <cell r="AA310" t="str">
            <v>Mant</v>
          </cell>
          <cell r="AB310" t="str">
            <v>5310-11</v>
          </cell>
          <cell r="AC310">
            <v>3756779</v>
          </cell>
        </row>
        <row r="311">
          <cell r="C311" t="str">
            <v>PERAFAN LOPEZ OSCAR ALFONSO</v>
          </cell>
          <cell r="D311" t="str">
            <v>4065-15</v>
          </cell>
          <cell r="E311">
            <v>22696870.593333341</v>
          </cell>
          <cell r="F311" t="str">
            <v>Técnico Administrativo</v>
          </cell>
          <cell r="G311" t="str">
            <v>25SUROCCIDENTE</v>
          </cell>
          <cell r="H311" t="str">
            <v>GRUPO ADMINISTRATIVO Y FINANCIERO</v>
          </cell>
          <cell r="L311">
            <v>2003</v>
          </cell>
          <cell r="M311" t="str">
            <v>C</v>
          </cell>
          <cell r="O311" t="str">
            <v>TC</v>
          </cell>
          <cell r="P311">
            <v>935634</v>
          </cell>
          <cell r="Q311">
            <v>64108</v>
          </cell>
          <cell r="R311" t="str">
            <v>1</v>
          </cell>
          <cell r="S311">
            <v>14458</v>
          </cell>
          <cell r="T311">
            <v>28550</v>
          </cell>
          <cell r="U311">
            <v>64.094444444444449</v>
          </cell>
          <cell r="V311">
            <v>28.333333333333332</v>
          </cell>
          <cell r="W311">
            <v>25.511111111111113</v>
          </cell>
          <cell r="X311" t="str">
            <v>5Tecnico</v>
          </cell>
          <cell r="Y311">
            <v>42613481.953648143</v>
          </cell>
          <cell r="Z311" t="str">
            <v>SUROCCIDENTE</v>
          </cell>
          <cell r="AA311" t="str">
            <v>Mant</v>
          </cell>
          <cell r="AB311" t="str">
            <v>4065-15</v>
          </cell>
          <cell r="AC311">
            <v>4605752</v>
          </cell>
        </row>
        <row r="312">
          <cell r="C312" t="str">
            <v>PERALTA MORA MARIA FERNANDA</v>
          </cell>
          <cell r="D312" t="str">
            <v>4065-11</v>
          </cell>
          <cell r="E312">
            <v>16080398.177083332</v>
          </cell>
          <cell r="F312" t="str">
            <v>Técnico Administrativo</v>
          </cell>
          <cell r="G312" t="str">
            <v>21CENTRO</v>
          </cell>
          <cell r="H312" t="str">
            <v>GRUPO PRESUPUESTO</v>
          </cell>
          <cell r="K312" t="str">
            <v>X</v>
          </cell>
          <cell r="M312" t="str">
            <v>C</v>
          </cell>
          <cell r="O312" t="str">
            <v>UN</v>
          </cell>
          <cell r="P312">
            <v>761453</v>
          </cell>
          <cell r="Q312">
            <v>0</v>
          </cell>
          <cell r="R312" t="str">
            <v>2</v>
          </cell>
          <cell r="S312">
            <v>20136</v>
          </cell>
          <cell r="T312">
            <v>29423</v>
          </cell>
          <cell r="U312">
            <v>48.552777777777777</v>
          </cell>
          <cell r="V312">
            <v>0</v>
          </cell>
          <cell r="W312">
            <v>23.122222222222224</v>
          </cell>
          <cell r="X312" t="str">
            <v>5Tecnico</v>
          </cell>
          <cell r="Y312">
            <v>30880810.857241903</v>
          </cell>
          <cell r="Z312" t="str">
            <v>CENTRO</v>
          </cell>
          <cell r="AA312" t="str">
            <v>SUP</v>
          </cell>
          <cell r="AB312" t="str">
            <v>sale</v>
          </cell>
          <cell r="AC312">
            <v>38231385</v>
          </cell>
        </row>
        <row r="313">
          <cell r="C313" t="str">
            <v>PERDOMO CERQUERA SONIA</v>
          </cell>
          <cell r="D313" t="str">
            <v>4065-09</v>
          </cell>
          <cell r="E313">
            <v>14586952.714583334</v>
          </cell>
          <cell r="F313" t="str">
            <v>Técnico Administrativo</v>
          </cell>
          <cell r="G313" t="str">
            <v>21CENTRO</v>
          </cell>
          <cell r="H313" t="str">
            <v>DIVISION FINANCIERA</v>
          </cell>
          <cell r="K313" t="str">
            <v>X</v>
          </cell>
          <cell r="M313" t="str">
            <v>C</v>
          </cell>
          <cell r="O313" t="str">
            <v>BACHILLER</v>
          </cell>
          <cell r="P313">
            <v>688731</v>
          </cell>
          <cell r="Q313">
            <v>0</v>
          </cell>
          <cell r="R313" t="str">
            <v>2</v>
          </cell>
          <cell r="S313">
            <v>20780</v>
          </cell>
          <cell r="T313">
            <v>34522</v>
          </cell>
          <cell r="U313">
            <v>46.788888888888891</v>
          </cell>
          <cell r="V313">
            <v>5.5</v>
          </cell>
          <cell r="W313">
            <v>9.1611111111111114</v>
          </cell>
          <cell r="X313" t="str">
            <v>5Tecnico</v>
          </cell>
          <cell r="Y313">
            <v>6445650.5691469889</v>
          </cell>
          <cell r="Z313" t="str">
            <v>CENTRO</v>
          </cell>
          <cell r="AA313" t="str">
            <v>SUP</v>
          </cell>
          <cell r="AB313" t="str">
            <v>sale</v>
          </cell>
          <cell r="AC313">
            <v>36157961</v>
          </cell>
        </row>
        <row r="314">
          <cell r="C314" t="str">
            <v>PEREA ANGULO NESTOR OVIDIO</v>
          </cell>
          <cell r="D314" t="str">
            <v>4065-11</v>
          </cell>
          <cell r="E314">
            <v>17907885.377083331</v>
          </cell>
          <cell r="F314" t="str">
            <v>Técnico Administrativo</v>
          </cell>
          <cell r="G314" t="str">
            <v>20SEG</v>
          </cell>
          <cell r="H314" t="str">
            <v>GRUPO SERVICIOS GENERALES</v>
          </cell>
          <cell r="K314" t="str">
            <v>X</v>
          </cell>
          <cell r="M314" t="str">
            <v>C</v>
          </cell>
          <cell r="O314" t="str">
            <v>BACHILLER</v>
          </cell>
          <cell r="P314">
            <v>761453</v>
          </cell>
          <cell r="Q314">
            <v>0</v>
          </cell>
          <cell r="R314" t="str">
            <v>1</v>
          </cell>
          <cell r="S314">
            <v>20368</v>
          </cell>
          <cell r="T314">
            <v>31807</v>
          </cell>
          <cell r="U314">
            <v>47.913888888888891</v>
          </cell>
          <cell r="V314">
            <v>0</v>
          </cell>
          <cell r="W314">
            <v>16.597222222222221</v>
          </cell>
          <cell r="X314" t="str">
            <v>5Tecnico</v>
          </cell>
          <cell r="Y314">
            <v>22397424.732047454</v>
          </cell>
          <cell r="AA314" t="str">
            <v>SUP</v>
          </cell>
          <cell r="AB314" t="str">
            <v>sale</v>
          </cell>
          <cell r="AC314">
            <v>19340650</v>
          </cell>
        </row>
        <row r="315">
          <cell r="C315" t="str">
            <v>PEREA MARTINEZ ELIZABETH</v>
          </cell>
          <cell r="D315" t="str">
            <v>5120-09</v>
          </cell>
          <cell r="E315">
            <v>10643889.421249999</v>
          </cell>
          <cell r="F315" t="str">
            <v>Auxiliar Administrativo</v>
          </cell>
          <cell r="G315" t="str">
            <v>25SUROCCIDENTE</v>
          </cell>
          <cell r="H315" t="str">
            <v>DIVISION PROGRAMAS EN ADMINISTRACION</v>
          </cell>
          <cell r="K315" t="str">
            <v>X</v>
          </cell>
          <cell r="M315" t="str">
            <v>C</v>
          </cell>
          <cell r="O315" t="str">
            <v>TC</v>
          </cell>
          <cell r="P315">
            <v>468655</v>
          </cell>
          <cell r="Q315">
            <v>0</v>
          </cell>
          <cell r="R315" t="str">
            <v>2</v>
          </cell>
          <cell r="S315">
            <v>25551</v>
          </cell>
          <cell r="T315">
            <v>35331</v>
          </cell>
          <cell r="U315">
            <v>33.725000000000001</v>
          </cell>
          <cell r="V315">
            <v>0</v>
          </cell>
          <cell r="W315">
            <v>6.95</v>
          </cell>
          <cell r="X315" t="str">
            <v>6Asistencial</v>
          </cell>
          <cell r="Y315">
            <v>3789213.8478298606</v>
          </cell>
          <cell r="Z315" t="str">
            <v>SUROCCIDENTE</v>
          </cell>
          <cell r="AA315" t="str">
            <v>SUP</v>
          </cell>
          <cell r="AB315" t="str">
            <v>sale</v>
          </cell>
          <cell r="AC315">
            <v>66820765</v>
          </cell>
        </row>
        <row r="316">
          <cell r="C316" t="str">
            <v>PEREZ AREVALO JAIRO HERNANDO</v>
          </cell>
          <cell r="D316" t="str">
            <v>4065-11</v>
          </cell>
          <cell r="E316">
            <v>16080398.177083332</v>
          </cell>
          <cell r="F316" t="str">
            <v>Técnico Administrativo</v>
          </cell>
          <cell r="G316" t="str">
            <v>24ORIENTE</v>
          </cell>
          <cell r="H316" t="str">
            <v>DIVISION PROGRAMAS EN ADMINISTRACION</v>
          </cell>
          <cell r="K316" t="str">
            <v>X</v>
          </cell>
          <cell r="M316" t="str">
            <v>C</v>
          </cell>
          <cell r="O316" t="str">
            <v>UN</v>
          </cell>
          <cell r="P316">
            <v>761453</v>
          </cell>
          <cell r="Q316">
            <v>0</v>
          </cell>
          <cell r="R316" t="str">
            <v>1</v>
          </cell>
          <cell r="S316">
            <v>19212</v>
          </cell>
          <cell r="T316">
            <v>32434</v>
          </cell>
          <cell r="U316">
            <v>51.080555555555556</v>
          </cell>
          <cell r="V316">
            <v>12.333333333333332</v>
          </cell>
          <cell r="W316">
            <v>14.880555555555556</v>
          </cell>
          <cell r="X316" t="str">
            <v>5Tecnico</v>
          </cell>
          <cell r="Y316">
            <v>20212310.12404282</v>
          </cell>
          <cell r="Z316" t="str">
            <v>ORIENTE</v>
          </cell>
          <cell r="AA316" t="str">
            <v>SUP</v>
          </cell>
          <cell r="AB316" t="str">
            <v>sale</v>
          </cell>
          <cell r="AC316">
            <v>13357900</v>
          </cell>
        </row>
        <row r="317">
          <cell r="C317" t="str">
            <v>PEREZ MARTINEZ LUZ MYRIAM</v>
          </cell>
          <cell r="D317" t="str">
            <v>5120-10</v>
          </cell>
          <cell r="E317">
            <v>11597824.078333335</v>
          </cell>
          <cell r="F317" t="str">
            <v>Auxiliar Administrativo</v>
          </cell>
          <cell r="G317" t="str">
            <v>20SEG</v>
          </cell>
          <cell r="H317" t="str">
            <v>DIVISION SERVICIOS ADMINISTRATIVOS</v>
          </cell>
          <cell r="M317" t="str">
            <v>C</v>
          </cell>
          <cell r="O317" t="str">
            <v>BACHILLER</v>
          </cell>
          <cell r="P317">
            <v>515106</v>
          </cell>
          <cell r="Q317">
            <v>0</v>
          </cell>
          <cell r="R317" t="str">
            <v>2</v>
          </cell>
          <cell r="S317">
            <v>23403</v>
          </cell>
          <cell r="T317">
            <v>34590</v>
          </cell>
          <cell r="U317">
            <v>39.605555555555554</v>
          </cell>
          <cell r="V317">
            <v>0</v>
          </cell>
          <cell r="W317">
            <v>8.9777777777777779</v>
          </cell>
          <cell r="X317" t="str">
            <v>6Asistencial</v>
          </cell>
          <cell r="Y317">
            <v>5110041.9072175929</v>
          </cell>
          <cell r="AA317" t="str">
            <v>Mant</v>
          </cell>
          <cell r="AB317" t="str">
            <v>5120-10</v>
          </cell>
          <cell r="AC317">
            <v>51737342</v>
          </cell>
        </row>
        <row r="318">
          <cell r="C318" t="str">
            <v>PERILLA COBOS MARIA CRISTINA</v>
          </cell>
          <cell r="D318" t="str">
            <v>5040-20</v>
          </cell>
          <cell r="E318">
            <v>17350182.111250002</v>
          </cell>
          <cell r="F318" t="str">
            <v>Secretario Ejecutivo</v>
          </cell>
          <cell r="G318" t="str">
            <v>13OJU</v>
          </cell>
          <cell r="H318" t="str">
            <v>OFICINA JURIDICA</v>
          </cell>
          <cell r="L318">
            <v>2003</v>
          </cell>
          <cell r="M318" t="str">
            <v>C</v>
          </cell>
          <cell r="O318" t="str">
            <v>BACHILLER</v>
          </cell>
          <cell r="P318">
            <v>764298</v>
          </cell>
          <cell r="Q318">
            <v>58986</v>
          </cell>
          <cell r="R318" t="str">
            <v>2</v>
          </cell>
          <cell r="S318">
            <v>17819</v>
          </cell>
          <cell r="T318">
            <v>27031</v>
          </cell>
          <cell r="U318">
            <v>54.894444444444446</v>
          </cell>
          <cell r="V318">
            <v>0</v>
          </cell>
          <cell r="W318">
            <v>29.675000000000001</v>
          </cell>
          <cell r="X318" t="str">
            <v>6Asistencial</v>
          </cell>
          <cell r="Y318">
            <v>42594329.690934032</v>
          </cell>
          <cell r="AA318" t="str">
            <v>Mant</v>
          </cell>
          <cell r="AB318" t="str">
            <v>5040-20</v>
          </cell>
          <cell r="AC318">
            <v>41461094</v>
          </cell>
        </row>
        <row r="319">
          <cell r="C319" t="str">
            <v>PIMENTEL SANDOVAL LUIS ALFREDO</v>
          </cell>
          <cell r="D319" t="str">
            <v>1020-06</v>
          </cell>
          <cell r="E319">
            <v>43327564.293749988</v>
          </cell>
          <cell r="F319" t="str">
            <v>Asesor</v>
          </cell>
          <cell r="G319" t="str">
            <v>15OSI</v>
          </cell>
          <cell r="H319" t="str">
            <v>SECRETARIA GENERAL</v>
          </cell>
          <cell r="K319" t="str">
            <v>x</v>
          </cell>
          <cell r="M319" t="str">
            <v>C</v>
          </cell>
          <cell r="N319" t="str">
            <v>P</v>
          </cell>
          <cell r="O319" t="str">
            <v>UN</v>
          </cell>
          <cell r="P319">
            <v>2134076</v>
          </cell>
          <cell r="Q319">
            <v>0</v>
          </cell>
          <cell r="R319" t="str">
            <v>1</v>
          </cell>
          <cell r="S319">
            <v>18093</v>
          </cell>
          <cell r="T319">
            <v>37320</v>
          </cell>
          <cell r="U319">
            <v>54.141666666666666</v>
          </cell>
          <cell r="V319">
            <v>30.666666666666668</v>
          </cell>
          <cell r="W319">
            <v>1.5</v>
          </cell>
          <cell r="X319" t="str">
            <v>2Asesor</v>
          </cell>
          <cell r="Y319">
            <v>14929995.696000002</v>
          </cell>
          <cell r="AA319" t="str">
            <v>SUP</v>
          </cell>
          <cell r="AB319" t="str">
            <v>sale</v>
          </cell>
          <cell r="AC319">
            <v>13809075</v>
          </cell>
        </row>
        <row r="320">
          <cell r="C320" t="str">
            <v>PIRAJAN VILLAGRAN JOSE ROBERTO</v>
          </cell>
          <cell r="D320" t="str">
            <v>3020-05</v>
          </cell>
          <cell r="E320">
            <v>18168911.181249999</v>
          </cell>
          <cell r="F320" t="str">
            <v>Profesional Universitario</v>
          </cell>
          <cell r="G320" t="str">
            <v>16SDT</v>
          </cell>
          <cell r="H320" t="str">
            <v>DIVISION CREDITO</v>
          </cell>
          <cell r="M320" t="str">
            <v>C</v>
          </cell>
          <cell r="O320" t="str">
            <v>ES</v>
          </cell>
          <cell r="P320">
            <v>894900</v>
          </cell>
          <cell r="Q320">
            <v>0</v>
          </cell>
          <cell r="R320" t="str">
            <v>1</v>
          </cell>
          <cell r="S320">
            <v>23844</v>
          </cell>
          <cell r="T320">
            <v>33400</v>
          </cell>
          <cell r="U320">
            <v>38.397222222222226</v>
          </cell>
          <cell r="V320">
            <v>0</v>
          </cell>
          <cell r="W320">
            <v>12.233333333333333</v>
          </cell>
          <cell r="X320" t="str">
            <v>4Profesional</v>
          </cell>
          <cell r="Y320">
            <v>18801665.782059029</v>
          </cell>
          <cell r="AA320" t="str">
            <v>Mant</v>
          </cell>
          <cell r="AB320" t="str">
            <v>3020-05</v>
          </cell>
          <cell r="AC320">
            <v>79367854</v>
          </cell>
        </row>
        <row r="321">
          <cell r="C321" t="str">
            <v>PIZARRO RONDON CARLOS JAVIER</v>
          </cell>
          <cell r="D321" t="str">
            <v>4065-12</v>
          </cell>
          <cell r="E321">
            <v>16415181.84</v>
          </cell>
          <cell r="F321" t="str">
            <v>Técnico Administrativo</v>
          </cell>
          <cell r="G321" t="str">
            <v>21CENTRO</v>
          </cell>
          <cell r="H321" t="str">
            <v>GRUPO CARTERA</v>
          </cell>
          <cell r="K321" t="str">
            <v>X</v>
          </cell>
          <cell r="M321" t="str">
            <v>C</v>
          </cell>
          <cell r="O321" t="str">
            <v>BACHILLER</v>
          </cell>
          <cell r="P321">
            <v>808521</v>
          </cell>
          <cell r="Q321">
            <v>0</v>
          </cell>
          <cell r="R321" t="str">
            <v>1</v>
          </cell>
          <cell r="S321">
            <v>23455</v>
          </cell>
          <cell r="T321">
            <v>30376</v>
          </cell>
          <cell r="U321">
            <v>39.461111111111109</v>
          </cell>
          <cell r="V321">
            <v>0</v>
          </cell>
          <cell r="W321">
            <v>20.511111111111113</v>
          </cell>
          <cell r="X321" t="str">
            <v>5Tecnico</v>
          </cell>
          <cell r="Y321">
            <v>27941918.618222222</v>
          </cell>
          <cell r="Z321" t="str">
            <v>CENTRO</v>
          </cell>
          <cell r="AA321" t="str">
            <v>SUP</v>
          </cell>
          <cell r="AB321" t="str">
            <v>sale</v>
          </cell>
          <cell r="AC321">
            <v>79042911</v>
          </cell>
        </row>
        <row r="322">
          <cell r="C322" t="str">
            <v>PLAZAS CHAPARRO LUIS ORLANDO</v>
          </cell>
          <cell r="D322" t="str">
            <v>4065-11</v>
          </cell>
          <cell r="E322">
            <v>16080398.177083332</v>
          </cell>
          <cell r="F322" t="str">
            <v>Técnico Administrativo</v>
          </cell>
          <cell r="G322" t="str">
            <v>21CENTRO</v>
          </cell>
          <cell r="H322" t="str">
            <v>GRUPO CARTERA</v>
          </cell>
          <cell r="K322" t="str">
            <v>X</v>
          </cell>
          <cell r="M322" t="str">
            <v>C</v>
          </cell>
          <cell r="O322" t="str">
            <v>BACHILLER</v>
          </cell>
          <cell r="P322">
            <v>761453</v>
          </cell>
          <cell r="Q322">
            <v>0</v>
          </cell>
          <cell r="R322" t="str">
            <v>1</v>
          </cell>
          <cell r="S322">
            <v>22059</v>
          </cell>
          <cell r="T322">
            <v>31807</v>
          </cell>
          <cell r="U322">
            <v>43.283333333333331</v>
          </cell>
          <cell r="V322">
            <v>0</v>
          </cell>
          <cell r="W322">
            <v>16.597222222222221</v>
          </cell>
          <cell r="X322" t="str">
            <v>5Tecnico</v>
          </cell>
          <cell r="Y322">
            <v>22397424.732047454</v>
          </cell>
          <cell r="Z322" t="str">
            <v>CENTRO</v>
          </cell>
          <cell r="AA322" t="str">
            <v>SUP</v>
          </cell>
          <cell r="AB322" t="str">
            <v>sale</v>
          </cell>
          <cell r="AC322">
            <v>19452313</v>
          </cell>
        </row>
        <row r="323">
          <cell r="C323" t="str">
            <v>POLO GAMERO LUIS ALBERTO</v>
          </cell>
          <cell r="D323" t="str">
            <v>5120-09</v>
          </cell>
          <cell r="E323">
            <v>10643889.421249999</v>
          </cell>
          <cell r="F323" t="str">
            <v>Auxiliar Administrativo</v>
          </cell>
          <cell r="G323" t="str">
            <v>24ORIENTE</v>
          </cell>
          <cell r="H323" t="str">
            <v>GRUPO OPERATIVO</v>
          </cell>
          <cell r="K323" t="str">
            <v>X</v>
          </cell>
          <cell r="M323" t="str">
            <v>C</v>
          </cell>
          <cell r="O323" t="str">
            <v>ES</v>
          </cell>
          <cell r="P323">
            <v>468655</v>
          </cell>
          <cell r="Q323">
            <v>0</v>
          </cell>
          <cell r="R323" t="str">
            <v>1</v>
          </cell>
          <cell r="S323">
            <v>24964</v>
          </cell>
          <cell r="T323">
            <v>34411</v>
          </cell>
          <cell r="U323">
            <v>35.330555555555556</v>
          </cell>
          <cell r="V323">
            <v>0</v>
          </cell>
          <cell r="W323">
            <v>9.4638888888888886</v>
          </cell>
          <cell r="X323" t="str">
            <v>6Asistencial</v>
          </cell>
          <cell r="Y323">
            <v>8855934.0786423609</v>
          </cell>
          <cell r="Z323" t="str">
            <v>ORIENTE</v>
          </cell>
          <cell r="AA323" t="str">
            <v>SUP</v>
          </cell>
          <cell r="AB323" t="str">
            <v>sale</v>
          </cell>
          <cell r="AC323">
            <v>77163405</v>
          </cell>
        </row>
        <row r="324">
          <cell r="C324" t="str">
            <v>PORRES LOAIZA LUCIA</v>
          </cell>
          <cell r="D324" t="str">
            <v>4065-11</v>
          </cell>
          <cell r="E324">
            <v>16080398.177083332</v>
          </cell>
          <cell r="F324" t="str">
            <v>Técnico Administrativo</v>
          </cell>
          <cell r="G324" t="str">
            <v>22NOROCCIDENTE</v>
          </cell>
          <cell r="H324" t="str">
            <v>GRUPO ADMINISTRATIVO Y FINANCIERO</v>
          </cell>
          <cell r="K324" t="str">
            <v>X</v>
          </cell>
          <cell r="M324" t="str">
            <v>C</v>
          </cell>
          <cell r="O324" t="str">
            <v>BACHILLER</v>
          </cell>
          <cell r="P324">
            <v>761453</v>
          </cell>
          <cell r="Q324">
            <v>0</v>
          </cell>
          <cell r="R324" t="str">
            <v>2</v>
          </cell>
          <cell r="S324">
            <v>18878</v>
          </cell>
          <cell r="T324">
            <v>29190</v>
          </cell>
          <cell r="U324">
            <v>51.994444444444447</v>
          </cell>
          <cell r="V324">
            <v>0</v>
          </cell>
          <cell r="W324">
            <v>23.761111111111113</v>
          </cell>
          <cell r="X324" t="str">
            <v>5Tecnico</v>
          </cell>
          <cell r="Y324">
            <v>31780563.931126159</v>
          </cell>
          <cell r="Z324" t="str">
            <v>NOROCCIDENTE</v>
          </cell>
          <cell r="AA324" t="str">
            <v>SUP</v>
          </cell>
          <cell r="AB324" t="str">
            <v>sale</v>
          </cell>
          <cell r="AC324">
            <v>24947391</v>
          </cell>
        </row>
        <row r="325">
          <cell r="C325" t="str">
            <v>POVEDA ESPITIA HELDA XENIA</v>
          </cell>
          <cell r="D325" t="str">
            <v>4065-15</v>
          </cell>
          <cell r="E325">
            <v>18995922.495416671</v>
          </cell>
          <cell r="F325" t="str">
            <v>Técnico Administrativo</v>
          </cell>
          <cell r="G325" t="str">
            <v>18SRI</v>
          </cell>
          <cell r="H325" t="str">
            <v>OFICINA RELACIONES INTERNACIONALES Y COMUNICACIONES</v>
          </cell>
          <cell r="L325" t="str">
            <v>MCF</v>
          </cell>
          <cell r="M325" t="str">
            <v>C</v>
          </cell>
          <cell r="O325" t="str">
            <v>TC</v>
          </cell>
          <cell r="P325">
            <v>935634</v>
          </cell>
          <cell r="Q325">
            <v>0</v>
          </cell>
          <cell r="R325" t="str">
            <v>2</v>
          </cell>
          <cell r="S325">
            <v>21945</v>
          </cell>
          <cell r="T325">
            <v>29712</v>
          </cell>
          <cell r="U325">
            <v>43.597222222222221</v>
          </cell>
          <cell r="V325">
            <v>0</v>
          </cell>
          <cell r="W325">
            <v>22.330555555555556</v>
          </cell>
          <cell r="X325" t="str">
            <v>5Tecnico</v>
          </cell>
          <cell r="Y325">
            <v>35051435.295089118</v>
          </cell>
          <cell r="AA325" t="str">
            <v>Mant</v>
          </cell>
          <cell r="AB325" t="str">
            <v>4065-15</v>
          </cell>
          <cell r="AC325">
            <v>32001563</v>
          </cell>
        </row>
        <row r="326">
          <cell r="C326" t="str">
            <v>PRENS ALFARO ADA LUZ</v>
          </cell>
          <cell r="D326" t="str">
            <v>5120-09</v>
          </cell>
          <cell r="E326">
            <v>10643889.421249999</v>
          </cell>
          <cell r="F326" t="str">
            <v>Auxiliar Administrativo</v>
          </cell>
          <cell r="G326" t="str">
            <v>24ORIENTE</v>
          </cell>
          <cell r="H326" t="str">
            <v>GRUPO OPERATIVO</v>
          </cell>
          <cell r="K326" t="str">
            <v>X</v>
          </cell>
          <cell r="M326" t="str">
            <v>C</v>
          </cell>
          <cell r="O326" t="str">
            <v>ES</v>
          </cell>
          <cell r="P326">
            <v>468655</v>
          </cell>
          <cell r="Q326">
            <v>0</v>
          </cell>
          <cell r="R326" t="str">
            <v>2</v>
          </cell>
          <cell r="S326">
            <v>21855</v>
          </cell>
          <cell r="T326">
            <v>34205</v>
          </cell>
          <cell r="U326">
            <v>43.844444444444441</v>
          </cell>
          <cell r="V326">
            <v>0</v>
          </cell>
          <cell r="W326">
            <v>10.030555555555555</v>
          </cell>
          <cell r="X326" t="str">
            <v>6Asistencial</v>
          </cell>
          <cell r="Y326">
            <v>9288987.0898229163</v>
          </cell>
          <cell r="Z326" t="str">
            <v>ORIENTE</v>
          </cell>
          <cell r="AA326" t="str">
            <v>SUP</v>
          </cell>
          <cell r="AB326" t="str">
            <v>sale</v>
          </cell>
          <cell r="AC326">
            <v>42495192</v>
          </cell>
        </row>
        <row r="327">
          <cell r="C327" t="str">
            <v>PRYOR MORENO JAIME</v>
          </cell>
          <cell r="D327" t="str">
            <v>4065-11</v>
          </cell>
          <cell r="E327">
            <v>16080398.177083332</v>
          </cell>
          <cell r="F327" t="str">
            <v>Técnico Administrativo</v>
          </cell>
          <cell r="G327" t="str">
            <v>21CENTRO</v>
          </cell>
          <cell r="H327" t="str">
            <v>GRUPO CARTERA</v>
          </cell>
          <cell r="K327" t="str">
            <v>X</v>
          </cell>
          <cell r="M327" t="str">
            <v>C</v>
          </cell>
          <cell r="O327" t="str">
            <v>BACHILLER</v>
          </cell>
          <cell r="P327">
            <v>761453</v>
          </cell>
          <cell r="Q327">
            <v>0</v>
          </cell>
          <cell r="R327" t="str">
            <v>1</v>
          </cell>
          <cell r="S327">
            <v>20177</v>
          </cell>
          <cell r="T327">
            <v>28934</v>
          </cell>
          <cell r="U327">
            <v>48.43333333333333</v>
          </cell>
          <cell r="V327">
            <v>0</v>
          </cell>
          <cell r="W327">
            <v>24.458333333333332</v>
          </cell>
          <cell r="X327" t="str">
            <v>5Tecnico</v>
          </cell>
          <cell r="Y327">
            <v>32680317.005010415</v>
          </cell>
          <cell r="Z327" t="str">
            <v>CENTRO</v>
          </cell>
          <cell r="AA327" t="str">
            <v>SUP</v>
          </cell>
          <cell r="AB327" t="str">
            <v>sale</v>
          </cell>
          <cell r="AC327">
            <v>79142406</v>
          </cell>
        </row>
        <row r="328">
          <cell r="C328" t="str">
            <v>PULIDO  ALVARO FERNANDO</v>
          </cell>
          <cell r="D328" t="str">
            <v>5120-09</v>
          </cell>
          <cell r="E328">
            <v>10643889.421249999</v>
          </cell>
          <cell r="F328" t="str">
            <v>Auxiliar Administrativo</v>
          </cell>
          <cell r="G328" t="str">
            <v>20SEG</v>
          </cell>
          <cell r="H328" t="str">
            <v>GRUPO ARCHIVO, PUBLICACIONES Y MICROFILMACION</v>
          </cell>
          <cell r="K328" t="str">
            <v>X</v>
          </cell>
          <cell r="M328" t="str">
            <v>C</v>
          </cell>
          <cell r="O328" t="str">
            <v>PRIMARIA</v>
          </cell>
          <cell r="P328">
            <v>468655</v>
          </cell>
          <cell r="Q328">
            <v>0</v>
          </cell>
          <cell r="R328" t="str">
            <v>1</v>
          </cell>
          <cell r="S328">
            <v>23133</v>
          </cell>
          <cell r="T328">
            <v>34396</v>
          </cell>
          <cell r="U328">
            <v>40.341666666666669</v>
          </cell>
          <cell r="V328">
            <v>2</v>
          </cell>
          <cell r="W328">
            <v>9.5055555555555564</v>
          </cell>
          <cell r="X328" t="str">
            <v>6Asistencial</v>
          </cell>
          <cell r="Y328">
            <v>8855934.0786423609</v>
          </cell>
          <cell r="AA328" t="str">
            <v>SUP</v>
          </cell>
          <cell r="AB328" t="str">
            <v>sale</v>
          </cell>
          <cell r="AC328">
            <v>79272421</v>
          </cell>
        </row>
        <row r="329">
          <cell r="C329" t="str">
            <v>QUINTERO QUINTERO SATURIO</v>
          </cell>
          <cell r="D329" t="str">
            <v>5310-15</v>
          </cell>
          <cell r="E329">
            <v>22621187.487499997</v>
          </cell>
          <cell r="F329" t="str">
            <v>Conductor Mec (Asignado)</v>
          </cell>
          <cell r="G329" t="str">
            <v>21CENTRO</v>
          </cell>
          <cell r="H329" t="str">
            <v>DIRECCION REGIONAL BOGOTA</v>
          </cell>
          <cell r="M329" t="str">
            <v>C</v>
          </cell>
          <cell r="N329" t="str">
            <v>P</v>
          </cell>
          <cell r="O329" t="str">
            <v>BACHILLER</v>
          </cell>
          <cell r="P329">
            <v>659101</v>
          </cell>
          <cell r="Q329">
            <v>0</v>
          </cell>
          <cell r="R329" t="str">
            <v>1</v>
          </cell>
          <cell r="S329">
            <v>22221</v>
          </cell>
          <cell r="T329">
            <v>36794</v>
          </cell>
          <cell r="U329">
            <v>42.844444444444441</v>
          </cell>
          <cell r="V329">
            <v>0</v>
          </cell>
          <cell r="W329">
            <v>2.9444444444444446</v>
          </cell>
          <cell r="X329" t="str">
            <v>6Asistencial</v>
          </cell>
          <cell r="Y329">
            <v>6287823.540000001</v>
          </cell>
          <cell r="Z329" t="str">
            <v>CENTRO</v>
          </cell>
          <cell r="AA329" t="str">
            <v>Mant</v>
          </cell>
          <cell r="AB329" t="str">
            <v>5310-15</v>
          </cell>
          <cell r="AC329">
            <v>15985542</v>
          </cell>
        </row>
        <row r="330">
          <cell r="C330" t="str">
            <v>QUIROGA ARIZA EDGAR JOSUE</v>
          </cell>
          <cell r="D330" t="str">
            <v>3020-10</v>
          </cell>
          <cell r="E330">
            <v>23062173.132083338</v>
          </cell>
          <cell r="F330" t="str">
            <v>Profesional Universitario</v>
          </cell>
          <cell r="G330" t="str">
            <v>19SDF</v>
          </cell>
          <cell r="H330" t="str">
            <v>GRUPO TESORERIA</v>
          </cell>
          <cell r="M330" t="str">
            <v>C</v>
          </cell>
          <cell r="O330" t="str">
            <v>ES</v>
          </cell>
          <cell r="P330">
            <v>1135915</v>
          </cell>
          <cell r="Q330">
            <v>0</v>
          </cell>
          <cell r="R330" t="str">
            <v>1</v>
          </cell>
          <cell r="S330">
            <v>22183</v>
          </cell>
          <cell r="T330">
            <v>35167</v>
          </cell>
          <cell r="U330">
            <v>42.947222222222223</v>
          </cell>
          <cell r="V330">
            <v>0</v>
          </cell>
          <cell r="W330">
            <v>7.3972222222222221</v>
          </cell>
          <cell r="X330" t="str">
            <v>4Profesional</v>
          </cell>
          <cell r="Y330">
            <v>8474257.5694039352</v>
          </cell>
          <cell r="AA330" t="str">
            <v>Mant</v>
          </cell>
          <cell r="AB330" t="str">
            <v>3020-10</v>
          </cell>
          <cell r="AC330">
            <v>80262240</v>
          </cell>
        </row>
        <row r="331">
          <cell r="C331" t="str">
            <v>QUIROZ TOVAR IRMA LUCIA</v>
          </cell>
          <cell r="D331" t="str">
            <v>5120-12</v>
          </cell>
          <cell r="E331">
            <v>13279546.932500001</v>
          </cell>
          <cell r="F331" t="str">
            <v>Auxiliar Administrativo</v>
          </cell>
          <cell r="G331" t="str">
            <v>20SEG</v>
          </cell>
          <cell r="H331" t="str">
            <v>SECRETARIA GENERAL</v>
          </cell>
          <cell r="M331" t="str">
            <v>C</v>
          </cell>
          <cell r="O331" t="str">
            <v>BACHILLER</v>
          </cell>
          <cell r="P331">
            <v>596996</v>
          </cell>
          <cell r="Q331">
            <v>0</v>
          </cell>
          <cell r="R331" t="str">
            <v>2</v>
          </cell>
          <cell r="S331">
            <v>22065</v>
          </cell>
          <cell r="T331">
            <v>34449</v>
          </cell>
          <cell r="U331">
            <v>43.266666666666666</v>
          </cell>
          <cell r="V331">
            <v>0</v>
          </cell>
          <cell r="W331">
            <v>9.3611111111111107</v>
          </cell>
          <cell r="X331" t="str">
            <v>6Asistencial</v>
          </cell>
          <cell r="Y331">
            <v>10890845.744062502</v>
          </cell>
          <cell r="AA331" t="str">
            <v>Mant</v>
          </cell>
          <cell r="AB331" t="str">
            <v>5120-12</v>
          </cell>
          <cell r="AC331">
            <v>41796648</v>
          </cell>
        </row>
        <row r="332">
          <cell r="C332" t="str">
            <v>RAMIREZ ATENCIA LUISA IBETH</v>
          </cell>
          <cell r="D332" t="str">
            <v>5120-09</v>
          </cell>
          <cell r="E332">
            <v>10643889.421249999</v>
          </cell>
          <cell r="F332" t="str">
            <v>Auxiliar Administrativo</v>
          </cell>
          <cell r="G332" t="str">
            <v>23NORTE</v>
          </cell>
          <cell r="H332" t="str">
            <v>GRUPO OPERATIVO</v>
          </cell>
          <cell r="L332" t="str">
            <v>MCF</v>
          </cell>
          <cell r="M332" t="str">
            <v>C</v>
          </cell>
          <cell r="O332" t="str">
            <v>UN</v>
          </cell>
          <cell r="P332">
            <v>468655</v>
          </cell>
          <cell r="Q332">
            <v>0</v>
          </cell>
          <cell r="R332" t="str">
            <v>2</v>
          </cell>
          <cell r="S332">
            <v>23604</v>
          </cell>
          <cell r="T332">
            <v>34388</v>
          </cell>
          <cell r="U332">
            <v>39.055555555555557</v>
          </cell>
          <cell r="V332">
            <v>0</v>
          </cell>
          <cell r="W332">
            <v>9.5333333333333332</v>
          </cell>
          <cell r="X332" t="str">
            <v>6Asistencial</v>
          </cell>
          <cell r="Y332">
            <v>8855934.0786423609</v>
          </cell>
          <cell r="Z332" t="str">
            <v>NORTE</v>
          </cell>
          <cell r="AA332" t="str">
            <v>Mant</v>
          </cell>
          <cell r="AB332" t="str">
            <v>5120-09</v>
          </cell>
          <cell r="AC332">
            <v>23162926</v>
          </cell>
        </row>
        <row r="333">
          <cell r="C333" t="str">
            <v>RAMIREZ CEDEÑO GERSAIN</v>
          </cell>
          <cell r="D333" t="str">
            <v>2035-12</v>
          </cell>
          <cell r="E333">
            <v>31146455.449583333</v>
          </cell>
          <cell r="F333" t="str">
            <v>Director o Gerente Regional</v>
          </cell>
          <cell r="G333" t="str">
            <v>25SUROCCIDENTE</v>
          </cell>
          <cell r="H333" t="str">
            <v>DIRECCION REGIONAL HUILA</v>
          </cell>
          <cell r="K333" t="str">
            <v>x</v>
          </cell>
          <cell r="M333" t="str">
            <v>LNR</v>
          </cell>
          <cell r="O333" t="str">
            <v>ES</v>
          </cell>
          <cell r="P333">
            <v>1534102</v>
          </cell>
          <cell r="Q333">
            <v>0</v>
          </cell>
          <cell r="R333" t="str">
            <v>1</v>
          </cell>
          <cell r="S333">
            <v>21242</v>
          </cell>
          <cell r="T333">
            <v>36321</v>
          </cell>
          <cell r="U333">
            <v>45.524999999999999</v>
          </cell>
          <cell r="V333">
            <v>6.583333333333333</v>
          </cell>
          <cell r="W333">
            <v>4.2361111111111107</v>
          </cell>
          <cell r="X333" t="str">
            <v>3Ejecutivo</v>
          </cell>
          <cell r="Y333">
            <v>11708266.464</v>
          </cell>
          <cell r="Z333" t="str">
            <v>SUROCCIDENTE</v>
          </cell>
          <cell r="AA333" t="str">
            <v>SUP</v>
          </cell>
          <cell r="AB333" t="str">
            <v>sale</v>
          </cell>
          <cell r="AC333">
            <v>12112090</v>
          </cell>
        </row>
        <row r="334">
          <cell r="C334" t="str">
            <v>RAMIREZ GONZALEZ ORLANDO</v>
          </cell>
          <cell r="D334" t="str">
            <v>4065-15</v>
          </cell>
          <cell r="E334">
            <v>18995922.495416671</v>
          </cell>
          <cell r="F334" t="str">
            <v>Técnico Administrativo</v>
          </cell>
          <cell r="G334" t="str">
            <v>21CENTRO</v>
          </cell>
          <cell r="H334" t="str">
            <v>GRUPO ATENCION AL USUARIO</v>
          </cell>
          <cell r="M334" t="str">
            <v>C</v>
          </cell>
          <cell r="O334" t="str">
            <v>TC</v>
          </cell>
          <cell r="P334">
            <v>935634</v>
          </cell>
          <cell r="Q334">
            <v>0</v>
          </cell>
          <cell r="R334" t="str">
            <v>1</v>
          </cell>
          <cell r="S334">
            <v>20914</v>
          </cell>
          <cell r="T334">
            <v>28009</v>
          </cell>
          <cell r="U334">
            <v>46.419444444444444</v>
          </cell>
          <cell r="V334">
            <v>0</v>
          </cell>
          <cell r="W334">
            <v>26.997222222222224</v>
          </cell>
          <cell r="X334" t="str">
            <v>5Tecnico</v>
          </cell>
          <cell r="Y334">
            <v>42295650.124644682</v>
          </cell>
          <cell r="Z334" t="str">
            <v>CENTRO</v>
          </cell>
          <cell r="AA334" t="str">
            <v>Mant</v>
          </cell>
          <cell r="AB334" t="str">
            <v>4065-15</v>
          </cell>
          <cell r="AC334">
            <v>19261604</v>
          </cell>
        </row>
        <row r="335">
          <cell r="C335" t="str">
            <v>ZZVACANTE48</v>
          </cell>
          <cell r="D335" t="str">
            <v>2035-21</v>
          </cell>
          <cell r="E335">
            <v>42319797.785416663</v>
          </cell>
          <cell r="F335" t="str">
            <v>Director o Gerente Regional</v>
          </cell>
          <cell r="G335" t="str">
            <v>21CENTRO</v>
          </cell>
          <cell r="H335" t="str">
            <v>DIRECCION REGIONAL BOGOTA</v>
          </cell>
          <cell r="K335" t="str">
            <v>X</v>
          </cell>
          <cell r="M335" t="str">
            <v>LNR</v>
          </cell>
          <cell r="N335" t="str">
            <v>VE</v>
          </cell>
          <cell r="P335">
            <v>2084439</v>
          </cell>
          <cell r="Q335">
            <v>0</v>
          </cell>
          <cell r="X335" t="str">
            <v>3Ejecutivo</v>
          </cell>
          <cell r="Y335">
            <v>0</v>
          </cell>
          <cell r="Z335" t="str">
            <v>CENTRO</v>
          </cell>
          <cell r="AA335" t="str">
            <v>SUP</v>
          </cell>
          <cell r="AB335" t="str">
            <v>sale</v>
          </cell>
          <cell r="AC335">
            <v>0</v>
          </cell>
        </row>
        <row r="336">
          <cell r="C336" t="str">
            <v>RAMIREZ LONDOÑO OLGA LUCIA</v>
          </cell>
          <cell r="D336" t="str">
            <v>5120-09</v>
          </cell>
          <cell r="E336">
            <v>10643889.421249999</v>
          </cell>
          <cell r="F336" t="str">
            <v>Auxiliar Administrativo</v>
          </cell>
          <cell r="G336" t="str">
            <v>22NOROCCIDENTE</v>
          </cell>
          <cell r="H336" t="str">
            <v>GRUPO OPERATIVO</v>
          </cell>
          <cell r="K336" t="str">
            <v>X</v>
          </cell>
          <cell r="M336" t="str">
            <v>C</v>
          </cell>
          <cell r="O336" t="str">
            <v>TC</v>
          </cell>
          <cell r="P336">
            <v>468655</v>
          </cell>
          <cell r="Q336">
            <v>0</v>
          </cell>
          <cell r="R336" t="str">
            <v>2</v>
          </cell>
          <cell r="S336">
            <v>23735</v>
          </cell>
          <cell r="T336">
            <v>34234</v>
          </cell>
          <cell r="U336">
            <v>38.697222222222223</v>
          </cell>
          <cell r="V336">
            <v>0</v>
          </cell>
          <cell r="W336">
            <v>9.9527777777777775</v>
          </cell>
          <cell r="X336" t="str">
            <v>6Asistencial</v>
          </cell>
          <cell r="Y336">
            <v>9288987.0898229163</v>
          </cell>
          <cell r="Z336" t="str">
            <v>NOROCCIDENTE</v>
          </cell>
          <cell r="AA336" t="str">
            <v>SUP</v>
          </cell>
          <cell r="AB336" t="str">
            <v>sale</v>
          </cell>
          <cell r="AC336">
            <v>24603102</v>
          </cell>
        </row>
        <row r="337">
          <cell r="C337" t="str">
            <v>RAMIREZ MENDOZA MARIA MARLENY</v>
          </cell>
          <cell r="D337" t="str">
            <v>5040-16</v>
          </cell>
          <cell r="E337">
            <v>14586952.714583334</v>
          </cell>
          <cell r="F337" t="str">
            <v>Secretario Ejecutivo</v>
          </cell>
          <cell r="G337" t="str">
            <v>24ORIENTE</v>
          </cell>
          <cell r="H337" t="str">
            <v>DIRECCION REGIONAL NORTE SANTANDER</v>
          </cell>
          <cell r="L337" t="str">
            <v>MCF</v>
          </cell>
          <cell r="M337" t="str">
            <v>C</v>
          </cell>
          <cell r="N337" t="str">
            <v>P</v>
          </cell>
          <cell r="O337" t="str">
            <v>TC</v>
          </cell>
          <cell r="P337">
            <v>688731</v>
          </cell>
          <cell r="Q337">
            <v>0</v>
          </cell>
          <cell r="R337" t="str">
            <v>2</v>
          </cell>
          <cell r="S337">
            <v>19858</v>
          </cell>
          <cell r="T337">
            <v>29114</v>
          </cell>
          <cell r="U337">
            <v>49.30833333333333</v>
          </cell>
          <cell r="V337">
            <v>0</v>
          </cell>
          <cell r="W337">
            <v>23.969444444444445</v>
          </cell>
          <cell r="X337" t="str">
            <v>6Asistencial</v>
          </cell>
          <cell r="Y337">
            <v>6570493.7400000002</v>
          </cell>
          <cell r="Z337" t="str">
            <v>ORIENTE</v>
          </cell>
          <cell r="AA337" t="str">
            <v>Mant</v>
          </cell>
          <cell r="AB337" t="str">
            <v>5040-16</v>
          </cell>
          <cell r="AC337">
            <v>37242650</v>
          </cell>
        </row>
        <row r="338">
          <cell r="C338" t="str">
            <v>RAMIREZ RAMIREZ AMANDA</v>
          </cell>
          <cell r="D338" t="str">
            <v>2045-17</v>
          </cell>
          <cell r="E338">
            <v>36865632.368333325</v>
          </cell>
          <cell r="F338" t="str">
            <v>Jefe Oficina</v>
          </cell>
          <cell r="G338" t="str">
            <v>14ODI</v>
          </cell>
          <cell r="H338" t="str">
            <v>OFICINA DIVULGACION</v>
          </cell>
          <cell r="K338" t="str">
            <v>x</v>
          </cell>
          <cell r="M338" t="str">
            <v>LNR</v>
          </cell>
          <cell r="O338" t="str">
            <v>UN</v>
          </cell>
          <cell r="P338">
            <v>1815797</v>
          </cell>
          <cell r="Q338">
            <v>0</v>
          </cell>
          <cell r="R338" t="str">
            <v>2</v>
          </cell>
          <cell r="S338">
            <v>21833</v>
          </cell>
          <cell r="T338">
            <v>30834</v>
          </cell>
          <cell r="U338">
            <v>43.902777777777779</v>
          </cell>
          <cell r="V338">
            <v>0</v>
          </cell>
          <cell r="W338">
            <v>19.261111111111113</v>
          </cell>
          <cell r="X338" t="str">
            <v>3Ejecutivo</v>
          </cell>
          <cell r="Y338">
            <v>13858162.704</v>
          </cell>
          <cell r="AA338" t="str">
            <v>SUP</v>
          </cell>
          <cell r="AB338" t="str">
            <v>sale</v>
          </cell>
          <cell r="AC338">
            <v>35488924</v>
          </cell>
        </row>
        <row r="339">
          <cell r="C339" t="str">
            <v>RAMIREZ RAMIREZ NANCY</v>
          </cell>
          <cell r="D339" t="str">
            <v>5120-12</v>
          </cell>
          <cell r="E339">
            <v>13279546.932500001</v>
          </cell>
          <cell r="F339" t="str">
            <v>Auxiliar Administrativo</v>
          </cell>
          <cell r="G339" t="str">
            <v>19SDF</v>
          </cell>
          <cell r="H339" t="str">
            <v>GRUPO TESORERIA</v>
          </cell>
          <cell r="K339" t="str">
            <v>X</v>
          </cell>
          <cell r="M339" t="str">
            <v>C</v>
          </cell>
          <cell r="O339" t="str">
            <v>TL</v>
          </cell>
          <cell r="P339">
            <v>596996</v>
          </cell>
          <cell r="Q339">
            <v>0</v>
          </cell>
          <cell r="R339" t="str">
            <v>2</v>
          </cell>
          <cell r="S339">
            <v>24118</v>
          </cell>
          <cell r="T339">
            <v>33028</v>
          </cell>
          <cell r="U339">
            <v>37.65</v>
          </cell>
          <cell r="V339">
            <v>0</v>
          </cell>
          <cell r="W339">
            <v>13.252777777777778</v>
          </cell>
          <cell r="X339" t="str">
            <v>6Asistencial</v>
          </cell>
          <cell r="Y339">
            <v>15085838.1788125</v>
          </cell>
          <cell r="AA339" t="str">
            <v>SUP</v>
          </cell>
          <cell r="AB339" t="str">
            <v>sale</v>
          </cell>
          <cell r="AC339">
            <v>36182999</v>
          </cell>
        </row>
        <row r="340">
          <cell r="C340" t="str">
            <v>RAMIREZ ROJAS JUAN CARLOS</v>
          </cell>
          <cell r="D340" t="str">
            <v>4065-11</v>
          </cell>
          <cell r="E340">
            <v>16080398.177083332</v>
          </cell>
          <cell r="F340" t="str">
            <v>Técnico Administrativo</v>
          </cell>
          <cell r="G340" t="str">
            <v>21CENTRO</v>
          </cell>
          <cell r="H340" t="str">
            <v>GRUPO ADMINISTRATIVO</v>
          </cell>
          <cell r="K340" t="str">
            <v>X</v>
          </cell>
          <cell r="M340" t="str">
            <v>C</v>
          </cell>
          <cell r="O340" t="str">
            <v>UN</v>
          </cell>
          <cell r="P340">
            <v>761453</v>
          </cell>
          <cell r="Q340">
            <v>0</v>
          </cell>
          <cell r="R340" t="str">
            <v>1</v>
          </cell>
          <cell r="S340">
            <v>24617</v>
          </cell>
          <cell r="T340">
            <v>35446</v>
          </cell>
          <cell r="U340">
            <v>36.277777777777779</v>
          </cell>
          <cell r="V340">
            <v>0</v>
          </cell>
          <cell r="W340">
            <v>6.6361111111111111</v>
          </cell>
          <cell r="X340" t="str">
            <v>5Tecnico</v>
          </cell>
          <cell r="Y340">
            <v>5430652.4816585649</v>
          </cell>
          <cell r="Z340" t="str">
            <v>CENTRO</v>
          </cell>
          <cell r="AA340" t="str">
            <v>SUP</v>
          </cell>
          <cell r="AB340" t="str">
            <v>sale</v>
          </cell>
          <cell r="AC340">
            <v>79430588</v>
          </cell>
        </row>
        <row r="341">
          <cell r="C341" t="str">
            <v>RAMOS CALDERON YOLANDA</v>
          </cell>
          <cell r="D341" t="str">
            <v>4065-11</v>
          </cell>
          <cell r="E341">
            <v>19746510.216250002</v>
          </cell>
          <cell r="F341" t="str">
            <v>Técnico Administrativo</v>
          </cell>
          <cell r="G341" t="str">
            <v>25SUROCCIDENTE</v>
          </cell>
          <cell r="H341" t="str">
            <v>GRUPO CREDITO</v>
          </cell>
          <cell r="L341" t="str">
            <v>MCF</v>
          </cell>
          <cell r="M341" t="str">
            <v>C</v>
          </cell>
          <cell r="O341" t="str">
            <v>BACHILLER</v>
          </cell>
          <cell r="P341">
            <v>761453</v>
          </cell>
          <cell r="Q341">
            <v>80162</v>
          </cell>
          <cell r="R341" t="str">
            <v>2</v>
          </cell>
          <cell r="S341">
            <v>19042</v>
          </cell>
          <cell r="T341">
            <v>27421</v>
          </cell>
          <cell r="U341">
            <v>51.547222222222224</v>
          </cell>
          <cell r="V341">
            <v>5</v>
          </cell>
          <cell r="W341">
            <v>28.605555555555554</v>
          </cell>
          <cell r="X341" t="str">
            <v>5Tecnico</v>
          </cell>
          <cell r="Y341">
            <v>41955998.334322922</v>
          </cell>
          <cell r="Z341" t="str">
            <v>SUROCCIDENTE</v>
          </cell>
          <cell r="AA341" t="str">
            <v>Mant</v>
          </cell>
          <cell r="AB341" t="str">
            <v>4065-11</v>
          </cell>
          <cell r="AC341">
            <v>31233868</v>
          </cell>
        </row>
        <row r="342">
          <cell r="C342" t="str">
            <v>REAL BARRAGAN JAIME ELICIO</v>
          </cell>
          <cell r="D342" t="str">
            <v>5120-09</v>
          </cell>
          <cell r="E342">
            <v>10643889.421249999</v>
          </cell>
          <cell r="F342" t="str">
            <v>Auxiliar Administrativo</v>
          </cell>
          <cell r="G342" t="str">
            <v>20SEG</v>
          </cell>
          <cell r="H342" t="str">
            <v>GRUPO CORRESPONDENCIA</v>
          </cell>
          <cell r="M342" t="str">
            <v>C</v>
          </cell>
          <cell r="N342" t="str">
            <v>VE</v>
          </cell>
          <cell r="O342" t="str">
            <v>BACHILLER</v>
          </cell>
          <cell r="P342">
            <v>468655</v>
          </cell>
          <cell r="Q342">
            <v>0</v>
          </cell>
          <cell r="R342" t="str">
            <v>1</v>
          </cell>
          <cell r="S342">
            <v>22497</v>
          </cell>
          <cell r="T342">
            <v>35802</v>
          </cell>
          <cell r="U342">
            <v>42.086111111111109</v>
          </cell>
          <cell r="V342">
            <v>4.333333333333333</v>
          </cell>
          <cell r="W342">
            <v>5.6611111111111114</v>
          </cell>
          <cell r="X342" t="str">
            <v>6Asistencial</v>
          </cell>
          <cell r="Y342">
            <v>3226244.9332951386</v>
          </cell>
          <cell r="AA342" t="str">
            <v>Mant</v>
          </cell>
          <cell r="AB342" t="str">
            <v>5120-09</v>
          </cell>
          <cell r="AC342">
            <v>3254597</v>
          </cell>
        </row>
        <row r="343">
          <cell r="C343" t="str">
            <v>RENGIFO HERNANDEZ LUCY YANNETH</v>
          </cell>
          <cell r="D343" t="str">
            <v>4065-15</v>
          </cell>
          <cell r="E343">
            <v>21241444.095416673</v>
          </cell>
          <cell r="F343" t="str">
            <v>Técnico Administrativo</v>
          </cell>
          <cell r="G343" t="str">
            <v>25SUROCCIDENTE</v>
          </cell>
          <cell r="H343" t="str">
            <v>GRUPO SERVICIOS</v>
          </cell>
          <cell r="K343" t="str">
            <v>X</v>
          </cell>
          <cell r="M343" t="str">
            <v>C</v>
          </cell>
          <cell r="O343" t="str">
            <v>ES</v>
          </cell>
          <cell r="P343">
            <v>935634</v>
          </cell>
          <cell r="Q343">
            <v>0</v>
          </cell>
          <cell r="R343" t="str">
            <v>2</v>
          </cell>
          <cell r="S343">
            <v>23887</v>
          </cell>
          <cell r="T343">
            <v>33470</v>
          </cell>
          <cell r="U343">
            <v>38.277777777777779</v>
          </cell>
          <cell r="V343">
            <v>0</v>
          </cell>
          <cell r="W343">
            <v>12.041666666666666</v>
          </cell>
          <cell r="X343" t="str">
            <v>5Tecnico</v>
          </cell>
          <cell r="Y343">
            <v>19355636.497718751</v>
          </cell>
          <cell r="Z343" t="str">
            <v>SUROCCIDENTE</v>
          </cell>
          <cell r="AA343" t="str">
            <v>SUP</v>
          </cell>
          <cell r="AB343" t="str">
            <v>sale</v>
          </cell>
          <cell r="AC343">
            <v>34545827</v>
          </cell>
        </row>
        <row r="344">
          <cell r="C344" t="str">
            <v>RESTREPO            DE DE BERNAL CLARA LUZ</v>
          </cell>
          <cell r="D344" t="str">
            <v>3010-17</v>
          </cell>
          <cell r="E344">
            <v>37806035.422499999</v>
          </cell>
          <cell r="F344" t="str">
            <v>Profesional Especializado</v>
          </cell>
          <cell r="G344" t="str">
            <v>16SDT</v>
          </cell>
          <cell r="H344" t="str">
            <v>GRUPO TECNICO</v>
          </cell>
          <cell r="I344" t="str">
            <v>SRI</v>
          </cell>
          <cell r="L344">
            <v>2004</v>
          </cell>
          <cell r="M344" t="str">
            <v>C</v>
          </cell>
          <cell r="O344" t="str">
            <v>UN</v>
          </cell>
          <cell r="P344">
            <v>1665264</v>
          </cell>
          <cell r="Q344">
            <v>0</v>
          </cell>
          <cell r="R344" t="str">
            <v>2</v>
          </cell>
          <cell r="S344">
            <v>16927</v>
          </cell>
          <cell r="T344">
            <v>33332</v>
          </cell>
          <cell r="U344">
            <v>57.333333333333336</v>
          </cell>
          <cell r="V344">
            <v>6.333333333333333</v>
          </cell>
          <cell r="W344">
            <v>12.419444444444444</v>
          </cell>
          <cell r="X344" t="str">
            <v>4Profesional</v>
          </cell>
          <cell r="Y344">
            <v>35524081.890895829</v>
          </cell>
          <cell r="AA344" t="str">
            <v>Mant</v>
          </cell>
          <cell r="AB344" t="str">
            <v>3010-17</v>
          </cell>
          <cell r="AC344">
            <v>41360477</v>
          </cell>
        </row>
        <row r="345">
          <cell r="C345" t="str">
            <v>RESTREPO CANO YOLANDA</v>
          </cell>
          <cell r="D345" t="str">
            <v>5120-10</v>
          </cell>
          <cell r="E345">
            <v>11597824.078333335</v>
          </cell>
          <cell r="F345" t="str">
            <v>Auxiliar Administrativo</v>
          </cell>
          <cell r="G345" t="str">
            <v>22NOROCCIDENTE</v>
          </cell>
          <cell r="H345" t="str">
            <v>GRUPO FINANCIERO</v>
          </cell>
          <cell r="K345" t="str">
            <v>X</v>
          </cell>
          <cell r="M345" t="str">
            <v>C</v>
          </cell>
          <cell r="O345" t="str">
            <v>BACHILLER</v>
          </cell>
          <cell r="P345">
            <v>515106</v>
          </cell>
          <cell r="Q345">
            <v>0</v>
          </cell>
          <cell r="R345" t="str">
            <v>2</v>
          </cell>
          <cell r="S345">
            <v>23777</v>
          </cell>
          <cell r="T345">
            <v>33778</v>
          </cell>
          <cell r="U345">
            <v>38.586111111111109</v>
          </cell>
          <cell r="V345">
            <v>0</v>
          </cell>
          <cell r="W345">
            <v>11.2</v>
          </cell>
          <cell r="X345" t="str">
            <v>6Asistencial</v>
          </cell>
          <cell r="Y345">
            <v>11232672.763791665</v>
          </cell>
          <cell r="Z345" t="str">
            <v>NOROCCIDENTE</v>
          </cell>
          <cell r="AA345" t="str">
            <v>SUP</v>
          </cell>
          <cell r="AB345" t="str">
            <v>sale</v>
          </cell>
          <cell r="AC345">
            <v>39351856</v>
          </cell>
        </row>
        <row r="346">
          <cell r="C346" t="str">
            <v>RESTREPO OSORIO MARIA SOFIA</v>
          </cell>
          <cell r="D346" t="str">
            <v>4065-11</v>
          </cell>
          <cell r="E346">
            <v>16080398.177083332</v>
          </cell>
          <cell r="F346" t="str">
            <v>Técnico Administrativo</v>
          </cell>
          <cell r="G346" t="str">
            <v>22NOROCCIDENTE</v>
          </cell>
          <cell r="H346" t="str">
            <v>GRUPO CREDITO</v>
          </cell>
          <cell r="K346" t="str">
            <v>X</v>
          </cell>
          <cell r="M346" t="str">
            <v>C</v>
          </cell>
          <cell r="O346" t="str">
            <v>BACHILLER</v>
          </cell>
          <cell r="P346">
            <v>761453</v>
          </cell>
          <cell r="Q346">
            <v>0</v>
          </cell>
          <cell r="R346" t="str">
            <v>2</v>
          </cell>
          <cell r="S346">
            <v>24620</v>
          </cell>
          <cell r="T346">
            <v>32874</v>
          </cell>
          <cell r="U346">
            <v>36.269444444444446</v>
          </cell>
          <cell r="V346">
            <v>0</v>
          </cell>
          <cell r="W346">
            <v>13.677777777777777</v>
          </cell>
          <cell r="X346" t="str">
            <v>5Tecnico</v>
          </cell>
          <cell r="Y346">
            <v>18541340.129686344</v>
          </cell>
          <cell r="Z346" t="str">
            <v>NOROCCIDENTE</v>
          </cell>
          <cell r="AA346" t="str">
            <v>SUP</v>
          </cell>
          <cell r="AB346" t="str">
            <v>sale</v>
          </cell>
          <cell r="AC346">
            <v>43525106</v>
          </cell>
        </row>
        <row r="347">
          <cell r="C347" t="str">
            <v>RESTREPO RIOS JAIRO</v>
          </cell>
          <cell r="D347" t="str">
            <v>4065-12</v>
          </cell>
          <cell r="E347">
            <v>16415181.84</v>
          </cell>
          <cell r="F347" t="str">
            <v>Técnico Administrativo</v>
          </cell>
          <cell r="G347" t="str">
            <v>15OSI</v>
          </cell>
          <cell r="H347" t="str">
            <v>DIVISION SISTEMATIZACION E INFORMATICA</v>
          </cell>
          <cell r="K347" t="str">
            <v>X</v>
          </cell>
          <cell r="M347" t="str">
            <v>C</v>
          </cell>
          <cell r="N347" t="str">
            <v>P</v>
          </cell>
          <cell r="O347" t="str">
            <v>BACHILLER</v>
          </cell>
          <cell r="P347">
            <v>808521</v>
          </cell>
          <cell r="Q347">
            <v>0</v>
          </cell>
          <cell r="R347" t="str">
            <v>1</v>
          </cell>
          <cell r="S347">
            <v>19524</v>
          </cell>
          <cell r="T347">
            <v>37265</v>
          </cell>
          <cell r="U347">
            <v>50.225000000000001</v>
          </cell>
          <cell r="V347">
            <v>19.083333333333332</v>
          </cell>
          <cell r="W347">
            <v>1.6555555555555554</v>
          </cell>
          <cell r="X347" t="str">
            <v>5Tecnico</v>
          </cell>
          <cell r="Y347">
            <v>7713290.3400000008</v>
          </cell>
          <cell r="AA347" t="str">
            <v>SUP</v>
          </cell>
          <cell r="AB347" t="str">
            <v>sale</v>
          </cell>
          <cell r="AC347">
            <v>19223218</v>
          </cell>
        </row>
        <row r="348">
          <cell r="C348" t="str">
            <v>RESTREPO SULEZ ESMERALDA DE-FATIMA</v>
          </cell>
          <cell r="D348" t="str">
            <v>2035-16</v>
          </cell>
          <cell r="E348">
            <v>34713218.367083333</v>
          </cell>
          <cell r="F348" t="str">
            <v>Director o Gerente Regional</v>
          </cell>
          <cell r="G348" t="str">
            <v>25SUROCCIDENTE</v>
          </cell>
          <cell r="H348" t="str">
            <v>DIRECCION REGIONAL CAUCA</v>
          </cell>
          <cell r="K348" t="str">
            <v>X</v>
          </cell>
          <cell r="M348" t="str">
            <v>LNR</v>
          </cell>
          <cell r="O348" t="str">
            <v>ES</v>
          </cell>
          <cell r="P348">
            <v>1709781</v>
          </cell>
          <cell r="Q348">
            <v>0</v>
          </cell>
          <cell r="R348" t="str">
            <v>2</v>
          </cell>
          <cell r="S348">
            <v>21318</v>
          </cell>
          <cell r="T348">
            <v>36804</v>
          </cell>
          <cell r="U348">
            <v>45.31111111111111</v>
          </cell>
          <cell r="V348">
            <v>9.4166666666666661</v>
          </cell>
          <cell r="W348">
            <v>2.9166666666666665</v>
          </cell>
          <cell r="X348" t="str">
            <v>3Ejecutivo</v>
          </cell>
          <cell r="Y348">
            <v>13049048.592</v>
          </cell>
          <cell r="Z348" t="str">
            <v>SUROCCIDENTE</v>
          </cell>
          <cell r="AA348" t="str">
            <v>SUP</v>
          </cell>
          <cell r="AB348" t="str">
            <v>sale</v>
          </cell>
          <cell r="AC348">
            <v>34533362</v>
          </cell>
        </row>
        <row r="349">
          <cell r="C349" t="str">
            <v>RESTREPO VASQUEZ JULIETA</v>
          </cell>
          <cell r="D349" t="str">
            <v>4065-07</v>
          </cell>
          <cell r="E349">
            <v>13362965.654583329</v>
          </cell>
          <cell r="F349" t="str">
            <v>Técnico Administrativo</v>
          </cell>
          <cell r="G349" t="str">
            <v>25SUROCCIDENTE</v>
          </cell>
          <cell r="H349" t="str">
            <v>GRUPO CREDITO</v>
          </cell>
          <cell r="K349" t="str">
            <v>X</v>
          </cell>
          <cell r="M349" t="str">
            <v>C</v>
          </cell>
          <cell r="O349" t="str">
            <v>BACHILLER</v>
          </cell>
          <cell r="P349">
            <v>601058</v>
          </cell>
          <cell r="Q349">
            <v>0</v>
          </cell>
          <cell r="R349" t="str">
            <v>2</v>
          </cell>
          <cell r="S349">
            <v>21502</v>
          </cell>
          <cell r="T349">
            <v>33287</v>
          </cell>
          <cell r="U349">
            <v>44.81111111111111</v>
          </cell>
          <cell r="V349">
            <v>0</v>
          </cell>
          <cell r="W349">
            <v>12.547222222222222</v>
          </cell>
          <cell r="X349" t="str">
            <v>5Tecnico</v>
          </cell>
          <cell r="Y349">
            <v>14421258.668480324</v>
          </cell>
          <cell r="Z349" t="str">
            <v>SUROCCIDENTE</v>
          </cell>
          <cell r="AA349" t="str">
            <v>SUP</v>
          </cell>
          <cell r="AB349" t="str">
            <v>sale</v>
          </cell>
          <cell r="AC349">
            <v>31466791</v>
          </cell>
        </row>
        <row r="350">
          <cell r="C350" t="str">
            <v>REY RAMIREZ NOHRA ZORAYDA</v>
          </cell>
          <cell r="D350" t="str">
            <v>3020-12</v>
          </cell>
          <cell r="E350">
            <v>26400510.067499999</v>
          </cell>
          <cell r="F350" t="str">
            <v>Profesional Universitario</v>
          </cell>
          <cell r="G350" t="str">
            <v>12OPL</v>
          </cell>
          <cell r="H350" t="str">
            <v>OFICINA PLANEACION</v>
          </cell>
          <cell r="M350" t="str">
            <v>C</v>
          </cell>
          <cell r="O350" t="str">
            <v>ES</v>
          </cell>
          <cell r="P350">
            <v>1245845</v>
          </cell>
          <cell r="Q350">
            <v>54498</v>
          </cell>
          <cell r="R350" t="str">
            <v>2</v>
          </cell>
          <cell r="S350">
            <v>20138</v>
          </cell>
          <cell r="T350">
            <v>27038</v>
          </cell>
          <cell r="U350">
            <v>48.547222222222224</v>
          </cell>
          <cell r="V350">
            <v>0</v>
          </cell>
          <cell r="W350">
            <v>29.655555555555555</v>
          </cell>
          <cell r="X350" t="str">
            <v>4Profesional</v>
          </cell>
          <cell r="Y350">
            <v>64235943.854687512</v>
          </cell>
          <cell r="AA350" t="str">
            <v>Mant</v>
          </cell>
          <cell r="AB350" t="str">
            <v>3020-12</v>
          </cell>
          <cell r="AC350">
            <v>41667326</v>
          </cell>
        </row>
        <row r="351">
          <cell r="C351" t="str">
            <v>REYES RICARDO MARGARITA MERCEDES</v>
          </cell>
          <cell r="D351" t="str">
            <v>5120-10</v>
          </cell>
          <cell r="E351">
            <v>11597824.078333335</v>
          </cell>
          <cell r="F351" t="str">
            <v>Auxiliar Administrativo</v>
          </cell>
          <cell r="G351" t="str">
            <v>23NORTE</v>
          </cell>
          <cell r="H351" t="str">
            <v>GRUPO OPERATIVO</v>
          </cell>
          <cell r="L351" t="str">
            <v>MCF</v>
          </cell>
          <cell r="M351" t="str">
            <v>C</v>
          </cell>
          <cell r="O351" t="str">
            <v>BACHILLER</v>
          </cell>
          <cell r="P351">
            <v>515106</v>
          </cell>
          <cell r="Q351">
            <v>0</v>
          </cell>
          <cell r="R351" t="str">
            <v>2</v>
          </cell>
          <cell r="S351">
            <v>24258</v>
          </cell>
          <cell r="T351">
            <v>34145</v>
          </cell>
          <cell r="U351">
            <v>37.263888888888886</v>
          </cell>
          <cell r="V351">
            <v>0</v>
          </cell>
          <cell r="W351">
            <v>10.194444444444445</v>
          </cell>
          <cell r="X351" t="str">
            <v>6Asistencial</v>
          </cell>
          <cell r="Y351">
            <v>10290729.555087961</v>
          </cell>
          <cell r="Z351" t="str">
            <v>NORTE</v>
          </cell>
          <cell r="AA351" t="str">
            <v>Mant</v>
          </cell>
          <cell r="AB351" t="str">
            <v>5120-10</v>
          </cell>
          <cell r="AC351">
            <v>32702194</v>
          </cell>
        </row>
        <row r="352">
          <cell r="C352" t="str">
            <v>REYES RICARDO MARIA EUGENIA</v>
          </cell>
          <cell r="D352" t="str">
            <v>4065-11</v>
          </cell>
          <cell r="E352">
            <v>16080398.177083332</v>
          </cell>
          <cell r="F352" t="str">
            <v>Técnico Administrativo</v>
          </cell>
          <cell r="G352" t="str">
            <v>23NORTE</v>
          </cell>
          <cell r="H352" t="str">
            <v>DIVISION CREDITO Y PROGRAMAS INTERNACIONALES</v>
          </cell>
          <cell r="K352" t="str">
            <v>X</v>
          </cell>
          <cell r="M352" t="str">
            <v>C</v>
          </cell>
          <cell r="O352" t="str">
            <v>UN</v>
          </cell>
          <cell r="P352">
            <v>761453</v>
          </cell>
          <cell r="Q352">
            <v>0</v>
          </cell>
          <cell r="R352" t="str">
            <v>2</v>
          </cell>
          <cell r="S352">
            <v>23843</v>
          </cell>
          <cell r="T352">
            <v>32246</v>
          </cell>
          <cell r="U352">
            <v>38.4</v>
          </cell>
          <cell r="V352">
            <v>0</v>
          </cell>
          <cell r="W352">
            <v>15.394444444444444</v>
          </cell>
          <cell r="X352" t="str">
            <v>5Tecnico</v>
          </cell>
          <cell r="Y352">
            <v>20854990.891103007</v>
          </cell>
          <cell r="Z352" t="str">
            <v>NORTE</v>
          </cell>
          <cell r="AA352" t="str">
            <v>SUP</v>
          </cell>
          <cell r="AB352" t="str">
            <v>sale</v>
          </cell>
          <cell r="AC352">
            <v>32702193</v>
          </cell>
        </row>
        <row r="353">
          <cell r="C353" t="str">
            <v>REYES SARASTI LUZ STELLA</v>
          </cell>
          <cell r="D353" t="str">
            <v>3020-12</v>
          </cell>
          <cell r="E353">
            <v>28284080.003333326</v>
          </cell>
          <cell r="F353" t="str">
            <v>Profesional Universitario</v>
          </cell>
          <cell r="G353" t="str">
            <v>19SDF</v>
          </cell>
          <cell r="H353" t="str">
            <v>GRUPO GESTION FINANCIERA Y CARTERA</v>
          </cell>
          <cell r="M353" t="str">
            <v>C</v>
          </cell>
          <cell r="N353" t="str">
            <v>VE</v>
          </cell>
          <cell r="O353" t="str">
            <v>ES</v>
          </cell>
          <cell r="P353">
            <v>1245845</v>
          </cell>
          <cell r="Q353">
            <v>0</v>
          </cell>
          <cell r="R353" t="str">
            <v>2</v>
          </cell>
          <cell r="S353">
            <v>24387</v>
          </cell>
          <cell r="T353">
            <v>35142</v>
          </cell>
          <cell r="U353">
            <v>36.911111111111111</v>
          </cell>
          <cell r="V353">
            <v>1.0833333333333333</v>
          </cell>
          <cell r="W353">
            <v>7.4638888888888886</v>
          </cell>
          <cell r="X353" t="str">
            <v>4Profesional</v>
          </cell>
          <cell r="Y353">
            <v>9294367.4674074091</v>
          </cell>
          <cell r="AA353" t="str">
            <v>Mant</v>
          </cell>
          <cell r="AB353" t="str">
            <v>3020-12</v>
          </cell>
          <cell r="AC353">
            <v>39616904</v>
          </cell>
        </row>
        <row r="354">
          <cell r="C354" t="str">
            <v>RICARD HURTADO AZZAY GEMMA</v>
          </cell>
          <cell r="D354" t="str">
            <v>3020-12</v>
          </cell>
          <cell r="E354">
            <v>25294052.003333326</v>
          </cell>
          <cell r="F354" t="str">
            <v>Profesional Universitario</v>
          </cell>
          <cell r="G354" t="str">
            <v>22NOROCCIDENTE</v>
          </cell>
          <cell r="H354" t="str">
            <v>GRUPO OPERATIVO</v>
          </cell>
          <cell r="L354">
            <v>2005</v>
          </cell>
          <cell r="M354" t="str">
            <v>C</v>
          </cell>
          <cell r="O354" t="str">
            <v>ES</v>
          </cell>
          <cell r="P354">
            <v>1245845</v>
          </cell>
          <cell r="Q354">
            <v>0</v>
          </cell>
          <cell r="R354" t="str">
            <v>2</v>
          </cell>
          <cell r="S354">
            <v>18484</v>
          </cell>
          <cell r="T354">
            <v>28583</v>
          </cell>
          <cell r="U354">
            <v>53.072222222222223</v>
          </cell>
          <cell r="V354">
            <v>0</v>
          </cell>
          <cell r="W354">
            <v>25.422222222222221</v>
          </cell>
          <cell r="X354" t="str">
            <v>4Profesional</v>
          </cell>
          <cell r="Y354">
            <v>53103494.124592595</v>
          </cell>
          <cell r="Z354" t="str">
            <v>NOROCCIDENTE</v>
          </cell>
          <cell r="AA354" t="str">
            <v>Mant</v>
          </cell>
          <cell r="AB354" t="str">
            <v>3020-12</v>
          </cell>
          <cell r="AC354">
            <v>26257050</v>
          </cell>
        </row>
        <row r="355">
          <cell r="C355" t="str">
            <v>RICO BOCANEGRA CARMENZA</v>
          </cell>
          <cell r="D355" t="str">
            <v>3020-12</v>
          </cell>
          <cell r="E355">
            <v>25294052.003333326</v>
          </cell>
          <cell r="F355" t="str">
            <v>Profesional Universitario</v>
          </cell>
          <cell r="G355" t="str">
            <v>16SDT</v>
          </cell>
          <cell r="H355" t="str">
            <v>DIVISION PROGRAMAS EN ADMINISTRACION</v>
          </cell>
          <cell r="M355" t="str">
            <v>C</v>
          </cell>
          <cell r="O355" t="str">
            <v>ES</v>
          </cell>
          <cell r="P355">
            <v>1245845</v>
          </cell>
          <cell r="Q355">
            <v>0</v>
          </cell>
          <cell r="R355" t="str">
            <v>2</v>
          </cell>
          <cell r="S355">
            <v>21109</v>
          </cell>
          <cell r="T355">
            <v>31811</v>
          </cell>
          <cell r="U355">
            <v>45.886111111111113</v>
          </cell>
          <cell r="V355">
            <v>0</v>
          </cell>
          <cell r="W355">
            <v>16.588888888888889</v>
          </cell>
          <cell r="X355" t="str">
            <v>4Profesional</v>
          </cell>
          <cell r="Y355">
            <v>35017157.43125926</v>
          </cell>
          <cell r="AA355" t="str">
            <v>Mant</v>
          </cell>
          <cell r="AB355" t="str">
            <v>3020-12</v>
          </cell>
          <cell r="AC355">
            <v>24488423</v>
          </cell>
        </row>
        <row r="356">
          <cell r="C356" t="str">
            <v>RINCON IBAÑEZ CARLOS GUILLERMO</v>
          </cell>
          <cell r="D356" t="str">
            <v>5310-19</v>
          </cell>
          <cell r="E356">
            <v>24716999.175000004</v>
          </cell>
          <cell r="F356" t="str">
            <v>Conductor Mec (Asignado)</v>
          </cell>
          <cell r="G356" t="str">
            <v>20SEG</v>
          </cell>
          <cell r="H356" t="str">
            <v>SECRETARIA GENERAL</v>
          </cell>
          <cell r="L356">
            <v>2005</v>
          </cell>
          <cell r="M356" t="str">
            <v>C</v>
          </cell>
          <cell r="O356" t="str">
            <v>PRIMARIA</v>
          </cell>
          <cell r="P356">
            <v>740637</v>
          </cell>
          <cell r="Q356">
            <v>0</v>
          </cell>
          <cell r="R356" t="str">
            <v>1</v>
          </cell>
          <cell r="S356">
            <v>18403</v>
          </cell>
          <cell r="T356">
            <v>29434</v>
          </cell>
          <cell r="U356">
            <v>53.291666666666664</v>
          </cell>
          <cell r="V356">
            <v>0</v>
          </cell>
          <cell r="W356">
            <v>23.094444444444445</v>
          </cell>
          <cell r="X356" t="str">
            <v>6Asistencial</v>
          </cell>
          <cell r="Y356">
            <v>47858130.517263897</v>
          </cell>
          <cell r="AA356" t="str">
            <v>Mant</v>
          </cell>
          <cell r="AB356" t="str">
            <v>5310-19</v>
          </cell>
          <cell r="AC356">
            <v>19114537</v>
          </cell>
        </row>
        <row r="357">
          <cell r="C357" t="str">
            <v>RINCON RIAÑO NIDIA MARIA</v>
          </cell>
          <cell r="D357" t="str">
            <v>5040-16</v>
          </cell>
          <cell r="E357">
            <v>15161991.432499999</v>
          </cell>
          <cell r="F357" t="str">
            <v>Secretario Ejecutivo</v>
          </cell>
          <cell r="G357" t="str">
            <v>21CENTRO</v>
          </cell>
          <cell r="H357" t="str">
            <v>DIVISION FINANCIERA</v>
          </cell>
          <cell r="K357" t="str">
            <v>X</v>
          </cell>
          <cell r="M357" t="str">
            <v>C</v>
          </cell>
          <cell r="O357" t="str">
            <v>BACHILLER</v>
          </cell>
          <cell r="P357">
            <v>688731</v>
          </cell>
          <cell r="Q357">
            <v>28001</v>
          </cell>
          <cell r="R357" t="str">
            <v>2</v>
          </cell>
          <cell r="S357">
            <v>19138</v>
          </cell>
          <cell r="T357">
            <v>27596</v>
          </cell>
          <cell r="U357">
            <v>51.280555555555559</v>
          </cell>
          <cell r="V357">
            <v>2.3333333333333335</v>
          </cell>
          <cell r="W357">
            <v>28.122222222222224</v>
          </cell>
          <cell r="X357" t="str">
            <v>6Asistencial</v>
          </cell>
          <cell r="Y357">
            <v>35309658.613923617</v>
          </cell>
          <cell r="Z357" t="str">
            <v>CENTRO</v>
          </cell>
          <cell r="AA357" t="str">
            <v>SUP</v>
          </cell>
          <cell r="AB357" t="str">
            <v>sale</v>
          </cell>
          <cell r="AC357">
            <v>41489788</v>
          </cell>
        </row>
        <row r="358">
          <cell r="C358" t="str">
            <v>RIOS CASTAÑEDA LILIANA MARIA</v>
          </cell>
          <cell r="D358" t="str">
            <v>5120-10</v>
          </cell>
          <cell r="E358">
            <v>11597824.078333335</v>
          </cell>
          <cell r="F358" t="str">
            <v>Auxiliar Administrativo</v>
          </cell>
          <cell r="G358" t="str">
            <v>22NOROCCIDENTE</v>
          </cell>
          <cell r="H358" t="str">
            <v>DIVISION ADMINISTRATIVA Y FINANCIERA</v>
          </cell>
          <cell r="L358" t="str">
            <v>MCF</v>
          </cell>
          <cell r="M358" t="str">
            <v>C</v>
          </cell>
          <cell r="O358" t="str">
            <v>BACHILLER</v>
          </cell>
          <cell r="P358">
            <v>515106</v>
          </cell>
          <cell r="Q358">
            <v>0</v>
          </cell>
          <cell r="R358" t="str">
            <v>2</v>
          </cell>
          <cell r="S358">
            <v>26420</v>
          </cell>
          <cell r="T358">
            <v>34725</v>
          </cell>
          <cell r="U358">
            <v>31.344444444444445</v>
          </cell>
          <cell r="V358">
            <v>0</v>
          </cell>
          <cell r="W358">
            <v>8.6083333333333325</v>
          </cell>
          <cell r="X358" t="str">
            <v>6Asistencial</v>
          </cell>
          <cell r="Y358">
            <v>4921653.2654768517</v>
          </cell>
          <cell r="Z358" t="str">
            <v>NOROCCIDENTE</v>
          </cell>
          <cell r="AA358" t="str">
            <v>Mant</v>
          </cell>
          <cell r="AB358" t="str">
            <v>5120-10</v>
          </cell>
          <cell r="AC358">
            <v>43800510</v>
          </cell>
        </row>
        <row r="359">
          <cell r="C359" t="str">
            <v>RIOS GARCIA ROSALBA</v>
          </cell>
          <cell r="D359" t="str">
            <v>5120-10</v>
          </cell>
          <cell r="E359">
            <v>12834078.478333335</v>
          </cell>
          <cell r="F359" t="str">
            <v>Auxiliar Administrativo</v>
          </cell>
          <cell r="G359" t="str">
            <v>25SUROCCIDENTE</v>
          </cell>
          <cell r="H359" t="str">
            <v>GRUPO ADMINISTRATIVO Y FINANCIERO</v>
          </cell>
          <cell r="K359" t="str">
            <v>X</v>
          </cell>
          <cell r="M359" t="str">
            <v>C</v>
          </cell>
          <cell r="N359" t="str">
            <v>VE</v>
          </cell>
          <cell r="O359" t="str">
            <v>BACHILLER</v>
          </cell>
          <cell r="P359">
            <v>515106</v>
          </cell>
          <cell r="Q359">
            <v>0</v>
          </cell>
          <cell r="R359" t="str">
            <v>2</v>
          </cell>
          <cell r="S359">
            <v>22068</v>
          </cell>
          <cell r="T359">
            <v>31244</v>
          </cell>
          <cell r="U359">
            <v>43.261111111111113</v>
          </cell>
          <cell r="V359">
            <v>0</v>
          </cell>
          <cell r="W359">
            <v>18.136111111111113</v>
          </cell>
          <cell r="X359" t="str">
            <v>6Asistencial</v>
          </cell>
          <cell r="Y359">
            <v>17920469.545587964</v>
          </cell>
          <cell r="Z359" t="str">
            <v>SUROCCIDENTE</v>
          </cell>
          <cell r="AA359" t="str">
            <v>SUP</v>
          </cell>
          <cell r="AB359" t="str">
            <v>sale</v>
          </cell>
          <cell r="AC359">
            <v>38251464</v>
          </cell>
        </row>
        <row r="360">
          <cell r="C360" t="str">
            <v>RIVERA RAMIREZ CARLOS ARTURO</v>
          </cell>
          <cell r="D360" t="str">
            <v>5120-10</v>
          </cell>
          <cell r="E360">
            <v>11597824.078333335</v>
          </cell>
          <cell r="F360" t="str">
            <v>Auxiliar Administrativo</v>
          </cell>
          <cell r="G360" t="str">
            <v>16SDT</v>
          </cell>
          <cell r="H360" t="str">
            <v>DIVISION PROGRAMAS EN ADMINISTRACION</v>
          </cell>
          <cell r="K360" t="str">
            <v>X</v>
          </cell>
          <cell r="M360" t="str">
            <v>C</v>
          </cell>
          <cell r="N360" t="str">
            <v>VE</v>
          </cell>
          <cell r="O360" t="str">
            <v>UN</v>
          </cell>
          <cell r="P360">
            <v>515106</v>
          </cell>
          <cell r="Q360">
            <v>0</v>
          </cell>
          <cell r="R360" t="str">
            <v>1</v>
          </cell>
          <cell r="S360">
            <v>25006</v>
          </cell>
          <cell r="T360">
            <v>35829</v>
          </cell>
          <cell r="U360">
            <v>35.216666666666669</v>
          </cell>
          <cell r="V360">
            <v>1.25</v>
          </cell>
          <cell r="W360">
            <v>5.5888888888888886</v>
          </cell>
          <cell r="X360" t="str">
            <v>6Asistencial</v>
          </cell>
          <cell r="Y360">
            <v>3461641.2919861116</v>
          </cell>
          <cell r="AA360" t="str">
            <v>SUP</v>
          </cell>
          <cell r="AB360" t="str">
            <v>sale</v>
          </cell>
          <cell r="AC360">
            <v>79449985</v>
          </cell>
        </row>
        <row r="361">
          <cell r="C361" t="str">
            <v>RIVEROS GALVIS ELISA</v>
          </cell>
          <cell r="D361" t="str">
            <v>3020-09</v>
          </cell>
          <cell r="E361">
            <v>21953542.663749997</v>
          </cell>
          <cell r="F361" t="str">
            <v>Profesional Universitario</v>
          </cell>
          <cell r="G361" t="str">
            <v>21CENTRO</v>
          </cell>
          <cell r="H361" t="str">
            <v>DIVISION PROGRAMAS EN ADMINISTRACION</v>
          </cell>
          <cell r="M361" t="str">
            <v>C</v>
          </cell>
          <cell r="O361" t="str">
            <v>ES</v>
          </cell>
          <cell r="P361">
            <v>1081310</v>
          </cell>
          <cell r="Q361">
            <v>0</v>
          </cell>
          <cell r="R361" t="str">
            <v>2</v>
          </cell>
          <cell r="S361">
            <v>20905</v>
          </cell>
          <cell r="T361">
            <v>30691</v>
          </cell>
          <cell r="U361">
            <v>46.44166666666667</v>
          </cell>
          <cell r="V361">
            <v>0</v>
          </cell>
          <cell r="W361">
            <v>19.652777777777779</v>
          </cell>
          <cell r="X361" t="str">
            <v>4Profesional</v>
          </cell>
          <cell r="Y361">
            <v>35799542.245302089</v>
          </cell>
          <cell r="Z361" t="str">
            <v>CENTRO</v>
          </cell>
          <cell r="AA361" t="str">
            <v>Mant</v>
          </cell>
          <cell r="AB361" t="str">
            <v>3020-09</v>
          </cell>
          <cell r="AC361">
            <v>41778503</v>
          </cell>
        </row>
        <row r="362">
          <cell r="C362" t="str">
            <v>ROA CARVAJAL DURAN</v>
          </cell>
          <cell r="D362" t="str">
            <v>3010-17</v>
          </cell>
          <cell r="E362">
            <v>37806035.422499999</v>
          </cell>
          <cell r="F362" t="str">
            <v>Profesional Especializado</v>
          </cell>
          <cell r="G362" t="str">
            <v>19SDF</v>
          </cell>
          <cell r="H362" t="str">
            <v>GRUPO PRESUPUESTO</v>
          </cell>
          <cell r="M362" t="str">
            <v>C</v>
          </cell>
          <cell r="O362" t="str">
            <v>ES</v>
          </cell>
          <cell r="P362">
            <v>1665264</v>
          </cell>
          <cell r="Q362">
            <v>0</v>
          </cell>
          <cell r="R362" t="str">
            <v>1</v>
          </cell>
          <cell r="S362">
            <v>19107</v>
          </cell>
          <cell r="T362">
            <v>30414</v>
          </cell>
          <cell r="U362">
            <v>51.366666666666667</v>
          </cell>
          <cell r="V362">
            <v>0</v>
          </cell>
          <cell r="W362">
            <v>20.408333333333335</v>
          </cell>
          <cell r="X362" t="str">
            <v>4Profesional</v>
          </cell>
          <cell r="Y362">
            <v>57281742.633145839</v>
          </cell>
          <cell r="AA362" t="str">
            <v>Mant</v>
          </cell>
          <cell r="AB362" t="str">
            <v>3010-17</v>
          </cell>
          <cell r="AC362">
            <v>6754072</v>
          </cell>
        </row>
        <row r="363">
          <cell r="C363" t="str">
            <v>ROBLEDO PEREA INDIRA</v>
          </cell>
          <cell r="D363" t="str">
            <v>5120-10</v>
          </cell>
          <cell r="E363">
            <v>11597824.078333335</v>
          </cell>
          <cell r="F363" t="str">
            <v>Auxiliar Administrativo</v>
          </cell>
          <cell r="G363" t="str">
            <v>22NOROCCIDENTE</v>
          </cell>
          <cell r="H363" t="str">
            <v>GRUPO OPERATIVO</v>
          </cell>
          <cell r="K363" t="str">
            <v>X</v>
          </cell>
          <cell r="M363" t="str">
            <v>C</v>
          </cell>
          <cell r="O363" t="str">
            <v>UN</v>
          </cell>
          <cell r="P363">
            <v>515106</v>
          </cell>
          <cell r="Q363">
            <v>0</v>
          </cell>
          <cell r="R363" t="str">
            <v>2</v>
          </cell>
          <cell r="S363">
            <v>26450</v>
          </cell>
          <cell r="T363">
            <v>35261</v>
          </cell>
          <cell r="U363">
            <v>31.263888888888889</v>
          </cell>
          <cell r="V363">
            <v>0</v>
          </cell>
          <cell r="W363">
            <v>7.1388888888888893</v>
          </cell>
          <cell r="X363" t="str">
            <v>6Asistencial</v>
          </cell>
          <cell r="Y363">
            <v>4215195.8589490745</v>
          </cell>
          <cell r="Z363" t="str">
            <v>NOROCCIDENTE</v>
          </cell>
          <cell r="AA363" t="str">
            <v>SUP</v>
          </cell>
          <cell r="AB363" t="str">
            <v>sale</v>
          </cell>
          <cell r="AC363">
            <v>35600807</v>
          </cell>
        </row>
        <row r="364">
          <cell r="C364" t="str">
            <v>RODAO BELLUCCI FERNANDO</v>
          </cell>
          <cell r="D364" t="str">
            <v>3020-06</v>
          </cell>
          <cell r="E364">
            <v>18995922.495416671</v>
          </cell>
          <cell r="F364" t="str">
            <v>Profesional Universitario</v>
          </cell>
          <cell r="G364" t="str">
            <v>24ORIENTE</v>
          </cell>
          <cell r="H364" t="str">
            <v>DIVISION ADMINISTRATIVA Y FINANCIERA</v>
          </cell>
          <cell r="M364" t="str">
            <v>C</v>
          </cell>
          <cell r="O364" t="str">
            <v>ES</v>
          </cell>
          <cell r="P364">
            <v>935634</v>
          </cell>
          <cell r="Q364">
            <v>0</v>
          </cell>
          <cell r="R364" t="str">
            <v>1</v>
          </cell>
          <cell r="S364">
            <v>23160</v>
          </cell>
          <cell r="T364">
            <v>34169</v>
          </cell>
          <cell r="U364">
            <v>40.266666666666666</v>
          </cell>
          <cell r="V364">
            <v>0</v>
          </cell>
          <cell r="W364">
            <v>10.127777777777778</v>
          </cell>
          <cell r="X364" t="str">
            <v>4Profesional</v>
          </cell>
          <cell r="Y364">
            <v>16337213.652070604</v>
          </cell>
          <cell r="Z364" t="str">
            <v>ORIENTE</v>
          </cell>
          <cell r="AA364" t="str">
            <v>Mant</v>
          </cell>
          <cell r="AB364" t="str">
            <v>3020-06</v>
          </cell>
          <cell r="AC364">
            <v>91423144</v>
          </cell>
        </row>
        <row r="365">
          <cell r="C365" t="str">
            <v>RODRIGUEZ BALAGUERA ANA MARIA</v>
          </cell>
          <cell r="D365" t="str">
            <v>4065-11</v>
          </cell>
          <cell r="E365">
            <v>16080398.177083332</v>
          </cell>
          <cell r="F365" t="str">
            <v>Técnico Administrativo</v>
          </cell>
          <cell r="G365" t="str">
            <v>21CENTRO</v>
          </cell>
          <cell r="H365" t="str">
            <v>GRUPO CARTERA</v>
          </cell>
          <cell r="K365" t="str">
            <v>X</v>
          </cell>
          <cell r="M365" t="str">
            <v>C</v>
          </cell>
          <cell r="O365" t="str">
            <v>UN</v>
          </cell>
          <cell r="P365">
            <v>761453</v>
          </cell>
          <cell r="Q365">
            <v>0</v>
          </cell>
          <cell r="R365" t="str">
            <v>2</v>
          </cell>
          <cell r="S365">
            <v>21748</v>
          </cell>
          <cell r="T365">
            <v>31380</v>
          </cell>
          <cell r="U365">
            <v>44.133333333333333</v>
          </cell>
          <cell r="V365">
            <v>0</v>
          </cell>
          <cell r="W365">
            <v>17.766666666666666</v>
          </cell>
          <cell r="X365" t="str">
            <v>5Tecnico</v>
          </cell>
          <cell r="Y365">
            <v>23939858.572991896</v>
          </cell>
          <cell r="Z365" t="str">
            <v>CENTRO</v>
          </cell>
          <cell r="AA365" t="str">
            <v>SUP</v>
          </cell>
          <cell r="AB365" t="str">
            <v>sale</v>
          </cell>
          <cell r="AC365">
            <v>60287572</v>
          </cell>
        </row>
        <row r="366">
          <cell r="C366" t="str">
            <v>RODRIGUEZ CARVAJAL MARGARITA</v>
          </cell>
          <cell r="D366" t="str">
            <v>3020-08</v>
          </cell>
          <cell r="E366">
            <v>25519001.271666665</v>
          </cell>
          <cell r="F366" t="str">
            <v>Profesional Universitario</v>
          </cell>
          <cell r="G366" t="str">
            <v>22NOROCCIDENTE</v>
          </cell>
          <cell r="H366" t="str">
            <v>GRUPO ADMINISTRATIVO Y FINANCIERO</v>
          </cell>
          <cell r="L366">
            <v>2003</v>
          </cell>
          <cell r="M366" t="str">
            <v>C</v>
          </cell>
          <cell r="O366" t="str">
            <v>ES</v>
          </cell>
          <cell r="P366">
            <v>1044033</v>
          </cell>
          <cell r="Q366">
            <v>80017</v>
          </cell>
          <cell r="R366" t="str">
            <v>2</v>
          </cell>
          <cell r="S366">
            <v>15915</v>
          </cell>
          <cell r="T366">
            <v>26462</v>
          </cell>
          <cell r="U366">
            <v>60.102777777777774</v>
          </cell>
          <cell r="V366">
            <v>6.333333333333333</v>
          </cell>
          <cell r="W366">
            <v>31.230555555555554</v>
          </cell>
          <cell r="X366" t="str">
            <v>4Profesional</v>
          </cell>
          <cell r="Y366">
            <v>58428218.450134262</v>
          </cell>
          <cell r="Z366" t="str">
            <v>NOROCCIDENTE</v>
          </cell>
          <cell r="AA366" t="str">
            <v>Mant</v>
          </cell>
          <cell r="AB366" t="str">
            <v>3020-08</v>
          </cell>
          <cell r="AC366">
            <v>24935471</v>
          </cell>
        </row>
        <row r="367">
          <cell r="C367" t="str">
            <v>RODRIGUEZ CORREA RODRIGO</v>
          </cell>
          <cell r="D367" t="str">
            <v>4065-11</v>
          </cell>
          <cell r="E367">
            <v>17180674.965</v>
          </cell>
          <cell r="F367" t="str">
            <v>Técnico Administrativo</v>
          </cell>
          <cell r="G367" t="str">
            <v>22NOROCCIDENTE</v>
          </cell>
          <cell r="H367" t="str">
            <v>GRUPO SERVICIOS</v>
          </cell>
          <cell r="K367" t="str">
            <v>X</v>
          </cell>
          <cell r="M367" t="str">
            <v>C</v>
          </cell>
          <cell r="O367" t="str">
            <v>BACHILLER</v>
          </cell>
          <cell r="P367">
            <v>761453</v>
          </cell>
          <cell r="Q367">
            <v>53577</v>
          </cell>
          <cell r="R367" t="str">
            <v>1</v>
          </cell>
          <cell r="S367">
            <v>20078</v>
          </cell>
          <cell r="T367">
            <v>27218</v>
          </cell>
          <cell r="U367">
            <v>48.708333333333336</v>
          </cell>
          <cell r="V367">
            <v>0</v>
          </cell>
          <cell r="W367">
            <v>29.158333333333335</v>
          </cell>
          <cell r="X367" t="str">
            <v>5Tecnico</v>
          </cell>
          <cell r="Y367">
            <v>41356588.853124999</v>
          </cell>
          <cell r="Z367" t="str">
            <v>NOROCCIDENTE</v>
          </cell>
          <cell r="AA367" t="str">
            <v>SUP</v>
          </cell>
          <cell r="AB367" t="str">
            <v>sale</v>
          </cell>
          <cell r="AC367">
            <v>10085931</v>
          </cell>
        </row>
        <row r="368">
          <cell r="C368" t="str">
            <v>RODRIGUEZ DE CASTRO OLGA</v>
          </cell>
          <cell r="D368" t="str">
            <v>5040-22</v>
          </cell>
          <cell r="E368">
            <v>18811350.384583335</v>
          </cell>
          <cell r="F368" t="str">
            <v>Secretario Ejecutivo</v>
          </cell>
          <cell r="G368" t="str">
            <v>20SEG</v>
          </cell>
          <cell r="H368" t="str">
            <v>SECRETARIA GENERAL</v>
          </cell>
          <cell r="M368" t="str">
            <v>C</v>
          </cell>
          <cell r="O368" t="str">
            <v>BACHILLER</v>
          </cell>
          <cell r="P368">
            <v>846314</v>
          </cell>
          <cell r="Q368">
            <v>80229</v>
          </cell>
          <cell r="R368" t="str">
            <v>2</v>
          </cell>
          <cell r="S368">
            <v>18879</v>
          </cell>
          <cell r="T368">
            <v>26392</v>
          </cell>
          <cell r="U368">
            <v>51.991666666666667</v>
          </cell>
          <cell r="V368">
            <v>1</v>
          </cell>
          <cell r="W368">
            <v>31.422222222222221</v>
          </cell>
          <cell r="X368" t="str">
            <v>6Asistencial</v>
          </cell>
          <cell r="Y368">
            <v>48460696.579290524</v>
          </cell>
          <cell r="AA368" t="str">
            <v>Mant</v>
          </cell>
          <cell r="AB368" t="str">
            <v>5040-22</v>
          </cell>
          <cell r="AC368">
            <v>41615997</v>
          </cell>
        </row>
        <row r="369">
          <cell r="C369" t="str">
            <v>RODRIGUEZ DE RODRIGUEZ MAGDALENA</v>
          </cell>
          <cell r="D369" t="str">
            <v>5040-20</v>
          </cell>
          <cell r="E369">
            <v>16138824.14833333</v>
          </cell>
          <cell r="F369" t="str">
            <v>Secretario Ejecutivo</v>
          </cell>
          <cell r="G369" t="str">
            <v>21CENTRO</v>
          </cell>
          <cell r="H369" t="str">
            <v>DIRECCION REGIONAL BOGOTA</v>
          </cell>
          <cell r="M369" t="str">
            <v>C</v>
          </cell>
          <cell r="O369" t="str">
            <v>BACHILLER</v>
          </cell>
          <cell r="P369">
            <v>764298</v>
          </cell>
          <cell r="Q369">
            <v>0</v>
          </cell>
          <cell r="R369" t="str">
            <v>2</v>
          </cell>
          <cell r="S369">
            <v>20355</v>
          </cell>
          <cell r="T369">
            <v>34331</v>
          </cell>
          <cell r="U369">
            <v>47.95</v>
          </cell>
          <cell r="V369">
            <v>1.0833333333333333</v>
          </cell>
          <cell r="W369">
            <v>9.6861111111111118</v>
          </cell>
          <cell r="X369" t="str">
            <v>6Asistencial</v>
          </cell>
          <cell r="Y369">
            <v>13448316.301069442</v>
          </cell>
          <cell r="Z369" t="str">
            <v>CENTRO</v>
          </cell>
          <cell r="AA369" t="str">
            <v>Mant</v>
          </cell>
          <cell r="AB369" t="str">
            <v>5040-20</v>
          </cell>
          <cell r="AC369">
            <v>41730634</v>
          </cell>
        </row>
        <row r="370">
          <cell r="C370" t="str">
            <v>RODRIGUEZ HURTADO CLARIBEL</v>
          </cell>
          <cell r="D370" t="str">
            <v>4065-11</v>
          </cell>
          <cell r="E370">
            <v>16080398.177083332</v>
          </cell>
          <cell r="F370" t="str">
            <v>Técnico Administrativo</v>
          </cell>
          <cell r="G370" t="str">
            <v>19SDF</v>
          </cell>
          <cell r="H370" t="str">
            <v>GRUPO CONTABILIDAD</v>
          </cell>
          <cell r="M370" t="str">
            <v>C</v>
          </cell>
          <cell r="O370" t="str">
            <v>UN</v>
          </cell>
          <cell r="P370">
            <v>761453</v>
          </cell>
          <cell r="Q370">
            <v>0</v>
          </cell>
          <cell r="R370" t="str">
            <v>2</v>
          </cell>
          <cell r="S370">
            <v>23070</v>
          </cell>
          <cell r="T370">
            <v>30682</v>
          </cell>
          <cell r="U370">
            <v>40.513888888888886</v>
          </cell>
          <cell r="V370">
            <v>0</v>
          </cell>
          <cell r="W370">
            <v>19.677777777777777</v>
          </cell>
          <cell r="X370" t="str">
            <v>5Tecnico</v>
          </cell>
          <cell r="Y370">
            <v>26382045.487820603</v>
          </cell>
          <cell r="AA370" t="str">
            <v>Mant</v>
          </cell>
          <cell r="AB370" t="str">
            <v>4065-11</v>
          </cell>
          <cell r="AC370">
            <v>39532826</v>
          </cell>
        </row>
        <row r="371">
          <cell r="C371" t="str">
            <v>RODRIGUEZ MORENO AARON</v>
          </cell>
          <cell r="D371" t="str">
            <v>5120-09</v>
          </cell>
          <cell r="E371">
            <v>10643889.421249999</v>
          </cell>
          <cell r="F371" t="str">
            <v>Auxiliar Administrativo</v>
          </cell>
          <cell r="G371" t="str">
            <v>20SEG</v>
          </cell>
          <cell r="H371" t="str">
            <v>GRUPO ALMACEN Y SUMINISTROS</v>
          </cell>
          <cell r="K371" t="str">
            <v>X</v>
          </cell>
          <cell r="M371" t="str">
            <v>C</v>
          </cell>
          <cell r="O371" t="str">
            <v>BACHILLER</v>
          </cell>
          <cell r="P371">
            <v>468655</v>
          </cell>
          <cell r="Q371">
            <v>0</v>
          </cell>
          <cell r="R371" t="str">
            <v>1</v>
          </cell>
          <cell r="S371">
            <v>24671</v>
          </cell>
          <cell r="T371">
            <v>34726</v>
          </cell>
          <cell r="U371">
            <v>36.130555555555553</v>
          </cell>
          <cell r="V371">
            <v>0</v>
          </cell>
          <cell r="W371">
            <v>8.6055555555555561</v>
          </cell>
          <cell r="X371" t="str">
            <v>6Asistencial</v>
          </cell>
          <cell r="Y371">
            <v>4525403.9668368055</v>
          </cell>
          <cell r="AA371" t="str">
            <v>SUP</v>
          </cell>
          <cell r="AB371" t="str">
            <v>sale</v>
          </cell>
          <cell r="AC371">
            <v>79242305</v>
          </cell>
        </row>
        <row r="372">
          <cell r="C372" t="str">
            <v>RODRIGUEZ RINCON AURA INES</v>
          </cell>
          <cell r="D372" t="str">
            <v>3020-08</v>
          </cell>
          <cell r="E372">
            <v>21196717.882083338</v>
          </cell>
          <cell r="F372" t="str">
            <v>Profesional Universitario</v>
          </cell>
          <cell r="G372" t="str">
            <v>19SDF</v>
          </cell>
          <cell r="H372" t="str">
            <v>GRUPO GESTION FINANCIERA Y CARTERA</v>
          </cell>
          <cell r="M372" t="str">
            <v>C</v>
          </cell>
          <cell r="O372" t="str">
            <v>UN</v>
          </cell>
          <cell r="P372">
            <v>1044033</v>
          </cell>
          <cell r="Q372">
            <v>0</v>
          </cell>
          <cell r="R372" t="str">
            <v>2</v>
          </cell>
          <cell r="S372">
            <v>21236</v>
          </cell>
          <cell r="T372">
            <v>30161</v>
          </cell>
          <cell r="U372">
            <v>45.541666666666664</v>
          </cell>
          <cell r="V372">
            <v>0</v>
          </cell>
          <cell r="W372">
            <v>21.1</v>
          </cell>
          <cell r="X372" t="str">
            <v>4Profesional</v>
          </cell>
          <cell r="Y372">
            <v>37091485.891515046</v>
          </cell>
          <cell r="AA372" t="str">
            <v>Mant</v>
          </cell>
          <cell r="AB372" t="str">
            <v>3020-08</v>
          </cell>
          <cell r="AC372">
            <v>35313918</v>
          </cell>
        </row>
        <row r="373">
          <cell r="C373" t="str">
            <v>RODRIGUEZ SANABRIA PAOLA ANDREA</v>
          </cell>
          <cell r="D373" t="str">
            <v>5120-10</v>
          </cell>
          <cell r="E373">
            <v>11597824.078333335</v>
          </cell>
          <cell r="F373" t="str">
            <v>Auxiliar Administrativo</v>
          </cell>
          <cell r="G373" t="str">
            <v>20SEG</v>
          </cell>
          <cell r="H373" t="str">
            <v>GRUPO ADMINISTRACION PERSONAL</v>
          </cell>
          <cell r="K373" t="str">
            <v>X</v>
          </cell>
          <cell r="M373" t="str">
            <v>C</v>
          </cell>
          <cell r="O373" t="str">
            <v>BACHILLER</v>
          </cell>
          <cell r="P373">
            <v>515106</v>
          </cell>
          <cell r="Q373">
            <v>0</v>
          </cell>
          <cell r="R373" t="str">
            <v>2</v>
          </cell>
          <cell r="S373">
            <v>27881</v>
          </cell>
          <cell r="T373">
            <v>35628</v>
          </cell>
          <cell r="U373">
            <v>27.344444444444445</v>
          </cell>
          <cell r="V373">
            <v>0</v>
          </cell>
          <cell r="W373">
            <v>6.1333333333333337</v>
          </cell>
          <cell r="X373" t="str">
            <v>6Asistencial</v>
          </cell>
          <cell r="Y373">
            <v>3744224.254597222</v>
          </cell>
          <cell r="AA373" t="str">
            <v>SUP</v>
          </cell>
          <cell r="AB373" t="str">
            <v>sale</v>
          </cell>
          <cell r="AC373">
            <v>20996476</v>
          </cell>
        </row>
        <row r="374">
          <cell r="C374" t="str">
            <v>ROJAS BAYONA GLORIA ISABEL</v>
          </cell>
          <cell r="D374" t="str">
            <v>4065-15</v>
          </cell>
          <cell r="E374">
            <v>18995922.495416671</v>
          </cell>
          <cell r="F374" t="str">
            <v>Técnico Administrativo</v>
          </cell>
          <cell r="G374" t="str">
            <v>20SEG</v>
          </cell>
          <cell r="H374" t="str">
            <v>GRUPO ADMINISTRACION PERSONAL</v>
          </cell>
          <cell r="K374" t="str">
            <v>X</v>
          </cell>
          <cell r="M374" t="str">
            <v>C</v>
          </cell>
          <cell r="O374" t="str">
            <v>BACHILLER</v>
          </cell>
          <cell r="P374">
            <v>935634</v>
          </cell>
          <cell r="Q374">
            <v>0</v>
          </cell>
          <cell r="R374" t="str">
            <v>2</v>
          </cell>
          <cell r="S374">
            <v>19633</v>
          </cell>
          <cell r="T374">
            <v>28384</v>
          </cell>
          <cell r="U374">
            <v>49.927777777777777</v>
          </cell>
          <cell r="V374">
            <v>0</v>
          </cell>
          <cell r="W374">
            <v>25.969444444444445</v>
          </cell>
          <cell r="X374" t="str">
            <v>5Tecnico</v>
          </cell>
          <cell r="Y374">
            <v>40635517.559538193</v>
          </cell>
          <cell r="AA374" t="str">
            <v>SUP</v>
          </cell>
          <cell r="AB374" t="str">
            <v>sale</v>
          </cell>
          <cell r="AC374">
            <v>41636502</v>
          </cell>
        </row>
        <row r="375">
          <cell r="C375" t="str">
            <v>ROJAS BONILLA JULIA ELENA</v>
          </cell>
          <cell r="D375" t="str">
            <v>4065-11</v>
          </cell>
          <cell r="E375">
            <v>16080398.177083332</v>
          </cell>
          <cell r="F375" t="str">
            <v>Técnico Administrativo</v>
          </cell>
          <cell r="G375" t="str">
            <v>24ORIENTE</v>
          </cell>
          <cell r="H375" t="str">
            <v>DIVISION PROGRAMAS EN ADMINISTRACION</v>
          </cell>
          <cell r="K375" t="str">
            <v>X</v>
          </cell>
          <cell r="M375" t="str">
            <v>C</v>
          </cell>
          <cell r="O375" t="str">
            <v>UN</v>
          </cell>
          <cell r="P375">
            <v>761453</v>
          </cell>
          <cell r="Q375">
            <v>0</v>
          </cell>
          <cell r="R375" t="str">
            <v>2</v>
          </cell>
          <cell r="S375">
            <v>20716</v>
          </cell>
          <cell r="T375">
            <v>29637</v>
          </cell>
          <cell r="U375">
            <v>46.963888888888889</v>
          </cell>
          <cell r="V375">
            <v>0</v>
          </cell>
          <cell r="W375">
            <v>22.541666666666668</v>
          </cell>
          <cell r="X375" t="str">
            <v>5Tecnico</v>
          </cell>
          <cell r="Y375">
            <v>30109593.936769675</v>
          </cell>
          <cell r="Z375" t="str">
            <v>ORIENTE</v>
          </cell>
          <cell r="AA375" t="str">
            <v>SUP</v>
          </cell>
          <cell r="AB375" t="str">
            <v>sale</v>
          </cell>
          <cell r="AC375">
            <v>28148960</v>
          </cell>
        </row>
        <row r="376">
          <cell r="C376" t="str">
            <v>ROJAS HURTADO HECTOR FABIO</v>
          </cell>
          <cell r="D376" t="str">
            <v>5120-10</v>
          </cell>
          <cell r="E376">
            <v>11597824.078333335</v>
          </cell>
          <cell r="F376" t="str">
            <v>Auxiliar Administrativo</v>
          </cell>
          <cell r="G376" t="str">
            <v>25SUROCCIDENTE</v>
          </cell>
          <cell r="H376" t="str">
            <v>GRUPO SERVICIOS</v>
          </cell>
          <cell r="K376" t="str">
            <v>X</v>
          </cell>
          <cell r="M376" t="str">
            <v>C</v>
          </cell>
          <cell r="O376" t="str">
            <v>TC</v>
          </cell>
          <cell r="P376">
            <v>515106</v>
          </cell>
          <cell r="Q376">
            <v>0</v>
          </cell>
          <cell r="R376" t="str">
            <v>1</v>
          </cell>
          <cell r="S376">
            <v>23822</v>
          </cell>
          <cell r="T376">
            <v>31770</v>
          </cell>
          <cell r="U376">
            <v>38.455555555555556</v>
          </cell>
          <cell r="V376">
            <v>0</v>
          </cell>
          <cell r="W376">
            <v>16.697222222222223</v>
          </cell>
          <cell r="X376" t="str">
            <v>6Asistencial</v>
          </cell>
          <cell r="Y376">
            <v>16507554.73253241</v>
          </cell>
          <cell r="Z376" t="str">
            <v>SUROCCIDENTE</v>
          </cell>
          <cell r="AA376" t="str">
            <v>SUP</v>
          </cell>
          <cell r="AB376" t="str">
            <v>sale</v>
          </cell>
          <cell r="AC376">
            <v>10295413</v>
          </cell>
        </row>
        <row r="377">
          <cell r="C377" t="str">
            <v>ROJAS ROJAS EDGAR JOB</v>
          </cell>
          <cell r="D377" t="str">
            <v>4065-11</v>
          </cell>
          <cell r="E377">
            <v>17907885.377083331</v>
          </cell>
          <cell r="F377" t="str">
            <v>Técnico Administrativo</v>
          </cell>
          <cell r="G377" t="str">
            <v>21CENTRO</v>
          </cell>
          <cell r="H377" t="str">
            <v>GRUPO OPERATIVO FINANCIERA</v>
          </cell>
          <cell r="M377" t="str">
            <v>C</v>
          </cell>
          <cell r="O377" t="str">
            <v>TC</v>
          </cell>
          <cell r="P377">
            <v>761453</v>
          </cell>
          <cell r="Q377">
            <v>0</v>
          </cell>
          <cell r="R377" t="str">
            <v>1</v>
          </cell>
          <cell r="S377">
            <v>22401</v>
          </cell>
          <cell r="T377">
            <v>32660</v>
          </cell>
          <cell r="U377">
            <v>42.347222222222221</v>
          </cell>
          <cell r="V377">
            <v>2.3333333333333335</v>
          </cell>
          <cell r="W377">
            <v>14.261111111111111</v>
          </cell>
          <cell r="X377" t="str">
            <v>5Tecnico</v>
          </cell>
          <cell r="Y377">
            <v>19312557.050158564</v>
          </cell>
          <cell r="Z377" t="str">
            <v>CENTRO</v>
          </cell>
          <cell r="AA377" t="str">
            <v>Mant</v>
          </cell>
          <cell r="AB377" t="str">
            <v>4065-11</v>
          </cell>
          <cell r="AC377">
            <v>12188413</v>
          </cell>
        </row>
        <row r="378">
          <cell r="C378" t="str">
            <v>ROMAÑA              DE DE-RODRIGUEZ MARIA ELENA</v>
          </cell>
          <cell r="D378" t="str">
            <v>2095-07</v>
          </cell>
          <cell r="E378">
            <v>24838316.680416666</v>
          </cell>
          <cell r="F378" t="str">
            <v>Director o Gerente Seccional</v>
          </cell>
          <cell r="G378" t="str">
            <v>22NOROCCIDENTE</v>
          </cell>
          <cell r="H378" t="str">
            <v>DIRECCION SECCIONAL CHOCO</v>
          </cell>
          <cell r="K378" t="str">
            <v>X</v>
          </cell>
          <cell r="M378" t="str">
            <v>LNR</v>
          </cell>
          <cell r="O378" t="str">
            <v>MG</v>
          </cell>
          <cell r="P378">
            <v>1223398</v>
          </cell>
          <cell r="Q378">
            <v>0</v>
          </cell>
          <cell r="R378" t="str">
            <v>2</v>
          </cell>
          <cell r="S378">
            <v>21026</v>
          </cell>
          <cell r="T378">
            <v>36143</v>
          </cell>
          <cell r="U378">
            <v>46.111111111111114</v>
          </cell>
          <cell r="V378">
            <v>17.833333333333332</v>
          </cell>
          <cell r="W378">
            <v>4.7249999999999996</v>
          </cell>
          <cell r="X378" t="str">
            <v>3Ejecutivo</v>
          </cell>
          <cell r="Y378">
            <v>11671216.92</v>
          </cell>
          <cell r="Z378" t="str">
            <v>NOROCCIDENTE</v>
          </cell>
          <cell r="AA378" t="str">
            <v>SUP</v>
          </cell>
          <cell r="AB378" t="str">
            <v>sale</v>
          </cell>
          <cell r="AC378">
            <v>26258710</v>
          </cell>
        </row>
        <row r="379">
          <cell r="C379" t="str">
            <v>ROMERO MENDIVIL LEYLA ROSA</v>
          </cell>
          <cell r="D379" t="str">
            <v>3020-06</v>
          </cell>
          <cell r="E379">
            <v>18995922.495416671</v>
          </cell>
          <cell r="F379" t="str">
            <v>Profesional Universitario</v>
          </cell>
          <cell r="G379" t="str">
            <v>23NORTE</v>
          </cell>
          <cell r="H379" t="str">
            <v>DIVISION CREDITO Y PROGRAMAS INTERNACIONALES</v>
          </cell>
          <cell r="M379" t="str">
            <v>C</v>
          </cell>
          <cell r="O379" t="str">
            <v>ES</v>
          </cell>
          <cell r="P379">
            <v>935634</v>
          </cell>
          <cell r="Q379">
            <v>0</v>
          </cell>
          <cell r="R379" t="str">
            <v>2</v>
          </cell>
          <cell r="S379">
            <v>20697</v>
          </cell>
          <cell r="T379">
            <v>33291</v>
          </cell>
          <cell r="U379">
            <v>47.013888888888886</v>
          </cell>
          <cell r="V379">
            <v>0</v>
          </cell>
          <cell r="W379">
            <v>12.536111111111111</v>
          </cell>
          <cell r="X379" t="str">
            <v>4Profesional</v>
          </cell>
          <cell r="Y379">
            <v>20110242.209130786</v>
          </cell>
          <cell r="Z379" t="str">
            <v>NORTE</v>
          </cell>
          <cell r="AA379" t="str">
            <v>Mant</v>
          </cell>
          <cell r="AB379" t="str">
            <v>3020-06</v>
          </cell>
          <cell r="AC379">
            <v>22441442</v>
          </cell>
        </row>
        <row r="380">
          <cell r="C380" t="str">
            <v>ROMERO ZUÑIGA CARMEN MILAGRO</v>
          </cell>
          <cell r="D380" t="str">
            <v>2105-06</v>
          </cell>
          <cell r="E380">
            <v>23062173.132083338</v>
          </cell>
          <cell r="F380" t="str">
            <v>Director de Centro</v>
          </cell>
          <cell r="G380" t="str">
            <v>24ORIENTE</v>
          </cell>
          <cell r="H380" t="str">
            <v>DIRECCION REGIONAL CESAR</v>
          </cell>
          <cell r="K380" t="str">
            <v>X</v>
          </cell>
          <cell r="M380" t="str">
            <v>C</v>
          </cell>
          <cell r="N380" t="str">
            <v>P</v>
          </cell>
          <cell r="O380" t="str">
            <v>ES</v>
          </cell>
          <cell r="P380">
            <v>1135915</v>
          </cell>
          <cell r="Q380">
            <v>0</v>
          </cell>
          <cell r="R380" t="str">
            <v>2</v>
          </cell>
          <cell r="S380">
            <v>23634</v>
          </cell>
          <cell r="T380">
            <v>35327</v>
          </cell>
          <cell r="U380">
            <v>38.975000000000001</v>
          </cell>
          <cell r="V380">
            <v>7</v>
          </cell>
          <cell r="W380">
            <v>6.9611111111111112</v>
          </cell>
          <cell r="X380" t="str">
            <v>3Ejecutivo</v>
          </cell>
          <cell r="Y380">
            <v>10836629.100000001</v>
          </cell>
          <cell r="Z380" t="str">
            <v>ORIENTE</v>
          </cell>
          <cell r="AA380" t="str">
            <v>SUP</v>
          </cell>
          <cell r="AB380" t="str">
            <v>sale</v>
          </cell>
          <cell r="AC380">
            <v>64549993</v>
          </cell>
        </row>
        <row r="381">
          <cell r="C381" t="str">
            <v>RUIZ  ELSA</v>
          </cell>
          <cell r="D381" t="str">
            <v>4065-11</v>
          </cell>
          <cell r="E381">
            <v>16080398.177083332</v>
          </cell>
          <cell r="F381" t="str">
            <v>Técnico Administrativo</v>
          </cell>
          <cell r="G381" t="str">
            <v>25SUROCCIDENTE</v>
          </cell>
          <cell r="H381" t="str">
            <v>GRUPO FINANCIERO</v>
          </cell>
          <cell r="L381" t="str">
            <v>MCF</v>
          </cell>
          <cell r="M381" t="str">
            <v>C</v>
          </cell>
          <cell r="O381" t="str">
            <v>UN</v>
          </cell>
          <cell r="P381">
            <v>761453</v>
          </cell>
          <cell r="Q381">
            <v>0</v>
          </cell>
          <cell r="R381" t="str">
            <v>2</v>
          </cell>
          <cell r="S381">
            <v>21203</v>
          </cell>
          <cell r="T381">
            <v>31809</v>
          </cell>
          <cell r="U381">
            <v>45.630555555555553</v>
          </cell>
          <cell r="V381">
            <v>0</v>
          </cell>
          <cell r="W381">
            <v>16.594444444444445</v>
          </cell>
          <cell r="X381" t="str">
            <v>5Tecnico</v>
          </cell>
          <cell r="Y381">
            <v>22397424.732047454</v>
          </cell>
          <cell r="Z381" t="str">
            <v>SUROCCIDENTE</v>
          </cell>
          <cell r="AA381" t="str">
            <v>Mant</v>
          </cell>
          <cell r="AB381" t="str">
            <v>4065-11</v>
          </cell>
          <cell r="AC381">
            <v>31831044</v>
          </cell>
        </row>
        <row r="382">
          <cell r="C382" t="str">
            <v>RUIZ LOPEZ MARIA CONSUELO</v>
          </cell>
          <cell r="D382" t="str">
            <v>5040-20</v>
          </cell>
          <cell r="E382">
            <v>17368151.424166664</v>
          </cell>
          <cell r="F382" t="str">
            <v>Secretario Ejecutivo</v>
          </cell>
          <cell r="G382" t="str">
            <v>20SEG</v>
          </cell>
          <cell r="H382" t="str">
            <v>GRUPO ADMINISTRACION PERSONAL</v>
          </cell>
          <cell r="L382">
            <v>2003</v>
          </cell>
          <cell r="M382" t="str">
            <v>C</v>
          </cell>
          <cell r="O382" t="str">
            <v>BACHILLER</v>
          </cell>
          <cell r="P382">
            <v>764298</v>
          </cell>
          <cell r="Q382">
            <v>59861</v>
          </cell>
          <cell r="R382" t="str">
            <v>2</v>
          </cell>
          <cell r="S382">
            <v>17498</v>
          </cell>
          <cell r="T382">
            <v>26563</v>
          </cell>
          <cell r="U382">
            <v>55.772222222222226</v>
          </cell>
          <cell r="V382">
            <v>0</v>
          </cell>
          <cell r="W382">
            <v>30.955555555555556</v>
          </cell>
          <cell r="X382" t="str">
            <v>6Asistencial</v>
          </cell>
          <cell r="Y382">
            <v>44442280.072993055</v>
          </cell>
          <cell r="AA382" t="str">
            <v>Mant</v>
          </cell>
          <cell r="AB382" t="str">
            <v>5040-20</v>
          </cell>
          <cell r="AC382">
            <v>41429957</v>
          </cell>
        </row>
        <row r="383">
          <cell r="C383" t="str">
            <v>RUIZ MOLINA TERESA</v>
          </cell>
          <cell r="D383" t="str">
            <v>4065-12</v>
          </cell>
          <cell r="E383">
            <v>16415181.84</v>
          </cell>
          <cell r="F383" t="str">
            <v>Técnico Administrativo</v>
          </cell>
          <cell r="G383" t="str">
            <v>21CENTRO</v>
          </cell>
          <cell r="H383" t="str">
            <v>GRUPO TESORERIA</v>
          </cell>
          <cell r="L383" t="str">
            <v>MCF</v>
          </cell>
          <cell r="M383" t="str">
            <v>C</v>
          </cell>
          <cell r="O383" t="str">
            <v>TC</v>
          </cell>
          <cell r="P383">
            <v>808521</v>
          </cell>
          <cell r="Q383">
            <v>0</v>
          </cell>
          <cell r="R383" t="str">
            <v>2</v>
          </cell>
          <cell r="S383">
            <v>22494</v>
          </cell>
          <cell r="T383">
            <v>31807</v>
          </cell>
          <cell r="U383">
            <v>42.094444444444441</v>
          </cell>
          <cell r="V383">
            <v>0</v>
          </cell>
          <cell r="W383">
            <v>16.597222222222221</v>
          </cell>
          <cell r="X383" t="str">
            <v>5Tecnico</v>
          </cell>
          <cell r="Y383">
            <v>22725224.360444445</v>
          </cell>
          <cell r="Z383" t="str">
            <v>CENTRO</v>
          </cell>
          <cell r="AA383" t="str">
            <v>Mant</v>
          </cell>
          <cell r="AB383" t="str">
            <v>4065-12</v>
          </cell>
          <cell r="AC383">
            <v>51654267</v>
          </cell>
        </row>
        <row r="384">
          <cell r="C384" t="str">
            <v>RUIZ NIETO DIEGO</v>
          </cell>
          <cell r="D384" t="str">
            <v>4065-11</v>
          </cell>
          <cell r="E384">
            <v>16080398.177083332</v>
          </cell>
          <cell r="F384" t="str">
            <v>Técnico Administrativo</v>
          </cell>
          <cell r="G384" t="str">
            <v>21CENTRO</v>
          </cell>
          <cell r="H384" t="str">
            <v>GRUPO ADMINISTRATIVO</v>
          </cell>
          <cell r="L384">
            <v>2003</v>
          </cell>
          <cell r="M384" t="str">
            <v>C</v>
          </cell>
          <cell r="O384" t="str">
            <v>UN</v>
          </cell>
          <cell r="P384">
            <v>761453</v>
          </cell>
          <cell r="Q384">
            <v>0</v>
          </cell>
          <cell r="R384" t="str">
            <v>1</v>
          </cell>
          <cell r="S384">
            <v>14212</v>
          </cell>
          <cell r="T384">
            <v>33738</v>
          </cell>
          <cell r="U384">
            <v>64.769444444444446</v>
          </cell>
          <cell r="V384">
            <v>11.75</v>
          </cell>
          <cell r="W384">
            <v>11.308333333333334</v>
          </cell>
          <cell r="X384" t="str">
            <v>5Tecnico</v>
          </cell>
          <cell r="Y384">
            <v>15456472.447797455</v>
          </cell>
          <cell r="Z384" t="str">
            <v>CENTRO</v>
          </cell>
          <cell r="AA384" t="str">
            <v>Mant</v>
          </cell>
          <cell r="AB384" t="str">
            <v>4065-11</v>
          </cell>
          <cell r="AC384">
            <v>17045763</v>
          </cell>
        </row>
        <row r="385">
          <cell r="C385" t="str">
            <v>RUIZ ROMERO HERNANDO ENRIQUE</v>
          </cell>
          <cell r="D385" t="str">
            <v>3020-08</v>
          </cell>
          <cell r="E385">
            <v>21196717.882083338</v>
          </cell>
          <cell r="F385" t="str">
            <v>Profesional Universitario</v>
          </cell>
          <cell r="G385" t="str">
            <v>21CENTRO</v>
          </cell>
          <cell r="H385" t="str">
            <v>GRUPO ADMINISTRATIVO</v>
          </cell>
          <cell r="L385">
            <v>2003</v>
          </cell>
          <cell r="M385" t="str">
            <v>C</v>
          </cell>
          <cell r="O385" t="str">
            <v>UN</v>
          </cell>
          <cell r="P385">
            <v>1044033</v>
          </cell>
          <cell r="Q385">
            <v>0</v>
          </cell>
          <cell r="R385" t="str">
            <v>1</v>
          </cell>
          <cell r="S385">
            <v>16997</v>
          </cell>
          <cell r="T385">
            <v>35689</v>
          </cell>
          <cell r="U385">
            <v>57.141666666666666</v>
          </cell>
          <cell r="V385">
            <v>41.333333333333329</v>
          </cell>
          <cell r="W385">
            <v>5.9694444444444441</v>
          </cell>
          <cell r="X385" t="str">
            <v>4Profesional</v>
          </cell>
          <cell r="Y385">
            <v>6525743.8288136572</v>
          </cell>
          <cell r="Z385" t="str">
            <v>CENTRO</v>
          </cell>
          <cell r="AA385" t="str">
            <v>Mant</v>
          </cell>
          <cell r="AB385" t="str">
            <v>3020-08</v>
          </cell>
          <cell r="AC385">
            <v>17151045</v>
          </cell>
        </row>
        <row r="386">
          <cell r="C386" t="str">
            <v>RUIZ SUAREZ LAURA CECILIA</v>
          </cell>
          <cell r="D386" t="str">
            <v>5040-18</v>
          </cell>
          <cell r="E386">
            <v>15256479.260833334</v>
          </cell>
          <cell r="F386" t="str">
            <v>Secretario Ejecutivo</v>
          </cell>
          <cell r="G386" t="str">
            <v>16SDT</v>
          </cell>
          <cell r="H386" t="str">
            <v>DIVISION PROGRAMAS EN ADMINISTRACION</v>
          </cell>
          <cell r="M386" t="str">
            <v>C</v>
          </cell>
          <cell r="O386" t="str">
            <v>BACHILLER</v>
          </cell>
          <cell r="P386">
            <v>721333</v>
          </cell>
          <cell r="Q386">
            <v>0</v>
          </cell>
          <cell r="R386" t="str">
            <v>2</v>
          </cell>
          <cell r="S386">
            <v>21789</v>
          </cell>
          <cell r="T386">
            <v>31807</v>
          </cell>
          <cell r="U386">
            <v>44.022222222222226</v>
          </cell>
          <cell r="V386">
            <v>4.416666666666667</v>
          </cell>
          <cell r="W386">
            <v>16.597222222222221</v>
          </cell>
          <cell r="X386" t="str">
            <v>6Asistencial</v>
          </cell>
          <cell r="Y386">
            <v>21256069.446446761</v>
          </cell>
          <cell r="AA386" t="str">
            <v>Mant</v>
          </cell>
          <cell r="AB386" t="str">
            <v>5040-18</v>
          </cell>
          <cell r="AC386">
            <v>23854850</v>
          </cell>
        </row>
        <row r="387">
          <cell r="C387" t="str">
            <v>RUIZ TRUJILLO MANUEL ERLANDER</v>
          </cell>
          <cell r="D387" t="str">
            <v>5310-11</v>
          </cell>
          <cell r="E387">
            <v>19241995.709166665</v>
          </cell>
          <cell r="F387" t="str">
            <v>Conductor Mec (Asignado)</v>
          </cell>
          <cell r="G387" t="str">
            <v>22NOROCCIDENTE</v>
          </cell>
          <cell r="H387" t="str">
            <v>DIRECCION REGIONAL ANTIOQUIA</v>
          </cell>
          <cell r="M387" t="str">
            <v>C</v>
          </cell>
          <cell r="N387" t="str">
            <v>P</v>
          </cell>
          <cell r="O387" t="str">
            <v>SECUNDARIA</v>
          </cell>
          <cell r="P387">
            <v>555997</v>
          </cell>
          <cell r="Q387">
            <v>0</v>
          </cell>
          <cell r="R387" t="str">
            <v>1</v>
          </cell>
          <cell r="S387">
            <v>26113</v>
          </cell>
          <cell r="T387">
            <v>34891</v>
          </cell>
          <cell r="U387">
            <v>32.18333333333333</v>
          </cell>
          <cell r="V387">
            <v>0</v>
          </cell>
          <cell r="W387">
            <v>8.15</v>
          </cell>
          <cell r="X387" t="str">
            <v>6Asistencial</v>
          </cell>
          <cell r="Y387">
            <v>6718667.7480000006</v>
          </cell>
          <cell r="Z387" t="str">
            <v>NOROCCIDENTE</v>
          </cell>
          <cell r="AA387" t="str">
            <v>Mant</v>
          </cell>
          <cell r="AB387" t="str">
            <v>5310-11</v>
          </cell>
          <cell r="AC387">
            <v>15509828</v>
          </cell>
        </row>
        <row r="388">
          <cell r="C388" t="str">
            <v>SAAVEDRA VARGAS JOSE EDUARDO</v>
          </cell>
          <cell r="D388" t="str">
            <v>5120-09</v>
          </cell>
          <cell r="E388">
            <v>10643889.421249999</v>
          </cell>
          <cell r="F388" t="str">
            <v>Auxiliar Administrativo</v>
          </cell>
          <cell r="G388" t="str">
            <v>20SEG</v>
          </cell>
          <cell r="H388" t="str">
            <v>GRUPO ALMACEN Y SUMINISTROS</v>
          </cell>
          <cell r="M388" t="str">
            <v>C</v>
          </cell>
          <cell r="N388" t="str">
            <v>VE</v>
          </cell>
          <cell r="O388" t="str">
            <v>SECUNDARIA</v>
          </cell>
          <cell r="P388">
            <v>468655</v>
          </cell>
          <cell r="Q388">
            <v>0</v>
          </cell>
          <cell r="R388" t="str">
            <v>1</v>
          </cell>
          <cell r="S388">
            <v>24680</v>
          </cell>
          <cell r="T388">
            <v>35313</v>
          </cell>
          <cell r="U388">
            <v>36.105555555555554</v>
          </cell>
          <cell r="V388">
            <v>0</v>
          </cell>
          <cell r="W388">
            <v>7</v>
          </cell>
          <cell r="X388" t="str">
            <v>6Asistencial</v>
          </cell>
          <cell r="Y388">
            <v>3832519.1489479165</v>
          </cell>
          <cell r="AA388" t="str">
            <v>Mant</v>
          </cell>
          <cell r="AB388" t="str">
            <v>5120-09</v>
          </cell>
          <cell r="AC388">
            <v>79421627</v>
          </cell>
        </row>
        <row r="389">
          <cell r="C389" t="str">
            <v>SALGADO QUINTERO NUBIA EDITH</v>
          </cell>
          <cell r="D389" t="str">
            <v>4065-12</v>
          </cell>
          <cell r="E389">
            <v>16415181.84</v>
          </cell>
          <cell r="F389" t="str">
            <v>Técnico Administrativo</v>
          </cell>
          <cell r="G389" t="str">
            <v>16SDT</v>
          </cell>
          <cell r="H389" t="str">
            <v>DIVISION PROGRAMAS INTERNACIONALES</v>
          </cell>
          <cell r="I389" t="str">
            <v>SRI</v>
          </cell>
          <cell r="M389" t="str">
            <v>C</v>
          </cell>
          <cell r="O389" t="str">
            <v>ES</v>
          </cell>
          <cell r="P389">
            <v>808521</v>
          </cell>
          <cell r="Q389">
            <v>0</v>
          </cell>
          <cell r="R389" t="str">
            <v>2</v>
          </cell>
          <cell r="S389">
            <v>22634</v>
          </cell>
          <cell r="T389">
            <v>30682</v>
          </cell>
          <cell r="U389">
            <v>41.711111111111109</v>
          </cell>
          <cell r="V389">
            <v>0</v>
          </cell>
          <cell r="W389">
            <v>19.677777777777777</v>
          </cell>
          <cell r="X389" t="str">
            <v>5Tecnico</v>
          </cell>
          <cell r="Y389">
            <v>26768162.410222225</v>
          </cell>
          <cell r="AA389" t="str">
            <v>Mant</v>
          </cell>
          <cell r="AB389" t="str">
            <v>4065-12</v>
          </cell>
          <cell r="AC389">
            <v>51668565</v>
          </cell>
        </row>
        <row r="390">
          <cell r="C390" t="str">
            <v>SANCLEMENTE ALVES OBDULIA</v>
          </cell>
          <cell r="D390" t="str">
            <v>4065-11</v>
          </cell>
          <cell r="E390">
            <v>17198808.577083334</v>
          </cell>
          <cell r="F390" t="str">
            <v>Técnico Administrativo</v>
          </cell>
          <cell r="G390" t="str">
            <v>25SUROCCIDENTE</v>
          </cell>
          <cell r="H390" t="str">
            <v>DIVISION ADMINISTRATIVA Y FINANCIERA</v>
          </cell>
          <cell r="L390">
            <v>2003</v>
          </cell>
          <cell r="M390" t="str">
            <v>C</v>
          </cell>
          <cell r="O390" t="str">
            <v>BACHILLER</v>
          </cell>
          <cell r="P390">
            <v>761453</v>
          </cell>
          <cell r="Q390">
            <v>54460</v>
          </cell>
          <cell r="R390" t="str">
            <v>2</v>
          </cell>
          <cell r="S390">
            <v>16961</v>
          </cell>
          <cell r="T390">
            <v>26690</v>
          </cell>
          <cell r="U390">
            <v>57.241666666666667</v>
          </cell>
          <cell r="V390">
            <v>0</v>
          </cell>
          <cell r="W390">
            <v>30.608333333333334</v>
          </cell>
          <cell r="X390" t="str">
            <v>5Tecnico</v>
          </cell>
          <cell r="Y390">
            <v>43461429.014195599</v>
          </cell>
          <cell r="Z390" t="str">
            <v>SUROCCIDENTE</v>
          </cell>
          <cell r="AA390" t="str">
            <v>Mant</v>
          </cell>
          <cell r="AB390" t="str">
            <v>4065-11</v>
          </cell>
          <cell r="AC390">
            <v>38980565</v>
          </cell>
        </row>
        <row r="391">
          <cell r="C391" t="str">
            <v>SANCHEZ BARRIOS MARIA HELENA</v>
          </cell>
          <cell r="D391" t="str">
            <v>5120-09</v>
          </cell>
          <cell r="E391">
            <v>10643889.421249999</v>
          </cell>
          <cell r="F391" t="str">
            <v>Auxiliar Administrativo</v>
          </cell>
          <cell r="G391" t="str">
            <v>23NORTE</v>
          </cell>
          <cell r="H391" t="str">
            <v>GRUPO ADMINISTRATIVO Y FINANCIERO</v>
          </cell>
          <cell r="L391" t="str">
            <v>MCF</v>
          </cell>
          <cell r="M391" t="str">
            <v>C</v>
          </cell>
          <cell r="O391" t="str">
            <v>TC</v>
          </cell>
          <cell r="P391">
            <v>468655</v>
          </cell>
          <cell r="Q391">
            <v>0</v>
          </cell>
          <cell r="R391" t="str">
            <v>2</v>
          </cell>
          <cell r="S391">
            <v>22943</v>
          </cell>
          <cell r="T391">
            <v>34300</v>
          </cell>
          <cell r="U391">
            <v>40.863888888888887</v>
          </cell>
          <cell r="V391">
            <v>0</v>
          </cell>
          <cell r="W391">
            <v>9.7722222222222221</v>
          </cell>
          <cell r="X391" t="str">
            <v>6Asistencial</v>
          </cell>
          <cell r="Y391">
            <v>9115765.885350693</v>
          </cell>
          <cell r="Z391" t="str">
            <v>NORTE</v>
          </cell>
          <cell r="AA391" t="str">
            <v>Mant</v>
          </cell>
          <cell r="AB391" t="str">
            <v>5120-09</v>
          </cell>
          <cell r="AC391">
            <v>33338213</v>
          </cell>
        </row>
        <row r="392">
          <cell r="C392" t="str">
            <v>SANCHEZ BELTRAN LUZ STELLA</v>
          </cell>
          <cell r="D392" t="str">
            <v>2035-12</v>
          </cell>
          <cell r="E392">
            <v>31146455.449583333</v>
          </cell>
          <cell r="F392" t="str">
            <v>Director o Gerente Regional</v>
          </cell>
          <cell r="G392" t="str">
            <v>22NOROCCIDENTE</v>
          </cell>
          <cell r="H392" t="str">
            <v>DIRECCION REGIONAL QUINDIO</v>
          </cell>
          <cell r="K392" t="str">
            <v>X</v>
          </cell>
          <cell r="M392" t="str">
            <v>LNR</v>
          </cell>
          <cell r="O392" t="str">
            <v>ES</v>
          </cell>
          <cell r="P392">
            <v>1534102</v>
          </cell>
          <cell r="Q392">
            <v>0</v>
          </cell>
          <cell r="R392" t="str">
            <v>2</v>
          </cell>
          <cell r="S392">
            <v>20923</v>
          </cell>
          <cell r="T392">
            <v>36857</v>
          </cell>
          <cell r="U392">
            <v>46.394444444444446</v>
          </cell>
          <cell r="V392">
            <v>7.666666666666667</v>
          </cell>
          <cell r="W392">
            <v>2.7722222222222221</v>
          </cell>
          <cell r="X392" t="str">
            <v>3Ejecutivo</v>
          </cell>
          <cell r="Y392">
            <v>11708266.464</v>
          </cell>
          <cell r="Z392" t="str">
            <v>NOROCCIDENTE</v>
          </cell>
          <cell r="AA392" t="str">
            <v>SUP</v>
          </cell>
          <cell r="AB392" t="str">
            <v>sale</v>
          </cell>
          <cell r="AC392">
            <v>24488092</v>
          </cell>
        </row>
        <row r="393">
          <cell r="C393" t="str">
            <v>SANCHEZ GOMEZ ANAVELA</v>
          </cell>
          <cell r="D393" t="str">
            <v>4065-12</v>
          </cell>
          <cell r="E393">
            <v>16415181.84</v>
          </cell>
          <cell r="F393" t="str">
            <v>Técnico Administrativo</v>
          </cell>
          <cell r="G393" t="str">
            <v>21CENTRO</v>
          </cell>
          <cell r="H393" t="str">
            <v>GRUPO ADMINISTRATIVO</v>
          </cell>
          <cell r="K393" t="str">
            <v>X</v>
          </cell>
          <cell r="M393" t="str">
            <v>C</v>
          </cell>
          <cell r="O393" t="str">
            <v>TC</v>
          </cell>
          <cell r="P393">
            <v>808521</v>
          </cell>
          <cell r="Q393">
            <v>0</v>
          </cell>
          <cell r="R393" t="str">
            <v>2</v>
          </cell>
          <cell r="S393">
            <v>23314</v>
          </cell>
          <cell r="T393">
            <v>31807</v>
          </cell>
          <cell r="U393">
            <v>39.847222222222221</v>
          </cell>
          <cell r="V393">
            <v>0</v>
          </cell>
          <cell r="W393">
            <v>16.597222222222221</v>
          </cell>
          <cell r="X393" t="str">
            <v>5Tecnico</v>
          </cell>
          <cell r="Y393">
            <v>22725224.360444445</v>
          </cell>
          <cell r="Z393" t="str">
            <v>CENTRO</v>
          </cell>
          <cell r="AA393" t="str">
            <v>SUP</v>
          </cell>
          <cell r="AB393" t="str">
            <v>sale</v>
          </cell>
          <cell r="AC393">
            <v>51691446</v>
          </cell>
        </row>
        <row r="394">
          <cell r="C394" t="str">
            <v>SANCHEZ SOSA JUAN DE-JESUS</v>
          </cell>
          <cell r="D394" t="str">
            <v>5120-09</v>
          </cell>
          <cell r="E394">
            <v>10643889.421249999</v>
          </cell>
          <cell r="F394" t="str">
            <v>Auxiliar Administrativo</v>
          </cell>
          <cell r="G394" t="str">
            <v>24ORIENTE</v>
          </cell>
          <cell r="H394" t="str">
            <v>GRUPO SERVICIOS</v>
          </cell>
          <cell r="K394" t="str">
            <v>X</v>
          </cell>
          <cell r="M394" t="str">
            <v>C</v>
          </cell>
          <cell r="O394" t="str">
            <v>UN</v>
          </cell>
          <cell r="P394">
            <v>468655</v>
          </cell>
          <cell r="Q394">
            <v>0</v>
          </cell>
          <cell r="R394" t="str">
            <v>1</v>
          </cell>
          <cell r="S394">
            <v>23320</v>
          </cell>
          <cell r="T394">
            <v>33150</v>
          </cell>
          <cell r="U394">
            <v>39.833333333333336</v>
          </cell>
          <cell r="V394">
            <v>3.6666666666666665</v>
          </cell>
          <cell r="W394">
            <v>12.919444444444444</v>
          </cell>
          <cell r="X394" t="str">
            <v>6Asistencial</v>
          </cell>
          <cell r="Y394">
            <v>11887305.156906249</v>
          </cell>
          <cell r="Z394" t="str">
            <v>ORIENTE</v>
          </cell>
          <cell r="AA394" t="str">
            <v>SUP</v>
          </cell>
          <cell r="AB394" t="str">
            <v>sale</v>
          </cell>
          <cell r="AC394">
            <v>6770224</v>
          </cell>
        </row>
        <row r="395">
          <cell r="C395" t="str">
            <v>SANCHEZ VERGARA MARTHA ELENA</v>
          </cell>
          <cell r="D395" t="str">
            <v>3020-12</v>
          </cell>
          <cell r="E395">
            <v>25294052.003333326</v>
          </cell>
          <cell r="F395" t="str">
            <v>Profesional Universitario</v>
          </cell>
          <cell r="G395" t="str">
            <v>24ORIENTE</v>
          </cell>
          <cell r="H395" t="str">
            <v>DIRECCION REGIONAL META</v>
          </cell>
          <cell r="L395">
            <v>2004</v>
          </cell>
          <cell r="M395" t="str">
            <v>C</v>
          </cell>
          <cell r="N395" t="str">
            <v>P</v>
          </cell>
          <cell r="O395" t="str">
            <v>ES</v>
          </cell>
          <cell r="P395">
            <v>1245845</v>
          </cell>
          <cell r="Q395">
            <v>0</v>
          </cell>
          <cell r="R395" t="str">
            <v>2</v>
          </cell>
          <cell r="S395">
            <v>18025</v>
          </cell>
          <cell r="T395">
            <v>31807</v>
          </cell>
          <cell r="U395">
            <v>54.327777777777776</v>
          </cell>
          <cell r="V395">
            <v>4.5</v>
          </cell>
          <cell r="W395">
            <v>16.597222222222221</v>
          </cell>
          <cell r="X395" t="str">
            <v>4Profesional</v>
          </cell>
          <cell r="Y395">
            <v>11708266.464</v>
          </cell>
          <cell r="Z395" t="str">
            <v>ORIENTE</v>
          </cell>
          <cell r="AA395" t="str">
            <v>Mant</v>
          </cell>
          <cell r="AB395" t="str">
            <v>3020-12</v>
          </cell>
          <cell r="AC395">
            <v>21226419</v>
          </cell>
        </row>
        <row r="396">
          <cell r="C396" t="str">
            <v>SANCHEZ VILLARREAL NURYS PIEDAD</v>
          </cell>
          <cell r="D396" t="str">
            <v>4065-11</v>
          </cell>
          <cell r="E396">
            <v>16080398.177083332</v>
          </cell>
          <cell r="F396" t="str">
            <v>Técnico Administrativo</v>
          </cell>
          <cell r="G396" t="str">
            <v>23NORTE</v>
          </cell>
          <cell r="H396" t="str">
            <v>DIVISION ADMINISTRATIVA Y FINANCIERA</v>
          </cell>
          <cell r="K396" t="str">
            <v>X</v>
          </cell>
          <cell r="M396" t="str">
            <v>C</v>
          </cell>
          <cell r="O396" t="str">
            <v>BACHILLER</v>
          </cell>
          <cell r="P396">
            <v>761453</v>
          </cell>
          <cell r="Q396">
            <v>0</v>
          </cell>
          <cell r="R396" t="str">
            <v>2</v>
          </cell>
          <cell r="S396">
            <v>23909</v>
          </cell>
          <cell r="T396">
            <v>30834</v>
          </cell>
          <cell r="U396">
            <v>38.219444444444441</v>
          </cell>
          <cell r="V396">
            <v>0</v>
          </cell>
          <cell r="W396">
            <v>19.261111111111113</v>
          </cell>
          <cell r="X396" t="str">
            <v>5Tecnico</v>
          </cell>
          <cell r="Y396">
            <v>25867900.874172453</v>
          </cell>
          <cell r="Z396" t="str">
            <v>NORTE</v>
          </cell>
          <cell r="AA396" t="str">
            <v>SUP</v>
          </cell>
          <cell r="AB396" t="str">
            <v>sale</v>
          </cell>
          <cell r="AC396">
            <v>32697163</v>
          </cell>
        </row>
        <row r="397">
          <cell r="C397" t="str">
            <v>SANDOVAL CASTRO DIEGO MARIA</v>
          </cell>
          <cell r="D397" t="str">
            <v>4065-11</v>
          </cell>
          <cell r="E397">
            <v>16080398.177083332</v>
          </cell>
          <cell r="F397" t="str">
            <v>Técnico Administrativo</v>
          </cell>
          <cell r="G397" t="str">
            <v>25SUROCCIDENTE</v>
          </cell>
          <cell r="H397" t="str">
            <v>GRUPO ADMINISTRATIVO Y FINANCIERO</v>
          </cell>
          <cell r="K397" t="str">
            <v>X</v>
          </cell>
          <cell r="M397" t="str">
            <v>C</v>
          </cell>
          <cell r="O397" t="str">
            <v>BACHILLER</v>
          </cell>
          <cell r="P397">
            <v>761453</v>
          </cell>
          <cell r="Q397">
            <v>0</v>
          </cell>
          <cell r="R397" t="str">
            <v>1</v>
          </cell>
          <cell r="S397">
            <v>22114</v>
          </cell>
          <cell r="T397">
            <v>29987</v>
          </cell>
          <cell r="U397">
            <v>43.133333333333333</v>
          </cell>
          <cell r="V397">
            <v>0</v>
          </cell>
          <cell r="W397">
            <v>21.583333333333332</v>
          </cell>
          <cell r="X397" t="str">
            <v>5Tecnico</v>
          </cell>
          <cell r="Y397">
            <v>28952768.556061346</v>
          </cell>
          <cell r="Z397" t="str">
            <v>SUROCCIDENTE</v>
          </cell>
          <cell r="AA397" t="str">
            <v>SUP</v>
          </cell>
          <cell r="AB397" t="str">
            <v>sale</v>
          </cell>
          <cell r="AC397">
            <v>4664123</v>
          </cell>
        </row>
        <row r="398">
          <cell r="C398" t="str">
            <v>SARMIENTO VERGARA GEIDI DEL-CARMEN</v>
          </cell>
          <cell r="D398" t="str">
            <v>3020-08</v>
          </cell>
          <cell r="E398">
            <v>21196717.882083338</v>
          </cell>
          <cell r="F398" t="str">
            <v>Profesional Universitario</v>
          </cell>
          <cell r="G398" t="str">
            <v>23NORTE</v>
          </cell>
          <cell r="H398" t="str">
            <v>DIVISION ADMINISTRATIVA Y FINANCIERA</v>
          </cell>
          <cell r="M398" t="str">
            <v>C</v>
          </cell>
          <cell r="O398" t="str">
            <v>ES</v>
          </cell>
          <cell r="P398">
            <v>1044033</v>
          </cell>
          <cell r="Q398">
            <v>0</v>
          </cell>
          <cell r="R398" t="str">
            <v>2</v>
          </cell>
          <cell r="S398">
            <v>20652</v>
          </cell>
          <cell r="T398">
            <v>30438</v>
          </cell>
          <cell r="U398">
            <v>47.136111111111113</v>
          </cell>
          <cell r="V398">
            <v>0</v>
          </cell>
          <cell r="W398">
            <v>20.341666666666665</v>
          </cell>
          <cell r="X398" t="str">
            <v>4Profesional</v>
          </cell>
          <cell r="Y398">
            <v>35744235.552663192</v>
          </cell>
          <cell r="Z398" t="str">
            <v>NORTE</v>
          </cell>
          <cell r="AA398" t="str">
            <v>Mant</v>
          </cell>
          <cell r="AB398" t="str">
            <v>3020-08</v>
          </cell>
          <cell r="AC398">
            <v>32643869</v>
          </cell>
        </row>
        <row r="399">
          <cell r="C399" t="str">
            <v>SEGURA BRICEÑO MYRIAM ESTHER</v>
          </cell>
          <cell r="D399" t="str">
            <v>4065-15</v>
          </cell>
          <cell r="E399">
            <v>20218349.740416665</v>
          </cell>
          <cell r="F399" t="str">
            <v>Técnico Administrativo</v>
          </cell>
          <cell r="G399" t="str">
            <v>16SDT</v>
          </cell>
          <cell r="H399" t="str">
            <v>DIVISION PROGRAMAS INTERNACIONALES</v>
          </cell>
          <cell r="I399" t="str">
            <v>SRI</v>
          </cell>
          <cell r="L399">
            <v>2003</v>
          </cell>
          <cell r="M399" t="str">
            <v>C</v>
          </cell>
          <cell r="O399" t="str">
            <v>TC</v>
          </cell>
          <cell r="P399">
            <v>935634</v>
          </cell>
          <cell r="Q399">
            <v>60210</v>
          </cell>
          <cell r="R399" t="str">
            <v>2</v>
          </cell>
          <cell r="S399">
            <v>17807</v>
          </cell>
          <cell r="T399">
            <v>26908</v>
          </cell>
          <cell r="U399">
            <v>54.927777777777777</v>
          </cell>
          <cell r="V399">
            <v>0</v>
          </cell>
          <cell r="W399">
            <v>30.011111111111113</v>
          </cell>
          <cell r="X399" t="str">
            <v>5Tecnico</v>
          </cell>
          <cell r="Y399">
            <v>49836460.436269671</v>
          </cell>
          <cell r="AA399" t="str">
            <v>Mant</v>
          </cell>
          <cell r="AB399" t="str">
            <v>4065-15</v>
          </cell>
          <cell r="AC399">
            <v>41523351</v>
          </cell>
        </row>
        <row r="400">
          <cell r="C400" t="str">
            <v>SEGURA VELASQUEZ HERNAN-DE-JESUS</v>
          </cell>
          <cell r="D400" t="str">
            <v>5120-10</v>
          </cell>
          <cell r="E400">
            <v>11597824.078333335</v>
          </cell>
          <cell r="F400" t="str">
            <v>Auxiliar Administrativo</v>
          </cell>
          <cell r="G400" t="str">
            <v>22NOROCCIDENTE</v>
          </cell>
          <cell r="H400" t="str">
            <v>GRUPO ADMINISTRATIVO Y FINANCIERO</v>
          </cell>
          <cell r="K400" t="str">
            <v>X</v>
          </cell>
          <cell r="M400" t="str">
            <v>C</v>
          </cell>
          <cell r="O400" t="str">
            <v>BACHILLER</v>
          </cell>
          <cell r="P400">
            <v>515106</v>
          </cell>
          <cell r="Q400">
            <v>0</v>
          </cell>
          <cell r="R400" t="str">
            <v>1</v>
          </cell>
          <cell r="S400">
            <v>21433</v>
          </cell>
          <cell r="T400">
            <v>33665</v>
          </cell>
          <cell r="U400">
            <v>45</v>
          </cell>
          <cell r="V400">
            <v>0.16666666666666666</v>
          </cell>
          <cell r="W400">
            <v>11.508333333333333</v>
          </cell>
          <cell r="X400" t="str">
            <v>6Asistencial</v>
          </cell>
          <cell r="Y400">
            <v>11515255.726402778</v>
          </cell>
          <cell r="Z400" t="str">
            <v>NOROCCIDENTE</v>
          </cell>
          <cell r="AA400" t="str">
            <v>SUP</v>
          </cell>
          <cell r="AB400" t="str">
            <v>sale</v>
          </cell>
          <cell r="AC400">
            <v>4391793</v>
          </cell>
        </row>
        <row r="401">
          <cell r="C401" t="str">
            <v>SIERRA DE-RIVEROS ROSALBA</v>
          </cell>
          <cell r="D401" t="str">
            <v>5120-09</v>
          </cell>
          <cell r="E401">
            <v>10643889.421249999</v>
          </cell>
          <cell r="F401" t="str">
            <v>Auxiliar Administrativo</v>
          </cell>
          <cell r="G401" t="str">
            <v>20SEG</v>
          </cell>
          <cell r="H401" t="str">
            <v>GRUPO CORRESPONDENCIA</v>
          </cell>
          <cell r="M401" t="str">
            <v>C</v>
          </cell>
          <cell r="O401" t="str">
            <v>BACHILLER</v>
          </cell>
          <cell r="P401">
            <v>468655</v>
          </cell>
          <cell r="Q401">
            <v>0</v>
          </cell>
          <cell r="R401" t="str">
            <v>2</v>
          </cell>
          <cell r="S401">
            <v>18176</v>
          </cell>
          <cell r="T401">
            <v>35121</v>
          </cell>
          <cell r="U401">
            <v>53.916666666666664</v>
          </cell>
          <cell r="V401">
            <v>0.33333333333333331</v>
          </cell>
          <cell r="W401">
            <v>7.5250000000000004</v>
          </cell>
          <cell r="X401" t="str">
            <v>6Asistencial</v>
          </cell>
          <cell r="Y401">
            <v>6224540.9039999992</v>
          </cell>
          <cell r="AA401" t="str">
            <v>Mant</v>
          </cell>
          <cell r="AB401" t="str">
            <v>5120-09</v>
          </cell>
          <cell r="AC401">
            <v>41451027</v>
          </cell>
        </row>
        <row r="402">
          <cell r="C402" t="str">
            <v>SIERRA MONTES TIBALDO RAFAEL</v>
          </cell>
          <cell r="D402" t="str">
            <v>2040-11</v>
          </cell>
          <cell r="E402">
            <v>32196065.86375</v>
          </cell>
          <cell r="F402" t="str">
            <v>Jefe de División</v>
          </cell>
          <cell r="G402" t="str">
            <v>23NORTE</v>
          </cell>
          <cell r="H402" t="str">
            <v>DIVISION PROGRAMAS EN ADMINISTRACION</v>
          </cell>
          <cell r="L402">
            <v>2003</v>
          </cell>
          <cell r="M402" t="str">
            <v>C</v>
          </cell>
          <cell r="N402" t="str">
            <v>P</v>
          </cell>
          <cell r="O402" t="str">
            <v>ES</v>
          </cell>
          <cell r="P402">
            <v>1464700</v>
          </cell>
          <cell r="Q402">
            <v>121100</v>
          </cell>
          <cell r="R402" t="str">
            <v>1</v>
          </cell>
          <cell r="S402">
            <v>16782</v>
          </cell>
          <cell r="T402">
            <v>27150</v>
          </cell>
          <cell r="U402">
            <v>57.733333333333334</v>
          </cell>
          <cell r="V402">
            <v>2.8333333333333335</v>
          </cell>
          <cell r="W402">
            <v>29.344444444444445</v>
          </cell>
          <cell r="X402" t="str">
            <v>3Ejecutivo</v>
          </cell>
          <cell r="Y402">
            <v>11178590.4</v>
          </cell>
          <cell r="Z402" t="str">
            <v>NORTE</v>
          </cell>
          <cell r="AA402" t="str">
            <v>crear</v>
          </cell>
          <cell r="AB402" t="str">
            <v>3010-16</v>
          </cell>
          <cell r="AC402">
            <v>7431451</v>
          </cell>
        </row>
        <row r="403">
          <cell r="C403" t="str">
            <v>SIERRA RODRIGUEZ JAIRO</v>
          </cell>
          <cell r="D403" t="str">
            <v>4065-11</v>
          </cell>
          <cell r="E403">
            <v>16080398.177083332</v>
          </cell>
          <cell r="F403" t="str">
            <v>Técnico Administrativo</v>
          </cell>
          <cell r="G403" t="str">
            <v>21CENTRO</v>
          </cell>
          <cell r="H403" t="str">
            <v>GRUPO CONTABILIDAD</v>
          </cell>
          <cell r="K403" t="str">
            <v>X</v>
          </cell>
          <cell r="M403" t="str">
            <v>C</v>
          </cell>
          <cell r="O403" t="str">
            <v>UN</v>
          </cell>
          <cell r="P403">
            <v>761453</v>
          </cell>
          <cell r="Q403">
            <v>0</v>
          </cell>
          <cell r="R403" t="str">
            <v>1</v>
          </cell>
          <cell r="S403">
            <v>22374</v>
          </cell>
          <cell r="T403">
            <v>28450</v>
          </cell>
          <cell r="U403">
            <v>42.422222222222224</v>
          </cell>
          <cell r="V403">
            <v>0</v>
          </cell>
          <cell r="W403">
            <v>25.788888888888888</v>
          </cell>
          <cell r="X403" t="str">
            <v>5Tecnico</v>
          </cell>
          <cell r="Y403">
            <v>34351286.999366894</v>
          </cell>
          <cell r="Z403" t="str">
            <v>CENTRO</v>
          </cell>
          <cell r="AA403" t="str">
            <v>SUP</v>
          </cell>
          <cell r="AB403" t="str">
            <v>sale</v>
          </cell>
          <cell r="AC403">
            <v>19435150</v>
          </cell>
        </row>
        <row r="404">
          <cell r="C404" t="str">
            <v>SOSA GOMEZ GIMY ALVARO</v>
          </cell>
          <cell r="D404" t="str">
            <v>3020-07</v>
          </cell>
          <cell r="E404">
            <v>20011830.391249999</v>
          </cell>
          <cell r="F404" t="str">
            <v>Profesional Universitario</v>
          </cell>
          <cell r="G404" t="str">
            <v>22NOROCCIDENTE</v>
          </cell>
          <cell r="H404" t="str">
            <v>GRUPO FINANCIERO</v>
          </cell>
          <cell r="M404" t="str">
            <v>C</v>
          </cell>
          <cell r="O404" t="str">
            <v>UN</v>
          </cell>
          <cell r="P404">
            <v>985672</v>
          </cell>
          <cell r="Q404">
            <v>0</v>
          </cell>
          <cell r="R404" t="str">
            <v>1</v>
          </cell>
          <cell r="S404">
            <v>23824</v>
          </cell>
          <cell r="T404">
            <v>33025</v>
          </cell>
          <cell r="U404">
            <v>38.450000000000003</v>
          </cell>
          <cell r="V404">
            <v>0</v>
          </cell>
          <cell r="W404">
            <v>13.261111111111111</v>
          </cell>
          <cell r="X404" t="str">
            <v>4Profesional</v>
          </cell>
          <cell r="Y404">
            <v>22298691.441697914</v>
          </cell>
          <cell r="Z404" t="str">
            <v>NOROCCIDENTE</v>
          </cell>
          <cell r="AA404" t="str">
            <v>Mant</v>
          </cell>
          <cell r="AB404" t="str">
            <v>3020-07</v>
          </cell>
          <cell r="AC404">
            <v>71668596</v>
          </cell>
        </row>
        <row r="405">
          <cell r="C405" t="str">
            <v>SUAREZ DIAZ MARIA DEL-PILAR</v>
          </cell>
          <cell r="D405" t="str">
            <v>2040-11</v>
          </cell>
          <cell r="E405">
            <v>29737405.522916667</v>
          </cell>
          <cell r="F405" t="str">
            <v>Jefe de División</v>
          </cell>
          <cell r="G405" t="str">
            <v>24ORIENTE</v>
          </cell>
          <cell r="H405" t="str">
            <v>DIVISION PROGRAMAS EN ADMINISTRACION</v>
          </cell>
          <cell r="L405" t="str">
            <v>MCF</v>
          </cell>
          <cell r="M405" t="str">
            <v>C</v>
          </cell>
          <cell r="N405" t="str">
            <v>P</v>
          </cell>
          <cell r="O405" t="str">
            <v>ES</v>
          </cell>
          <cell r="P405">
            <v>1464700</v>
          </cell>
          <cell r="Q405">
            <v>0</v>
          </cell>
          <cell r="R405" t="str">
            <v>2</v>
          </cell>
          <cell r="S405">
            <v>21942</v>
          </cell>
          <cell r="T405">
            <v>32752</v>
          </cell>
          <cell r="U405">
            <v>43.605555555555554</v>
          </cell>
          <cell r="V405">
            <v>0</v>
          </cell>
          <cell r="W405">
            <v>14.011111111111111</v>
          </cell>
          <cell r="X405" t="str">
            <v>3Ejecutivo</v>
          </cell>
          <cell r="Y405">
            <v>11178590.4</v>
          </cell>
          <cell r="Z405" t="str">
            <v>ORIENTE</v>
          </cell>
          <cell r="AA405" t="str">
            <v>crear</v>
          </cell>
          <cell r="AB405" t="str">
            <v>3010-16</v>
          </cell>
          <cell r="AC405">
            <v>63276959</v>
          </cell>
        </row>
        <row r="406">
          <cell r="C406" t="str">
            <v>SUAREZ FLOREZ LUZ ESPERANZA</v>
          </cell>
          <cell r="D406" t="str">
            <v>4065-11</v>
          </cell>
          <cell r="E406">
            <v>16080398.177083332</v>
          </cell>
          <cell r="F406" t="str">
            <v>Técnico Administrativo</v>
          </cell>
          <cell r="G406" t="str">
            <v>25SUROCCIDENTE</v>
          </cell>
          <cell r="H406" t="str">
            <v>GRUPO SERVICIOS</v>
          </cell>
          <cell r="L406">
            <v>2003</v>
          </cell>
          <cell r="M406" t="str">
            <v>C</v>
          </cell>
          <cell r="O406" t="str">
            <v>TE</v>
          </cell>
          <cell r="P406">
            <v>761453</v>
          </cell>
          <cell r="Q406">
            <v>0</v>
          </cell>
          <cell r="R406" t="str">
            <v>2</v>
          </cell>
          <cell r="S406">
            <v>17540</v>
          </cell>
          <cell r="T406">
            <v>32889</v>
          </cell>
          <cell r="U406">
            <v>55.658333333333331</v>
          </cell>
          <cell r="V406">
            <v>10.25</v>
          </cell>
          <cell r="W406">
            <v>13.636111111111111</v>
          </cell>
          <cell r="X406" t="str">
            <v>5Tecnico</v>
          </cell>
          <cell r="Y406">
            <v>18541340.129686344</v>
          </cell>
          <cell r="Z406" t="str">
            <v>SUROCCIDENTE</v>
          </cell>
          <cell r="AA406" t="str">
            <v>Mant</v>
          </cell>
          <cell r="AB406" t="str">
            <v>4065-11</v>
          </cell>
          <cell r="AC406">
            <v>41516905</v>
          </cell>
        </row>
        <row r="407">
          <cell r="C407" t="str">
            <v>SUAREZ RODRIGUEZ OLGA LUCIA</v>
          </cell>
          <cell r="D407" t="str">
            <v>5120-12</v>
          </cell>
          <cell r="E407">
            <v>13279546.932500001</v>
          </cell>
          <cell r="F407" t="str">
            <v>Auxiliar Administrativo</v>
          </cell>
          <cell r="G407" t="str">
            <v>16SDT</v>
          </cell>
          <cell r="H407" t="str">
            <v>GRUPO TECNICO</v>
          </cell>
          <cell r="I407" t="str">
            <v>SRI</v>
          </cell>
          <cell r="L407" t="str">
            <v>MCF</v>
          </cell>
          <cell r="M407" t="str">
            <v>C</v>
          </cell>
          <cell r="O407" t="str">
            <v>UN</v>
          </cell>
          <cell r="P407">
            <v>596996</v>
          </cell>
          <cell r="Q407">
            <v>0</v>
          </cell>
          <cell r="R407" t="str">
            <v>2</v>
          </cell>
          <cell r="S407">
            <v>24350</v>
          </cell>
          <cell r="T407">
            <v>35354</v>
          </cell>
          <cell r="U407">
            <v>37.013888888888886</v>
          </cell>
          <cell r="V407">
            <v>0</v>
          </cell>
          <cell r="W407">
            <v>6.8861111111111111</v>
          </cell>
          <cell r="X407" t="str">
            <v>6Asistencial</v>
          </cell>
          <cell r="Y407">
            <v>4652139.0462291669</v>
          </cell>
          <cell r="AA407" t="str">
            <v>Mant</v>
          </cell>
          <cell r="AB407" t="str">
            <v>5120-12</v>
          </cell>
          <cell r="AC407">
            <v>51933763</v>
          </cell>
        </row>
        <row r="408">
          <cell r="C408" t="str">
            <v>SUAREZ SALAZAR ANAMITH</v>
          </cell>
          <cell r="D408" t="str">
            <v>5120-09</v>
          </cell>
          <cell r="E408">
            <v>10643889.421249999</v>
          </cell>
          <cell r="F408" t="str">
            <v>Auxiliar Administrativo</v>
          </cell>
          <cell r="G408" t="str">
            <v>24ORIENTE</v>
          </cell>
          <cell r="H408" t="str">
            <v>GRUPO SERVICIOS</v>
          </cell>
          <cell r="L408" t="str">
            <v>MCF</v>
          </cell>
          <cell r="M408" t="str">
            <v>C</v>
          </cell>
          <cell r="O408" t="str">
            <v>BACHILLER</v>
          </cell>
          <cell r="P408">
            <v>468655</v>
          </cell>
          <cell r="Q408">
            <v>0</v>
          </cell>
          <cell r="R408" t="str">
            <v>2</v>
          </cell>
          <cell r="S408">
            <v>22123</v>
          </cell>
          <cell r="T408">
            <v>31807</v>
          </cell>
          <cell r="U408">
            <v>43.108333333333334</v>
          </cell>
          <cell r="V408">
            <v>0</v>
          </cell>
          <cell r="W408">
            <v>16.597222222222221</v>
          </cell>
          <cell r="X408" t="str">
            <v>6Asistencial</v>
          </cell>
          <cell r="Y408">
            <v>15091897.43964236</v>
          </cell>
          <cell r="Z408" t="str">
            <v>ORIENTE</v>
          </cell>
          <cell r="AA408" t="str">
            <v>Mant</v>
          </cell>
          <cell r="AB408" t="str">
            <v>5120-09</v>
          </cell>
          <cell r="AC408">
            <v>60277541</v>
          </cell>
        </row>
        <row r="409">
          <cell r="C409" t="str">
            <v>TABORDA TORRES LUZ ELVIRA</v>
          </cell>
          <cell r="D409" t="str">
            <v>5040-16</v>
          </cell>
          <cell r="E409">
            <v>16286152.02416667</v>
          </cell>
          <cell r="F409" t="str">
            <v>Secretario Ejecutivo</v>
          </cell>
          <cell r="G409" t="str">
            <v>22NOROCCIDENTE</v>
          </cell>
          <cell r="H409" t="str">
            <v>DIRECCION REGIONAL RISARALDA</v>
          </cell>
          <cell r="L409">
            <v>2004</v>
          </cell>
          <cell r="M409" t="str">
            <v>C</v>
          </cell>
          <cell r="N409" t="str">
            <v>P</v>
          </cell>
          <cell r="O409" t="str">
            <v>TC</v>
          </cell>
          <cell r="P409">
            <v>688731</v>
          </cell>
          <cell r="Q409">
            <v>82741</v>
          </cell>
          <cell r="R409" t="str">
            <v>2</v>
          </cell>
          <cell r="S409">
            <v>18189</v>
          </cell>
          <cell r="T409">
            <v>26840</v>
          </cell>
          <cell r="U409">
            <v>53.880555555555553</v>
          </cell>
          <cell r="V409">
            <v>1.1666666666666667</v>
          </cell>
          <cell r="W409">
            <v>30.194444444444443</v>
          </cell>
          <cell r="X409" t="str">
            <v>6Asistencial</v>
          </cell>
          <cell r="Y409">
            <v>6570493.7400000002</v>
          </cell>
          <cell r="Z409" t="str">
            <v>NOROCCIDENTE</v>
          </cell>
          <cell r="AA409" t="str">
            <v>Mant</v>
          </cell>
          <cell r="AB409" t="str">
            <v>5040-16</v>
          </cell>
          <cell r="AC409">
            <v>41462991</v>
          </cell>
        </row>
        <row r="410">
          <cell r="C410" t="str">
            <v>TAMARA CASTIBLANCO GLORIA BEATRIZ</v>
          </cell>
          <cell r="D410" t="str">
            <v>2035-18</v>
          </cell>
          <cell r="E410">
            <v>38152175.625416674</v>
          </cell>
          <cell r="F410" t="str">
            <v>Director o Gerente Regional</v>
          </cell>
          <cell r="G410" t="str">
            <v>23NORTE</v>
          </cell>
          <cell r="H410" t="str">
            <v>DIRECCION REGIONAL ATLANTICO</v>
          </cell>
          <cell r="K410" t="str">
            <v>x</v>
          </cell>
          <cell r="M410" t="str">
            <v>LNR</v>
          </cell>
          <cell r="O410" t="str">
            <v>UN</v>
          </cell>
          <cell r="P410">
            <v>1879165</v>
          </cell>
          <cell r="Q410">
            <v>0</v>
          </cell>
          <cell r="R410" t="str">
            <v>2</v>
          </cell>
          <cell r="S410">
            <v>22925</v>
          </cell>
          <cell r="T410">
            <v>36221</v>
          </cell>
          <cell r="U410">
            <v>40.913888888888891</v>
          </cell>
          <cell r="V410">
            <v>5.666666666666667</v>
          </cell>
          <cell r="W410">
            <v>4.5083333333333337</v>
          </cell>
          <cell r="X410" t="str">
            <v>3Ejecutivo</v>
          </cell>
          <cell r="Y410">
            <v>13146638.34</v>
          </cell>
          <cell r="Z410" t="str">
            <v>NORTE</v>
          </cell>
          <cell r="AA410" t="str">
            <v>SUP</v>
          </cell>
          <cell r="AB410" t="str">
            <v>sale</v>
          </cell>
          <cell r="AC410">
            <v>32695270</v>
          </cell>
        </row>
        <row r="411">
          <cell r="C411" t="str">
            <v>TEJADA VANEGAS VICTORIA EUGENIA</v>
          </cell>
          <cell r="D411" t="str">
            <v>5120-10</v>
          </cell>
          <cell r="E411">
            <v>11597824.078333335</v>
          </cell>
          <cell r="F411" t="str">
            <v>Auxiliar Administrativo</v>
          </cell>
          <cell r="G411" t="str">
            <v>22NOROCCIDENTE</v>
          </cell>
          <cell r="H411" t="str">
            <v>DIVISION PROGRAMAS EN ADMINISTRACION</v>
          </cell>
          <cell r="L411">
            <v>2005</v>
          </cell>
          <cell r="M411" t="str">
            <v>C</v>
          </cell>
          <cell r="N411" t="str">
            <v>VE</v>
          </cell>
          <cell r="O411" t="str">
            <v>TC</v>
          </cell>
          <cell r="P411">
            <v>515106</v>
          </cell>
          <cell r="Q411">
            <v>0</v>
          </cell>
          <cell r="R411" t="str">
            <v>2</v>
          </cell>
          <cell r="S411">
            <v>18477</v>
          </cell>
          <cell r="T411">
            <v>31807</v>
          </cell>
          <cell r="U411">
            <v>53.091666666666669</v>
          </cell>
          <cell r="V411">
            <v>11.5</v>
          </cell>
          <cell r="W411">
            <v>16.597222222222221</v>
          </cell>
          <cell r="X411" t="str">
            <v>6Asistencial</v>
          </cell>
          <cell r="Y411">
            <v>16413360.411662038</v>
          </cell>
          <cell r="Z411" t="str">
            <v>NOROCCIDENTE</v>
          </cell>
          <cell r="AA411" t="str">
            <v>Mant</v>
          </cell>
          <cell r="AB411" t="str">
            <v>5120-10</v>
          </cell>
          <cell r="AC411">
            <v>32469891</v>
          </cell>
        </row>
        <row r="412">
          <cell r="C412" t="str">
            <v>TELLEZ FUENTES EDGAR HERNANDO</v>
          </cell>
          <cell r="D412" t="str">
            <v>5120-12</v>
          </cell>
          <cell r="E412">
            <v>13279546.932500001</v>
          </cell>
          <cell r="F412" t="str">
            <v>Auxiliar Administrativo</v>
          </cell>
          <cell r="G412" t="str">
            <v>20SEG</v>
          </cell>
          <cell r="H412" t="str">
            <v>GRUPO ARCHIVO, PUBLICACIONES Y MICROFILMACION</v>
          </cell>
          <cell r="M412" t="str">
            <v>C</v>
          </cell>
          <cell r="O412" t="str">
            <v>TC</v>
          </cell>
          <cell r="P412">
            <v>596996</v>
          </cell>
          <cell r="Q412">
            <v>0</v>
          </cell>
          <cell r="R412" t="str">
            <v>1</v>
          </cell>
          <cell r="S412">
            <v>18702</v>
          </cell>
          <cell r="T412">
            <v>35598</v>
          </cell>
          <cell r="U412">
            <v>52.472222222222221</v>
          </cell>
          <cell r="V412">
            <v>14.5</v>
          </cell>
          <cell r="W412">
            <v>6.2166666666666668</v>
          </cell>
          <cell r="X412" t="str">
            <v>6Asistencial</v>
          </cell>
          <cell r="Y412">
            <v>4329447.3204791667</v>
          </cell>
          <cell r="AA412" t="str">
            <v>Mant</v>
          </cell>
          <cell r="AB412" t="str">
            <v>5120-12</v>
          </cell>
          <cell r="AC412">
            <v>19110609</v>
          </cell>
        </row>
        <row r="413">
          <cell r="C413" t="str">
            <v>TOBAR PEÑA JOSE JOAQUIN</v>
          </cell>
          <cell r="D413" t="str">
            <v>4065-11</v>
          </cell>
          <cell r="E413">
            <v>16080398.177083332</v>
          </cell>
          <cell r="F413" t="str">
            <v>Técnico Administrativo</v>
          </cell>
          <cell r="G413" t="str">
            <v>25SUROCCIDENTE</v>
          </cell>
          <cell r="H413" t="str">
            <v>GRUPO ADMINISTRATIVO Y FINANCIERO</v>
          </cell>
          <cell r="K413" t="str">
            <v>X</v>
          </cell>
          <cell r="M413" t="str">
            <v>C</v>
          </cell>
          <cell r="O413" t="str">
            <v>BACHILLER</v>
          </cell>
          <cell r="P413">
            <v>761453</v>
          </cell>
          <cell r="Q413">
            <v>0</v>
          </cell>
          <cell r="R413" t="str">
            <v>1</v>
          </cell>
          <cell r="S413">
            <v>22082</v>
          </cell>
          <cell r="T413">
            <v>28898</v>
          </cell>
          <cell r="U413">
            <v>43.222222222222221</v>
          </cell>
          <cell r="V413">
            <v>0</v>
          </cell>
          <cell r="W413">
            <v>24.56388888888889</v>
          </cell>
          <cell r="X413" t="str">
            <v>5Tecnico</v>
          </cell>
          <cell r="Y413">
            <v>32808853.158422459</v>
          </cell>
          <cell r="Z413" t="str">
            <v>SUROCCIDENTE</v>
          </cell>
          <cell r="AA413" t="str">
            <v>SUP</v>
          </cell>
          <cell r="AB413" t="str">
            <v>sale</v>
          </cell>
          <cell r="AC413">
            <v>10537528</v>
          </cell>
        </row>
        <row r="414">
          <cell r="C414" t="str">
            <v>TORO BERNAL LUZ MARIA</v>
          </cell>
          <cell r="D414" t="str">
            <v>3020-06</v>
          </cell>
          <cell r="E414">
            <v>18995922.495416671</v>
          </cell>
          <cell r="F414" t="str">
            <v>Profesional Universitario</v>
          </cell>
          <cell r="G414" t="str">
            <v>24ORIENTE</v>
          </cell>
          <cell r="H414" t="str">
            <v>DIVISION CREDITO Y PROGRAMAS INTERNACIONALES</v>
          </cell>
          <cell r="M414" t="str">
            <v>C</v>
          </cell>
          <cell r="O414" t="str">
            <v>MG</v>
          </cell>
          <cell r="P414">
            <v>935634</v>
          </cell>
          <cell r="Q414">
            <v>0</v>
          </cell>
          <cell r="R414" t="str">
            <v>2</v>
          </cell>
          <cell r="S414">
            <v>23023</v>
          </cell>
          <cell r="T414">
            <v>31812</v>
          </cell>
          <cell r="U414">
            <v>40.647222222222226</v>
          </cell>
          <cell r="V414">
            <v>0</v>
          </cell>
          <cell r="W414">
            <v>16.586111111111112</v>
          </cell>
          <cell r="X414" t="str">
            <v>4Profesional</v>
          </cell>
          <cell r="Y414">
            <v>26298009.042709496</v>
          </cell>
          <cell r="Z414" t="str">
            <v>ORIENTE</v>
          </cell>
          <cell r="AA414" t="str">
            <v>Mant</v>
          </cell>
          <cell r="AB414" t="str">
            <v>3020-06</v>
          </cell>
          <cell r="AC414">
            <v>63305412</v>
          </cell>
        </row>
        <row r="415">
          <cell r="C415" t="str">
            <v>TORO MONTOYA GLORIA SOCORRO</v>
          </cell>
          <cell r="D415" t="str">
            <v>3020-10</v>
          </cell>
          <cell r="E415">
            <v>23062173.132083338</v>
          </cell>
          <cell r="F415" t="str">
            <v>Profesional Universitario</v>
          </cell>
          <cell r="G415" t="str">
            <v>21CENTRO</v>
          </cell>
          <cell r="H415" t="str">
            <v>GRUPO ADMINISTRATIVO</v>
          </cell>
          <cell r="L415">
            <v>2003</v>
          </cell>
          <cell r="M415" t="str">
            <v>C</v>
          </cell>
          <cell r="O415" t="str">
            <v>ES</v>
          </cell>
          <cell r="P415">
            <v>1135915</v>
          </cell>
          <cell r="Q415">
            <v>0</v>
          </cell>
          <cell r="R415" t="str">
            <v>2</v>
          </cell>
          <cell r="S415">
            <v>16565</v>
          </cell>
          <cell r="T415">
            <v>29986</v>
          </cell>
          <cell r="U415">
            <v>58.325000000000003</v>
          </cell>
          <cell r="V415">
            <v>0</v>
          </cell>
          <cell r="W415">
            <v>21.586111111111112</v>
          </cell>
          <cell r="X415" t="str">
            <v>4Profesional</v>
          </cell>
          <cell r="Y415">
            <v>41271924.702880792</v>
          </cell>
          <cell r="Z415" t="str">
            <v>CENTRO</v>
          </cell>
          <cell r="AA415" t="str">
            <v>Mant</v>
          </cell>
          <cell r="AB415" t="str">
            <v>3020-10</v>
          </cell>
          <cell r="AC415">
            <v>20308147</v>
          </cell>
        </row>
        <row r="416">
          <cell r="C416" t="str">
            <v>TORRES HURTADO PEDRO</v>
          </cell>
          <cell r="D416" t="str">
            <v>3020-06</v>
          </cell>
          <cell r="E416">
            <v>18995922.495416671</v>
          </cell>
          <cell r="F416" t="str">
            <v>Profesional Universitario</v>
          </cell>
          <cell r="G416" t="str">
            <v>25SUROCCIDENTE</v>
          </cell>
          <cell r="H416" t="str">
            <v>GRUPO PROGRAMAS INTERNACIONALES</v>
          </cell>
          <cell r="M416" t="str">
            <v>C</v>
          </cell>
          <cell r="O416" t="str">
            <v>ES</v>
          </cell>
          <cell r="P416">
            <v>935634</v>
          </cell>
          <cell r="Q416">
            <v>0</v>
          </cell>
          <cell r="R416" t="str">
            <v>1</v>
          </cell>
          <cell r="S416">
            <v>21532</v>
          </cell>
          <cell r="T416">
            <v>34366</v>
          </cell>
          <cell r="U416">
            <v>44.727777777777774</v>
          </cell>
          <cell r="V416">
            <v>0</v>
          </cell>
          <cell r="W416">
            <v>9.594444444444445</v>
          </cell>
          <cell r="X416" t="str">
            <v>4Profesional</v>
          </cell>
          <cell r="Y416">
            <v>15582607.940658567</v>
          </cell>
          <cell r="Z416" t="str">
            <v>SUROCCIDENTE</v>
          </cell>
          <cell r="AA416" t="str">
            <v>Mant</v>
          </cell>
          <cell r="AB416" t="str">
            <v>3020-06</v>
          </cell>
          <cell r="AC416">
            <v>16473297</v>
          </cell>
        </row>
        <row r="417">
          <cell r="C417" t="str">
            <v>TORRES LOPEZ ALVARO</v>
          </cell>
          <cell r="D417" t="str">
            <v>4065-12</v>
          </cell>
          <cell r="E417">
            <v>16415181.84</v>
          </cell>
          <cell r="F417" t="str">
            <v>Técnico Administrativo</v>
          </cell>
          <cell r="G417" t="str">
            <v>20SEG</v>
          </cell>
          <cell r="H417" t="str">
            <v>GRUPO ALMACEN Y SUMINISTROS</v>
          </cell>
          <cell r="K417" t="str">
            <v>x</v>
          </cell>
          <cell r="M417" t="str">
            <v>C</v>
          </cell>
          <cell r="O417" t="str">
            <v>BACHILLER</v>
          </cell>
          <cell r="P417">
            <v>808521</v>
          </cell>
          <cell r="Q417">
            <v>0</v>
          </cell>
          <cell r="R417" t="str">
            <v>1</v>
          </cell>
          <cell r="S417">
            <v>19966</v>
          </cell>
          <cell r="T417">
            <v>28565</v>
          </cell>
          <cell r="U417">
            <v>49.013888888888886</v>
          </cell>
          <cell r="V417">
            <v>0</v>
          </cell>
          <cell r="W417">
            <v>25.469444444444445</v>
          </cell>
          <cell r="X417" t="str">
            <v>5Tecnico</v>
          </cell>
          <cell r="Y417">
            <v>34462786.440444447</v>
          </cell>
          <cell r="AA417" t="str">
            <v>SUP</v>
          </cell>
          <cell r="AB417" t="str">
            <v>sale</v>
          </cell>
          <cell r="AC417">
            <v>19245238</v>
          </cell>
        </row>
        <row r="418">
          <cell r="C418" t="str">
            <v>TORRES LOPEZ ANA PATRICIA</v>
          </cell>
          <cell r="D418" t="str">
            <v>4065-11</v>
          </cell>
          <cell r="E418">
            <v>16080398.177083332</v>
          </cell>
          <cell r="F418" t="str">
            <v>Técnico Administrativo</v>
          </cell>
          <cell r="G418" t="str">
            <v>16SDT</v>
          </cell>
          <cell r="H418" t="str">
            <v>SUBDIRECCION TECNICA</v>
          </cell>
          <cell r="L418" t="str">
            <v>MCF</v>
          </cell>
          <cell r="M418" t="str">
            <v>C</v>
          </cell>
          <cell r="O418" t="str">
            <v>TC</v>
          </cell>
          <cell r="P418">
            <v>761453</v>
          </cell>
          <cell r="Q418">
            <v>0</v>
          </cell>
          <cell r="R418" t="str">
            <v>2</v>
          </cell>
          <cell r="S418">
            <v>22469</v>
          </cell>
          <cell r="T418">
            <v>35620</v>
          </cell>
          <cell r="U418">
            <v>42.161111111111111</v>
          </cell>
          <cell r="V418">
            <v>6</v>
          </cell>
          <cell r="W418">
            <v>6.1555555555555559</v>
          </cell>
          <cell r="X418" t="str">
            <v>5Tecnico</v>
          </cell>
          <cell r="Y418">
            <v>5109312.0981284715</v>
          </cell>
          <cell r="AA418" t="str">
            <v>Mant</v>
          </cell>
          <cell r="AB418" t="str">
            <v>4065-11</v>
          </cell>
          <cell r="AC418">
            <v>23553524</v>
          </cell>
        </row>
        <row r="419">
          <cell r="C419" t="str">
            <v>TORRES SARMIENTO ELVIRA</v>
          </cell>
          <cell r="D419" t="str">
            <v>5120-10</v>
          </cell>
          <cell r="E419">
            <v>11597824.078333335</v>
          </cell>
          <cell r="F419" t="str">
            <v>Auxiliar Administrativo</v>
          </cell>
          <cell r="G419" t="str">
            <v>21CENTRO</v>
          </cell>
          <cell r="H419" t="str">
            <v>GRUPO ATENCION AL USUARIO</v>
          </cell>
          <cell r="K419" t="str">
            <v>X</v>
          </cell>
          <cell r="M419" t="str">
            <v>C</v>
          </cell>
          <cell r="O419" t="str">
            <v>BACHILLER</v>
          </cell>
          <cell r="P419">
            <v>515106</v>
          </cell>
          <cell r="Q419">
            <v>0</v>
          </cell>
          <cell r="R419" t="str">
            <v>2</v>
          </cell>
          <cell r="S419">
            <v>22269</v>
          </cell>
          <cell r="T419">
            <v>33025</v>
          </cell>
          <cell r="U419">
            <v>42.711111111111109</v>
          </cell>
          <cell r="V419">
            <v>0</v>
          </cell>
          <cell r="W419">
            <v>13.261111111111111</v>
          </cell>
          <cell r="X419" t="str">
            <v>6Asistencial</v>
          </cell>
          <cell r="Y419">
            <v>13210753.502069443</v>
          </cell>
          <cell r="Z419" t="str">
            <v>CENTRO</v>
          </cell>
          <cell r="AA419" t="str">
            <v>SUP</v>
          </cell>
          <cell r="AB419" t="str">
            <v>sale</v>
          </cell>
          <cell r="AC419">
            <v>39524267</v>
          </cell>
        </row>
        <row r="420">
          <cell r="C420" t="str">
            <v>TRIVIÑO PEREZ HERNANDO ALFONSO</v>
          </cell>
          <cell r="D420" t="str">
            <v>4065-15</v>
          </cell>
          <cell r="E420">
            <v>21241444.095416673</v>
          </cell>
          <cell r="F420" t="str">
            <v>Técnico Administrativo</v>
          </cell>
          <cell r="G420" t="str">
            <v>23NORTE</v>
          </cell>
          <cell r="H420" t="str">
            <v>GRUPO ADMINISTRATIVO Y FINANCIERO</v>
          </cell>
          <cell r="K420" t="str">
            <v>X</v>
          </cell>
          <cell r="M420" t="str">
            <v>C</v>
          </cell>
          <cell r="O420" t="str">
            <v>TL</v>
          </cell>
          <cell r="P420">
            <v>935634</v>
          </cell>
          <cell r="Q420">
            <v>0</v>
          </cell>
          <cell r="R420" t="str">
            <v>1</v>
          </cell>
          <cell r="S420">
            <v>22268</v>
          </cell>
          <cell r="T420">
            <v>34058</v>
          </cell>
          <cell r="U420">
            <v>42.713888888888889</v>
          </cell>
          <cell r="V420">
            <v>0</v>
          </cell>
          <cell r="W420">
            <v>10.430555555555555</v>
          </cell>
          <cell r="X420" t="str">
            <v>5Tecnico</v>
          </cell>
          <cell r="Y420">
            <v>16940898.221200231</v>
          </cell>
          <cell r="Z420" t="str">
            <v>NORTE</v>
          </cell>
          <cell r="AA420" t="str">
            <v>SUP</v>
          </cell>
          <cell r="AB420" t="str">
            <v>sale</v>
          </cell>
          <cell r="AC420">
            <v>73099912</v>
          </cell>
        </row>
        <row r="421">
          <cell r="C421" t="str">
            <v>TRUJILLO LONDOÑO FERNANDO</v>
          </cell>
          <cell r="D421" t="str">
            <v>4065-11</v>
          </cell>
          <cell r="E421">
            <v>16080398.177083332</v>
          </cell>
          <cell r="F421" t="str">
            <v>Técnico Administrativo</v>
          </cell>
          <cell r="G421" t="str">
            <v>22NOROCCIDENTE</v>
          </cell>
          <cell r="H421" t="str">
            <v>GRUPO ADMINISTRATIVO Y FINANCIERO</v>
          </cell>
          <cell r="K421" t="str">
            <v>X</v>
          </cell>
          <cell r="M421" t="str">
            <v>C</v>
          </cell>
          <cell r="O421" t="str">
            <v>TL</v>
          </cell>
          <cell r="P421">
            <v>761453</v>
          </cell>
          <cell r="Q421">
            <v>0</v>
          </cell>
          <cell r="R421" t="str">
            <v>1</v>
          </cell>
          <cell r="S421">
            <v>21716</v>
          </cell>
          <cell r="T421">
            <v>31807</v>
          </cell>
          <cell r="U421">
            <v>44.222222222222221</v>
          </cell>
          <cell r="V421">
            <v>5.666666666666667</v>
          </cell>
          <cell r="W421">
            <v>16.597222222222221</v>
          </cell>
          <cell r="X421" t="str">
            <v>5Tecnico</v>
          </cell>
          <cell r="Y421">
            <v>22397424.732047454</v>
          </cell>
          <cell r="Z421" t="str">
            <v>NOROCCIDENTE</v>
          </cell>
          <cell r="AA421" t="str">
            <v>SUP</v>
          </cell>
          <cell r="AB421" t="str">
            <v>sale</v>
          </cell>
          <cell r="AC421">
            <v>10244131</v>
          </cell>
        </row>
        <row r="422">
          <cell r="C422" t="str">
            <v>TRUJILLO MARTINEZ NANCY</v>
          </cell>
          <cell r="D422" t="str">
            <v>4065-11</v>
          </cell>
          <cell r="E422">
            <v>16080398.177083332</v>
          </cell>
          <cell r="F422" t="str">
            <v>Técnico Administrativo</v>
          </cell>
          <cell r="G422" t="str">
            <v>22NOROCCIDENTE</v>
          </cell>
          <cell r="H422" t="str">
            <v>DIRECCION REGIONAL ANTIOQUIA</v>
          </cell>
          <cell r="L422">
            <v>2005</v>
          </cell>
          <cell r="M422" t="str">
            <v>C</v>
          </cell>
          <cell r="O422" t="str">
            <v>TL</v>
          </cell>
          <cell r="P422">
            <v>761453</v>
          </cell>
          <cell r="Q422">
            <v>0</v>
          </cell>
          <cell r="R422" t="str">
            <v>2</v>
          </cell>
          <cell r="S422">
            <v>18537</v>
          </cell>
          <cell r="T422">
            <v>30390</v>
          </cell>
          <cell r="U422">
            <v>52.927777777777777</v>
          </cell>
          <cell r="V422">
            <v>10</v>
          </cell>
          <cell r="W422">
            <v>20.472222222222221</v>
          </cell>
          <cell r="X422" t="str">
            <v>5Tecnico</v>
          </cell>
          <cell r="Y422">
            <v>27410334.715116899</v>
          </cell>
          <cell r="Z422" t="str">
            <v>NOROCCIDENTE</v>
          </cell>
          <cell r="AA422" t="str">
            <v>Mant</v>
          </cell>
          <cell r="AB422" t="str">
            <v>4065-11</v>
          </cell>
          <cell r="AC422">
            <v>32463091</v>
          </cell>
        </row>
        <row r="423">
          <cell r="C423" t="str">
            <v>TRUJILLO SEMANATE PIEDAD</v>
          </cell>
          <cell r="D423" t="str">
            <v>4065-09</v>
          </cell>
          <cell r="E423">
            <v>14586952.714583334</v>
          </cell>
          <cell r="F423" t="str">
            <v>Técnico Administrativo</v>
          </cell>
          <cell r="G423" t="str">
            <v>25SUROCCIDENTE</v>
          </cell>
          <cell r="H423" t="str">
            <v>GRUPO SERVICIOS</v>
          </cell>
          <cell r="K423" t="str">
            <v>X</v>
          </cell>
          <cell r="M423" t="str">
            <v>C</v>
          </cell>
          <cell r="O423" t="str">
            <v>TC</v>
          </cell>
          <cell r="P423">
            <v>688731</v>
          </cell>
          <cell r="Q423">
            <v>0</v>
          </cell>
          <cell r="R423" t="str">
            <v>2</v>
          </cell>
          <cell r="S423">
            <v>24367</v>
          </cell>
          <cell r="T423">
            <v>31807</v>
          </cell>
          <cell r="U423">
            <v>36.966666666666669</v>
          </cell>
          <cell r="V423">
            <v>0</v>
          </cell>
          <cell r="W423">
            <v>16.597222222222221</v>
          </cell>
          <cell r="X423" t="str">
            <v>5Tecnico</v>
          </cell>
          <cell r="Y423">
            <v>20328590.256540511</v>
          </cell>
          <cell r="Z423" t="str">
            <v>SUROCCIDENTE</v>
          </cell>
          <cell r="AA423" t="str">
            <v>SUP</v>
          </cell>
          <cell r="AB423" t="str">
            <v>sale</v>
          </cell>
          <cell r="AC423">
            <v>34548816</v>
          </cell>
        </row>
        <row r="424">
          <cell r="C424" t="str">
            <v>URIBE RUIZ OLGA MARIA</v>
          </cell>
          <cell r="D424" t="str">
            <v>5120-10</v>
          </cell>
          <cell r="E424">
            <v>11597824.078333335</v>
          </cell>
          <cell r="F424" t="str">
            <v>Auxiliar Administrativo</v>
          </cell>
          <cell r="G424" t="str">
            <v>22NOROCCIDENTE</v>
          </cell>
          <cell r="H424" t="str">
            <v>GRUPO ADMINISTRATIVO</v>
          </cell>
          <cell r="K424" t="str">
            <v>X</v>
          </cell>
          <cell r="M424" t="str">
            <v>C</v>
          </cell>
          <cell r="O424" t="str">
            <v>UN</v>
          </cell>
          <cell r="P424">
            <v>515106</v>
          </cell>
          <cell r="Q424">
            <v>0</v>
          </cell>
          <cell r="R424" t="str">
            <v>2</v>
          </cell>
          <cell r="S424">
            <v>22404</v>
          </cell>
          <cell r="T424">
            <v>32405</v>
          </cell>
          <cell r="U424">
            <v>42.338888888888889</v>
          </cell>
          <cell r="V424">
            <v>0</v>
          </cell>
          <cell r="W424">
            <v>14.96111111111111</v>
          </cell>
          <cell r="X424" t="str">
            <v>6Asistencial</v>
          </cell>
          <cell r="Y424">
            <v>14812056.956865739</v>
          </cell>
          <cell r="Z424" t="str">
            <v>NOROCCIDENTE</v>
          </cell>
          <cell r="AA424" t="str">
            <v>SUP</v>
          </cell>
          <cell r="AB424" t="str">
            <v>sale</v>
          </cell>
          <cell r="AC424">
            <v>21409998</v>
          </cell>
        </row>
        <row r="425">
          <cell r="C425" t="str">
            <v>URMENDIZ ESCOBAR ALONSO</v>
          </cell>
          <cell r="D425" t="str">
            <v>4065-09</v>
          </cell>
          <cell r="E425">
            <v>14586952.714583334</v>
          </cell>
          <cell r="F425" t="str">
            <v>Técnico Administrativo</v>
          </cell>
          <cell r="G425" t="str">
            <v>25SUROCCIDENTE</v>
          </cell>
          <cell r="H425" t="str">
            <v>DIVISION PROGRAMAS EN ADMINISTRACION</v>
          </cell>
          <cell r="K425" t="str">
            <v>X</v>
          </cell>
          <cell r="M425" t="str">
            <v>C</v>
          </cell>
          <cell r="O425" t="str">
            <v>UN</v>
          </cell>
          <cell r="P425">
            <v>688731</v>
          </cell>
          <cell r="Q425">
            <v>0</v>
          </cell>
          <cell r="R425" t="str">
            <v>1</v>
          </cell>
          <cell r="S425">
            <v>22111</v>
          </cell>
          <cell r="T425">
            <v>34369</v>
          </cell>
          <cell r="U425">
            <v>43.141666666666666</v>
          </cell>
          <cell r="V425">
            <v>0</v>
          </cell>
          <cell r="W425">
            <v>9.5861111111111104</v>
          </cell>
          <cell r="X425" t="str">
            <v>5Tecnico</v>
          </cell>
          <cell r="Y425">
            <v>12045491.787591435</v>
          </cell>
          <cell r="Z425" t="str">
            <v>SUROCCIDENTE</v>
          </cell>
          <cell r="AA425" t="str">
            <v>SUP</v>
          </cell>
          <cell r="AB425" t="str">
            <v>sale</v>
          </cell>
          <cell r="AC425">
            <v>16647214</v>
          </cell>
        </row>
        <row r="426">
          <cell r="C426" t="str">
            <v>ZZVACANTE47</v>
          </cell>
          <cell r="D426" t="str">
            <v>3020-06</v>
          </cell>
          <cell r="E426">
            <v>18995922.495416671</v>
          </cell>
          <cell r="F426" t="str">
            <v>Profesional Universitario</v>
          </cell>
          <cell r="G426" t="str">
            <v>24ORIENTE</v>
          </cell>
          <cell r="H426" t="str">
            <v>DIVISION CREDITO Y PROGRAMAS INTERNACIONALES</v>
          </cell>
          <cell r="K426" t="str">
            <v>X</v>
          </cell>
          <cell r="M426" t="str">
            <v>C</v>
          </cell>
          <cell r="N426" t="str">
            <v>V</v>
          </cell>
          <cell r="O426" t="str">
            <v>ES</v>
          </cell>
          <cell r="P426">
            <v>935634</v>
          </cell>
          <cell r="Q426">
            <v>0</v>
          </cell>
          <cell r="R426">
            <v>0</v>
          </cell>
          <cell r="V426">
            <v>0</v>
          </cell>
          <cell r="X426" t="str">
            <v>4Profesional</v>
          </cell>
          <cell r="Y426">
            <v>0</v>
          </cell>
          <cell r="Z426" t="str">
            <v>ORIENTE</v>
          </cell>
          <cell r="AA426" t="str">
            <v>SUP</v>
          </cell>
          <cell r="AB426" t="str">
            <v>sale</v>
          </cell>
          <cell r="AC426">
            <v>37833930</v>
          </cell>
        </row>
        <row r="427">
          <cell r="C427" t="str">
            <v>VALDERRAMA GARZON HERMES ERNESTO</v>
          </cell>
          <cell r="D427" t="str">
            <v>4065-07</v>
          </cell>
          <cell r="E427">
            <v>13362965.654583329</v>
          </cell>
          <cell r="F427" t="str">
            <v>Técnico Administrativo</v>
          </cell>
          <cell r="G427" t="str">
            <v>19SDF</v>
          </cell>
          <cell r="H427" t="str">
            <v>GRUPO TESORERIA</v>
          </cell>
          <cell r="M427" t="str">
            <v>C</v>
          </cell>
          <cell r="O427" t="str">
            <v>BACHILLER</v>
          </cell>
          <cell r="P427">
            <v>601058</v>
          </cell>
          <cell r="Q427">
            <v>0</v>
          </cell>
          <cell r="R427" t="str">
            <v>1</v>
          </cell>
          <cell r="S427">
            <v>22288</v>
          </cell>
          <cell r="T427">
            <v>34296</v>
          </cell>
          <cell r="U427">
            <v>42.661111111111111</v>
          </cell>
          <cell r="V427">
            <v>0</v>
          </cell>
          <cell r="W427">
            <v>9.7833333333333332</v>
          </cell>
          <cell r="X427" t="str">
            <v>5Tecnico</v>
          </cell>
          <cell r="Y427">
            <v>11390900.374165509</v>
          </cell>
          <cell r="AA427" t="str">
            <v>Mant</v>
          </cell>
          <cell r="AB427" t="str">
            <v>4065-07</v>
          </cell>
          <cell r="AC427">
            <v>19457927</v>
          </cell>
        </row>
        <row r="428">
          <cell r="C428" t="str">
            <v>VALDIVIESO ARANGO MARTHA</v>
          </cell>
          <cell r="D428" t="str">
            <v>4065-11</v>
          </cell>
          <cell r="E428">
            <v>16080398.177083332</v>
          </cell>
          <cell r="F428" t="str">
            <v>Técnico Administrativo</v>
          </cell>
          <cell r="G428" t="str">
            <v>24ORIENTE</v>
          </cell>
          <cell r="H428" t="str">
            <v>DIVISION CREDITO Y PROGRAMAS INTERNACIONALES</v>
          </cell>
          <cell r="K428" t="str">
            <v>X</v>
          </cell>
          <cell r="M428" t="str">
            <v>C</v>
          </cell>
          <cell r="O428" t="str">
            <v>UN</v>
          </cell>
          <cell r="P428">
            <v>761453</v>
          </cell>
          <cell r="Q428">
            <v>0</v>
          </cell>
          <cell r="R428" t="str">
            <v>2</v>
          </cell>
          <cell r="S428">
            <v>20127</v>
          </cell>
          <cell r="T428">
            <v>32690</v>
          </cell>
          <cell r="U428">
            <v>48.577777777777776</v>
          </cell>
          <cell r="V428">
            <v>0</v>
          </cell>
          <cell r="W428">
            <v>14.177777777777777</v>
          </cell>
          <cell r="X428" t="str">
            <v>5Tecnico</v>
          </cell>
          <cell r="Y428">
            <v>19312557.050158564</v>
          </cell>
          <cell r="Z428" t="str">
            <v>ORIENTE</v>
          </cell>
          <cell r="AA428" t="str">
            <v>SUP</v>
          </cell>
          <cell r="AB428" t="str">
            <v>sale</v>
          </cell>
          <cell r="AC428">
            <v>37828825</v>
          </cell>
        </row>
        <row r="429">
          <cell r="C429" t="str">
            <v>VALENCIA RODRIGUEZ HELI</v>
          </cell>
          <cell r="D429" t="str">
            <v>5120-10</v>
          </cell>
          <cell r="E429">
            <v>11597824.078333335</v>
          </cell>
          <cell r="F429" t="str">
            <v>Auxiliar Administrativo</v>
          </cell>
          <cell r="G429" t="str">
            <v>22NOROCCIDENTE</v>
          </cell>
          <cell r="H429" t="str">
            <v>GRUPO SERVICIOS</v>
          </cell>
          <cell r="K429" t="str">
            <v>X</v>
          </cell>
          <cell r="M429" t="str">
            <v>C</v>
          </cell>
          <cell r="N429" t="str">
            <v>P</v>
          </cell>
          <cell r="O429" t="str">
            <v>BACHILLER</v>
          </cell>
          <cell r="P429">
            <v>515106</v>
          </cell>
          <cell r="Q429">
            <v>0</v>
          </cell>
          <cell r="R429" t="str">
            <v>1</v>
          </cell>
          <cell r="S429">
            <v>19079</v>
          </cell>
          <cell r="T429">
            <v>36690</v>
          </cell>
          <cell r="U429">
            <v>51.44166666666667</v>
          </cell>
          <cell r="V429">
            <v>15.25</v>
          </cell>
          <cell r="W429">
            <v>3.2277777777777779</v>
          </cell>
          <cell r="X429" t="str">
            <v>6Asistencial</v>
          </cell>
          <cell r="Y429">
            <v>6224540.9039999992</v>
          </cell>
          <cell r="Z429" t="str">
            <v>NOROCCIDENTE</v>
          </cell>
          <cell r="AA429" t="str">
            <v>SUP</v>
          </cell>
          <cell r="AB429" t="str">
            <v>sale</v>
          </cell>
          <cell r="AC429">
            <v>4449734</v>
          </cell>
        </row>
        <row r="430">
          <cell r="C430" t="str">
            <v>VALENZUELA ARENAS YANETH</v>
          </cell>
          <cell r="D430" t="str">
            <v>4065-09</v>
          </cell>
          <cell r="E430">
            <v>14586952.714583334</v>
          </cell>
          <cell r="F430" t="str">
            <v>Técnico Administrativo</v>
          </cell>
          <cell r="G430" t="str">
            <v>24ORIENTE</v>
          </cell>
          <cell r="H430" t="str">
            <v>DIVISION ADMINISTRATIVA Y FINANCIERA</v>
          </cell>
          <cell r="K430" t="str">
            <v>X</v>
          </cell>
          <cell r="M430" t="str">
            <v>C</v>
          </cell>
          <cell r="N430" t="str">
            <v>VE</v>
          </cell>
          <cell r="O430" t="str">
            <v>BACHILLER</v>
          </cell>
          <cell r="P430">
            <v>688731</v>
          </cell>
          <cell r="Q430">
            <v>0</v>
          </cell>
          <cell r="R430" t="str">
            <v>2</v>
          </cell>
          <cell r="S430">
            <v>21221</v>
          </cell>
          <cell r="T430">
            <v>30019</v>
          </cell>
          <cell r="U430">
            <v>45.583333333333336</v>
          </cell>
          <cell r="V430">
            <v>0</v>
          </cell>
          <cell r="W430">
            <v>21.488888888888887</v>
          </cell>
          <cell r="X430" t="str">
            <v>5Tecnico</v>
          </cell>
          <cell r="Y430">
            <v>26161758.192420136</v>
          </cell>
          <cell r="Z430" t="str">
            <v>ORIENTE</v>
          </cell>
          <cell r="AA430" t="str">
            <v>SUP</v>
          </cell>
          <cell r="AB430" t="str">
            <v>sale</v>
          </cell>
          <cell r="AC430">
            <v>37836267</v>
          </cell>
        </row>
        <row r="431">
          <cell r="C431" t="str">
            <v>VALLEJO IBARRA JULIO RODRIGO</v>
          </cell>
          <cell r="D431" t="str">
            <v>5120-10</v>
          </cell>
          <cell r="E431">
            <v>11597824.078333335</v>
          </cell>
          <cell r="F431" t="str">
            <v>Auxiliar Administrativo</v>
          </cell>
          <cell r="G431" t="str">
            <v>25SUROCCIDENTE</v>
          </cell>
          <cell r="H431" t="str">
            <v>GRUPO ADMINISTRATIVO Y FINANCIERO</v>
          </cell>
          <cell r="K431" t="str">
            <v>X</v>
          </cell>
          <cell r="M431" t="str">
            <v>C</v>
          </cell>
          <cell r="O431" t="str">
            <v>BACHILLER</v>
          </cell>
          <cell r="P431">
            <v>515106</v>
          </cell>
          <cell r="Q431">
            <v>0</v>
          </cell>
          <cell r="R431" t="str">
            <v>1</v>
          </cell>
          <cell r="S431">
            <v>21319</v>
          </cell>
          <cell r="T431">
            <v>29182</v>
          </cell>
          <cell r="U431">
            <v>45.30833333333333</v>
          </cell>
          <cell r="V431">
            <v>0</v>
          </cell>
          <cell r="W431">
            <v>23.783333333333335</v>
          </cell>
          <cell r="X431" t="str">
            <v>6Asistencial</v>
          </cell>
          <cell r="Y431">
            <v>23289545.835199077</v>
          </cell>
          <cell r="Z431" t="str">
            <v>SUROCCIDENTE</v>
          </cell>
          <cell r="AA431" t="str">
            <v>SUP</v>
          </cell>
          <cell r="AB431" t="str">
            <v>sale</v>
          </cell>
          <cell r="AC431">
            <v>12966758</v>
          </cell>
        </row>
        <row r="432">
          <cell r="C432" t="str">
            <v>VALLEJO LOPEZ MARIA LILIANA</v>
          </cell>
          <cell r="D432" t="str">
            <v>2035-16</v>
          </cell>
          <cell r="E432">
            <v>34713218.367083333</v>
          </cell>
          <cell r="F432" t="str">
            <v>Director o Gerente Regional</v>
          </cell>
          <cell r="G432" t="str">
            <v>22NOROCCIDENTE</v>
          </cell>
          <cell r="H432" t="str">
            <v>DIRECCION REGIONAL CALDAS</v>
          </cell>
          <cell r="K432" t="str">
            <v>X</v>
          </cell>
          <cell r="M432" t="str">
            <v>LNR</v>
          </cell>
          <cell r="O432" t="str">
            <v>UN</v>
          </cell>
          <cell r="P432">
            <v>1709781</v>
          </cell>
          <cell r="Q432">
            <v>0</v>
          </cell>
          <cell r="R432" t="str">
            <v>2</v>
          </cell>
          <cell r="S432">
            <v>22506</v>
          </cell>
          <cell r="T432">
            <v>36220</v>
          </cell>
          <cell r="U432">
            <v>42.06111111111111</v>
          </cell>
          <cell r="V432">
            <v>0</v>
          </cell>
          <cell r="W432">
            <v>4.5111111111111111</v>
          </cell>
          <cell r="X432" t="str">
            <v>3Ejecutivo</v>
          </cell>
          <cell r="Y432">
            <v>13049048.592</v>
          </cell>
          <cell r="Z432" t="str">
            <v>NOROCCIDENTE</v>
          </cell>
          <cell r="AA432" t="str">
            <v>SUP</v>
          </cell>
          <cell r="AB432" t="str">
            <v>sale</v>
          </cell>
          <cell r="AC432">
            <v>30276131</v>
          </cell>
        </row>
        <row r="433">
          <cell r="C433" t="str">
            <v>VANEGAS BENITEZ JANETH DEL-PILAR</v>
          </cell>
          <cell r="D433" t="str">
            <v>5040-16</v>
          </cell>
          <cell r="E433">
            <v>14586952.714583334</v>
          </cell>
          <cell r="F433" t="str">
            <v>Secretario Ejecutivo</v>
          </cell>
          <cell r="G433" t="str">
            <v>21CENTRO</v>
          </cell>
          <cell r="H433" t="str">
            <v>DIVISION PROGRAMAS EN ADMINISTRACION</v>
          </cell>
          <cell r="L433" t="str">
            <v>MCF</v>
          </cell>
          <cell r="M433" t="str">
            <v>C</v>
          </cell>
          <cell r="O433" t="str">
            <v>TC</v>
          </cell>
          <cell r="P433">
            <v>688731</v>
          </cell>
          <cell r="Q433">
            <v>0</v>
          </cell>
          <cell r="R433" t="str">
            <v>2</v>
          </cell>
          <cell r="S433">
            <v>22281</v>
          </cell>
          <cell r="T433">
            <v>32463</v>
          </cell>
          <cell r="U433">
            <v>42.680555555555557</v>
          </cell>
          <cell r="V433">
            <v>0</v>
          </cell>
          <cell r="W433">
            <v>14.802777777777777</v>
          </cell>
          <cell r="X433" t="str">
            <v>6Asistencial</v>
          </cell>
          <cell r="Y433">
            <v>18228649.79962384</v>
          </cell>
          <cell r="Z433" t="str">
            <v>CENTRO</v>
          </cell>
          <cell r="AA433" t="str">
            <v>Mant</v>
          </cell>
          <cell r="AB433" t="str">
            <v>5040-16</v>
          </cell>
          <cell r="AC433">
            <v>51669857</v>
          </cell>
        </row>
        <row r="434">
          <cell r="C434" t="str">
            <v>VARELA  VICTOR</v>
          </cell>
          <cell r="D434" t="str">
            <v>5120-10</v>
          </cell>
          <cell r="E434">
            <v>11597824.078333335</v>
          </cell>
          <cell r="F434" t="str">
            <v>Auxiliar Administrativo</v>
          </cell>
          <cell r="G434" t="str">
            <v>19SDF</v>
          </cell>
          <cell r="H434" t="str">
            <v>GRUPO TESORERIA</v>
          </cell>
          <cell r="K434" t="str">
            <v>x</v>
          </cell>
          <cell r="M434" t="str">
            <v>C</v>
          </cell>
          <cell r="O434" t="str">
            <v>BACHILLER</v>
          </cell>
          <cell r="P434">
            <v>515106</v>
          </cell>
          <cell r="Q434">
            <v>0</v>
          </cell>
          <cell r="R434" t="str">
            <v>1</v>
          </cell>
          <cell r="S434">
            <v>25183</v>
          </cell>
          <cell r="T434">
            <v>32672</v>
          </cell>
          <cell r="U434">
            <v>34.733333333333334</v>
          </cell>
          <cell r="V434">
            <v>0</v>
          </cell>
          <cell r="W434">
            <v>14.227777777777778</v>
          </cell>
          <cell r="X434" t="str">
            <v>6Asistencial</v>
          </cell>
          <cell r="Y434">
            <v>14152696.71077315</v>
          </cell>
          <cell r="AA434" t="str">
            <v>SUP</v>
          </cell>
          <cell r="AB434" t="str">
            <v>sale</v>
          </cell>
          <cell r="AC434">
            <v>79471203</v>
          </cell>
        </row>
        <row r="435">
          <cell r="C435" t="str">
            <v>VARGAS CARDONA ANA MARIA</v>
          </cell>
          <cell r="D435" t="str">
            <v>4065-09</v>
          </cell>
          <cell r="E435">
            <v>14586952.714583334</v>
          </cell>
          <cell r="F435" t="str">
            <v>Técnico Administrativo</v>
          </cell>
          <cell r="G435" t="str">
            <v>24ORIENTE</v>
          </cell>
          <cell r="H435" t="str">
            <v>GRUPO OPERATIVO</v>
          </cell>
          <cell r="L435" t="str">
            <v>MCF</v>
          </cell>
          <cell r="M435" t="str">
            <v>C</v>
          </cell>
          <cell r="O435" t="str">
            <v>BACHILLER</v>
          </cell>
          <cell r="P435">
            <v>688731</v>
          </cell>
          <cell r="Q435">
            <v>0</v>
          </cell>
          <cell r="R435" t="str">
            <v>2</v>
          </cell>
          <cell r="S435">
            <v>25267</v>
          </cell>
          <cell r="T435">
            <v>34898</v>
          </cell>
          <cell r="U435">
            <v>34.5</v>
          </cell>
          <cell r="V435">
            <v>1.9166666666666665</v>
          </cell>
          <cell r="W435">
            <v>8.1305555555555564</v>
          </cell>
          <cell r="X435" t="str">
            <v>5Tecnico</v>
          </cell>
          <cell r="Y435">
            <v>5804002.0962002315</v>
          </cell>
          <cell r="Z435" t="str">
            <v>ORIENTE</v>
          </cell>
          <cell r="AA435" t="str">
            <v>Mant</v>
          </cell>
          <cell r="AB435" t="str">
            <v>4065-09</v>
          </cell>
          <cell r="AC435">
            <v>21189920</v>
          </cell>
        </row>
        <row r="436">
          <cell r="C436" t="str">
            <v>VARGAS RODRIGUEZ EDITH JERONIMA</v>
          </cell>
          <cell r="D436" t="str">
            <v>4065-12</v>
          </cell>
          <cell r="E436">
            <v>16415181.84</v>
          </cell>
          <cell r="F436" t="str">
            <v>Técnico Administrativo</v>
          </cell>
          <cell r="G436" t="str">
            <v>16SDT</v>
          </cell>
          <cell r="H436" t="str">
            <v>DIVISION CREDITO</v>
          </cell>
          <cell r="M436" t="str">
            <v>C</v>
          </cell>
          <cell r="O436" t="str">
            <v>BACHILLER</v>
          </cell>
          <cell r="P436">
            <v>808521</v>
          </cell>
          <cell r="Q436">
            <v>0</v>
          </cell>
          <cell r="R436" t="str">
            <v>2</v>
          </cell>
          <cell r="S436">
            <v>21928</v>
          </cell>
          <cell r="T436">
            <v>28178</v>
          </cell>
          <cell r="U436">
            <v>43.644444444444446</v>
          </cell>
          <cell r="V436">
            <v>0</v>
          </cell>
          <cell r="W436">
            <v>26.536111111111111</v>
          </cell>
          <cell r="X436" t="str">
            <v>5Tecnico</v>
          </cell>
          <cell r="Y436">
            <v>35897377.361333333</v>
          </cell>
          <cell r="AA436" t="str">
            <v>Mant</v>
          </cell>
          <cell r="AB436" t="str">
            <v>4065-12</v>
          </cell>
          <cell r="AC436">
            <v>51670177</v>
          </cell>
        </row>
        <row r="437">
          <cell r="C437" t="str">
            <v>zzVACANTE PENSION47</v>
          </cell>
          <cell r="D437" t="str">
            <v>3020-12</v>
          </cell>
          <cell r="E437">
            <v>25294052.003333326</v>
          </cell>
          <cell r="F437" t="str">
            <v>Profesional Universitario</v>
          </cell>
          <cell r="G437" t="str">
            <v>20SEG</v>
          </cell>
          <cell r="H437" t="str">
            <v>GRUPO ARCHIVO, PUBLICACIONES Y MICROFILMACION</v>
          </cell>
          <cell r="K437" t="str">
            <v>X</v>
          </cell>
          <cell r="M437" t="str">
            <v>C</v>
          </cell>
          <cell r="N437" t="str">
            <v>V</v>
          </cell>
          <cell r="P437">
            <v>1245845</v>
          </cell>
          <cell r="Q437">
            <v>0</v>
          </cell>
          <cell r="X437" t="str">
            <v>4Profesional</v>
          </cell>
          <cell r="Y437">
            <v>0</v>
          </cell>
          <cell r="AA437" t="str">
            <v>SUP</v>
          </cell>
          <cell r="AB437" t="str">
            <v>sale</v>
          </cell>
          <cell r="AC437">
            <v>17056722</v>
          </cell>
        </row>
        <row r="438">
          <cell r="C438" t="str">
            <v>VASQUEZ ACOSTA MARTHA CECILIA</v>
          </cell>
          <cell r="D438" t="str">
            <v>4065-09</v>
          </cell>
          <cell r="E438">
            <v>14586952.714583334</v>
          </cell>
          <cell r="F438" t="str">
            <v>Técnico Administrativo</v>
          </cell>
          <cell r="G438" t="str">
            <v>22NOROCCIDENTE</v>
          </cell>
          <cell r="H438" t="str">
            <v>GRUPO OPERATIVO</v>
          </cell>
          <cell r="K438" t="str">
            <v>X</v>
          </cell>
          <cell r="M438" t="str">
            <v>C</v>
          </cell>
          <cell r="O438" t="str">
            <v>BACHILLER</v>
          </cell>
          <cell r="P438">
            <v>688731</v>
          </cell>
          <cell r="Q438">
            <v>0</v>
          </cell>
          <cell r="R438" t="str">
            <v>2</v>
          </cell>
          <cell r="S438">
            <v>22109</v>
          </cell>
          <cell r="T438">
            <v>32832</v>
          </cell>
          <cell r="U438">
            <v>43.147222222222226</v>
          </cell>
          <cell r="V438">
            <v>8.4166666666666661</v>
          </cell>
          <cell r="W438">
            <v>13.791666666666666</v>
          </cell>
          <cell r="X438" t="str">
            <v>5Tecnico</v>
          </cell>
          <cell r="Y438">
            <v>17062016.212447915</v>
          </cell>
          <cell r="Z438" t="str">
            <v>NOROCCIDENTE</v>
          </cell>
          <cell r="AA438" t="str">
            <v>SUP</v>
          </cell>
          <cell r="AB438" t="str">
            <v>sale</v>
          </cell>
          <cell r="AC438">
            <v>41891955</v>
          </cell>
        </row>
        <row r="439">
          <cell r="C439" t="str">
            <v>VASQUEZ VASQUEZ HERMIN</v>
          </cell>
          <cell r="D439" t="str">
            <v>5120-12</v>
          </cell>
          <cell r="E439">
            <v>13279546.932500001</v>
          </cell>
          <cell r="F439" t="str">
            <v>Auxiliar Administrativo</v>
          </cell>
          <cell r="G439" t="str">
            <v>19SDF</v>
          </cell>
          <cell r="H439" t="str">
            <v>GRUPO CONTABILIDAD</v>
          </cell>
          <cell r="K439" t="str">
            <v>X</v>
          </cell>
          <cell r="M439" t="str">
            <v>C</v>
          </cell>
          <cell r="O439" t="str">
            <v>BACHILLER</v>
          </cell>
          <cell r="P439">
            <v>596996</v>
          </cell>
          <cell r="Q439">
            <v>0</v>
          </cell>
          <cell r="R439" t="str">
            <v>1</v>
          </cell>
          <cell r="S439">
            <v>23173</v>
          </cell>
          <cell r="T439">
            <v>30333</v>
          </cell>
          <cell r="U439">
            <v>40.233333333333334</v>
          </cell>
          <cell r="V439">
            <v>0</v>
          </cell>
          <cell r="W439">
            <v>20.633333333333333</v>
          </cell>
          <cell r="X439" t="str">
            <v>6Asistencial</v>
          </cell>
          <cell r="Y439">
            <v>23153131.322562505</v>
          </cell>
          <cell r="AA439" t="str">
            <v>SUP</v>
          </cell>
          <cell r="AB439" t="str">
            <v>sale</v>
          </cell>
          <cell r="AC439">
            <v>79280213</v>
          </cell>
        </row>
        <row r="440">
          <cell r="C440" t="str">
            <v>VEGA GARZON LUIS ENRIQUE</v>
          </cell>
          <cell r="D440" t="str">
            <v>5120-09</v>
          </cell>
          <cell r="E440">
            <v>10643889.421249999</v>
          </cell>
          <cell r="F440" t="str">
            <v>Auxiliar Administrativo</v>
          </cell>
          <cell r="G440" t="str">
            <v>20SEG</v>
          </cell>
          <cell r="H440" t="str">
            <v>GRUPO ALMACEN Y SUMINISTROS</v>
          </cell>
          <cell r="M440" t="str">
            <v>C</v>
          </cell>
          <cell r="O440" t="str">
            <v>SECUNDARIA</v>
          </cell>
          <cell r="P440">
            <v>468655</v>
          </cell>
          <cell r="Q440">
            <v>0</v>
          </cell>
          <cell r="R440" t="str">
            <v>1</v>
          </cell>
          <cell r="S440">
            <v>23457</v>
          </cell>
          <cell r="T440">
            <v>35569</v>
          </cell>
          <cell r="U440">
            <v>39.455555555555556</v>
          </cell>
          <cell r="V440">
            <v>0</v>
          </cell>
          <cell r="W440">
            <v>6.2944444444444443</v>
          </cell>
          <cell r="X440" t="str">
            <v>6Asistencial</v>
          </cell>
          <cell r="Y440">
            <v>3529382.0411215276</v>
          </cell>
          <cell r="AA440" t="str">
            <v>Mant</v>
          </cell>
          <cell r="AB440" t="str">
            <v>5120-09</v>
          </cell>
          <cell r="AC440">
            <v>11518534</v>
          </cell>
        </row>
        <row r="441">
          <cell r="C441" t="str">
            <v>VEGA SERRANO MAURICIO FERNANDO</v>
          </cell>
          <cell r="D441" t="str">
            <v>5310-11</v>
          </cell>
          <cell r="E441">
            <v>19241995.709166665</v>
          </cell>
          <cell r="F441" t="str">
            <v>Conductor Mec (Asignado)</v>
          </cell>
          <cell r="G441" t="str">
            <v>24ORIENTE</v>
          </cell>
          <cell r="H441" t="str">
            <v>DIRECCION REGIONAL SANTANDER</v>
          </cell>
          <cell r="M441" t="str">
            <v>C</v>
          </cell>
          <cell r="N441" t="str">
            <v>P</v>
          </cell>
          <cell r="O441" t="str">
            <v>BACHILLER</v>
          </cell>
          <cell r="P441">
            <v>555997</v>
          </cell>
          <cell r="Q441">
            <v>0</v>
          </cell>
          <cell r="R441" t="str">
            <v>1</v>
          </cell>
          <cell r="S441">
            <v>21494</v>
          </cell>
          <cell r="T441">
            <v>36808</v>
          </cell>
          <cell r="U441">
            <v>44.833333333333336</v>
          </cell>
          <cell r="V441">
            <v>0</v>
          </cell>
          <cell r="W441">
            <v>2.9055555555555554</v>
          </cell>
          <cell r="X441" t="str">
            <v>6Asistencial</v>
          </cell>
          <cell r="Y441">
            <v>6718667.7480000006</v>
          </cell>
          <cell r="Z441" t="str">
            <v>ORIENTE</v>
          </cell>
          <cell r="AA441" t="str">
            <v>Mant</v>
          </cell>
          <cell r="AB441" t="str">
            <v>5310-11</v>
          </cell>
          <cell r="AC441">
            <v>13845281</v>
          </cell>
        </row>
        <row r="442">
          <cell r="C442" t="str">
            <v>VELANDIA LINARES MARIA FLOR</v>
          </cell>
          <cell r="D442" t="str">
            <v>5120-12</v>
          </cell>
          <cell r="E442">
            <v>13279546.932500001</v>
          </cell>
          <cell r="F442" t="str">
            <v>Auxiliar Administrativo</v>
          </cell>
          <cell r="G442" t="str">
            <v>15OSI</v>
          </cell>
          <cell r="H442" t="str">
            <v>DIVISION SISTEMATIZACION E INFORMATICA</v>
          </cell>
          <cell r="K442" t="str">
            <v>X</v>
          </cell>
          <cell r="M442" t="str">
            <v>C</v>
          </cell>
          <cell r="O442" t="str">
            <v>UN</v>
          </cell>
          <cell r="P442">
            <v>596996</v>
          </cell>
          <cell r="Q442">
            <v>0</v>
          </cell>
          <cell r="R442" t="str">
            <v>2</v>
          </cell>
          <cell r="S442">
            <v>21647</v>
          </cell>
          <cell r="T442">
            <v>31807</v>
          </cell>
          <cell r="U442">
            <v>44.411111111111111</v>
          </cell>
          <cell r="V442">
            <v>0</v>
          </cell>
          <cell r="W442">
            <v>16.597222222222221</v>
          </cell>
          <cell r="X442" t="str">
            <v>6Asistencial</v>
          </cell>
          <cell r="Y442">
            <v>18743011.070645835</v>
          </cell>
          <cell r="AA442" t="str">
            <v>SUP</v>
          </cell>
          <cell r="AB442" t="str">
            <v>sale</v>
          </cell>
          <cell r="AC442">
            <v>20584850</v>
          </cell>
        </row>
        <row r="443">
          <cell r="C443" t="str">
            <v>VELASQUEZ ANGARITA DELIA ROSA</v>
          </cell>
          <cell r="D443" t="str">
            <v>5120-09</v>
          </cell>
          <cell r="E443">
            <v>10643889.421249999</v>
          </cell>
          <cell r="F443" t="str">
            <v>Auxiliar Administrativo</v>
          </cell>
          <cell r="G443" t="str">
            <v>24ORIENTE</v>
          </cell>
          <cell r="H443" t="str">
            <v>GRUPO ADMINISTRATIVO Y FINANCIERO</v>
          </cell>
          <cell r="L443" t="str">
            <v>MCF</v>
          </cell>
          <cell r="M443" t="str">
            <v>C</v>
          </cell>
          <cell r="O443" t="str">
            <v>SECUNDARIA</v>
          </cell>
          <cell r="P443">
            <v>468655</v>
          </cell>
          <cell r="Q443">
            <v>0</v>
          </cell>
          <cell r="R443" t="str">
            <v>2</v>
          </cell>
          <cell r="S443">
            <v>22582</v>
          </cell>
          <cell r="T443">
            <v>29921</v>
          </cell>
          <cell r="U443">
            <v>41.852777777777774</v>
          </cell>
          <cell r="V443">
            <v>10</v>
          </cell>
          <cell r="W443">
            <v>21.761111111111113</v>
          </cell>
          <cell r="X443" t="str">
            <v>6Asistencial</v>
          </cell>
          <cell r="Y443">
            <v>19595648.755920138</v>
          </cell>
          <cell r="Z443" t="str">
            <v>ORIENTE</v>
          </cell>
          <cell r="AA443" t="str">
            <v>Mant</v>
          </cell>
          <cell r="AB443" t="str">
            <v>5120-09</v>
          </cell>
          <cell r="AC443">
            <v>60287638</v>
          </cell>
        </row>
        <row r="444">
          <cell r="C444" t="str">
            <v>VELASQUEZ DUQUE JOSE FERNANDO</v>
          </cell>
          <cell r="D444" t="str">
            <v>4065-12</v>
          </cell>
          <cell r="E444">
            <v>18355632.240000002</v>
          </cell>
          <cell r="F444" t="str">
            <v>Técnico Administrativo</v>
          </cell>
          <cell r="G444" t="str">
            <v>20SEG</v>
          </cell>
          <cell r="H444" t="str">
            <v>GRUPO CORRESPONDENCIA</v>
          </cell>
          <cell r="L444">
            <v>2003</v>
          </cell>
          <cell r="M444" t="str">
            <v>C</v>
          </cell>
          <cell r="O444" t="str">
            <v>BACHILLER</v>
          </cell>
          <cell r="P444">
            <v>808521</v>
          </cell>
          <cell r="Q444">
            <v>0</v>
          </cell>
          <cell r="R444" t="str">
            <v>1</v>
          </cell>
          <cell r="S444">
            <v>16876</v>
          </cell>
          <cell r="T444">
            <v>28173</v>
          </cell>
          <cell r="U444">
            <v>57.472222222222221</v>
          </cell>
          <cell r="V444">
            <v>10</v>
          </cell>
          <cell r="W444">
            <v>26.55</v>
          </cell>
          <cell r="X444" t="str">
            <v>5Tecnico</v>
          </cell>
          <cell r="Y444">
            <v>35897377.361333333</v>
          </cell>
          <cell r="AA444" t="str">
            <v>Mant</v>
          </cell>
          <cell r="AB444" t="str">
            <v>4065-12</v>
          </cell>
          <cell r="AC444">
            <v>17145521</v>
          </cell>
        </row>
        <row r="445">
          <cell r="C445" t="str">
            <v>VELEZ DE RECIO MARIA HORTENSIA</v>
          </cell>
          <cell r="D445" t="str">
            <v>5040-16</v>
          </cell>
          <cell r="E445">
            <v>16286152.02416667</v>
          </cell>
          <cell r="F445" t="str">
            <v>Secretario Ejecutivo</v>
          </cell>
          <cell r="G445" t="str">
            <v>25SUROCCIDENTE</v>
          </cell>
          <cell r="H445" t="str">
            <v>DIRECCION REGIONAL VALLE</v>
          </cell>
          <cell r="L445">
            <v>2003</v>
          </cell>
          <cell r="M445" t="str">
            <v>C</v>
          </cell>
          <cell r="N445" t="str">
            <v>P</v>
          </cell>
          <cell r="O445" t="str">
            <v>BACHILLER</v>
          </cell>
          <cell r="P445">
            <v>688731</v>
          </cell>
          <cell r="Q445">
            <v>82741</v>
          </cell>
          <cell r="R445" t="str">
            <v>2</v>
          </cell>
          <cell r="S445">
            <v>15535</v>
          </cell>
          <cell r="T445">
            <v>27164</v>
          </cell>
          <cell r="U445">
            <v>61.144444444444446</v>
          </cell>
          <cell r="V445">
            <v>5.75</v>
          </cell>
          <cell r="W445">
            <v>29.305555555555557</v>
          </cell>
          <cell r="X445" t="str">
            <v>6Asistencial</v>
          </cell>
          <cell r="Y445">
            <v>6570493.7400000002</v>
          </cell>
          <cell r="Z445" t="str">
            <v>SUROCCIDENTE</v>
          </cell>
          <cell r="AA445" t="str">
            <v>Mant</v>
          </cell>
          <cell r="AB445" t="str">
            <v>5040-16</v>
          </cell>
          <cell r="AC445">
            <v>29277671</v>
          </cell>
        </row>
        <row r="446">
          <cell r="C446" t="str">
            <v>VELEZ ROJAS GLORIA-DEL-SOCORRO</v>
          </cell>
          <cell r="D446" t="str">
            <v>4065-11</v>
          </cell>
          <cell r="E446">
            <v>17198808.577083334</v>
          </cell>
          <cell r="F446" t="str">
            <v>Técnico Administrativo</v>
          </cell>
          <cell r="G446" t="str">
            <v>22NOROCCIDENTE</v>
          </cell>
          <cell r="H446" t="str">
            <v>GRUPO FINANCIERO</v>
          </cell>
          <cell r="K446" t="str">
            <v>X</v>
          </cell>
          <cell r="M446" t="str">
            <v>C</v>
          </cell>
          <cell r="O446" t="str">
            <v>SECUNDARIA</v>
          </cell>
          <cell r="P446">
            <v>761453</v>
          </cell>
          <cell r="Q446">
            <v>54460</v>
          </cell>
          <cell r="R446" t="str">
            <v>2</v>
          </cell>
          <cell r="S446">
            <v>18693</v>
          </cell>
          <cell r="T446">
            <v>27190</v>
          </cell>
          <cell r="U446">
            <v>52.49722222222222</v>
          </cell>
          <cell r="V446">
            <v>1.25</v>
          </cell>
          <cell r="W446">
            <v>29.236111111111111</v>
          </cell>
          <cell r="X446" t="str">
            <v>5Tecnico</v>
          </cell>
          <cell r="Y446">
            <v>41537444.804871529</v>
          </cell>
          <cell r="Z446" t="str">
            <v>NOROCCIDENTE</v>
          </cell>
          <cell r="AA446" t="str">
            <v>SUP</v>
          </cell>
          <cell r="AB446" t="str">
            <v>sale</v>
          </cell>
          <cell r="AC446">
            <v>32474017</v>
          </cell>
        </row>
        <row r="447">
          <cell r="C447" t="str">
            <v>VENTE  JUAN CARLOS</v>
          </cell>
          <cell r="D447" t="str">
            <v>5120-10</v>
          </cell>
          <cell r="E447">
            <v>12834078.478333335</v>
          </cell>
          <cell r="F447" t="str">
            <v>Auxiliar Administrativo</v>
          </cell>
          <cell r="G447" t="str">
            <v>19SDF</v>
          </cell>
          <cell r="H447" t="str">
            <v>GRUPO GESTION FINANCIERA Y CARTERA</v>
          </cell>
          <cell r="M447" t="str">
            <v>C</v>
          </cell>
          <cell r="O447" t="str">
            <v>ES</v>
          </cell>
          <cell r="P447">
            <v>515106</v>
          </cell>
          <cell r="Q447">
            <v>0</v>
          </cell>
          <cell r="R447" t="str">
            <v>1</v>
          </cell>
          <cell r="S447">
            <v>26555</v>
          </cell>
          <cell r="T447">
            <v>35409</v>
          </cell>
          <cell r="U447">
            <v>30.977777777777778</v>
          </cell>
          <cell r="V447">
            <v>0</v>
          </cell>
          <cell r="W447">
            <v>6.7361111111111107</v>
          </cell>
          <cell r="X447" t="str">
            <v>6Asistencial</v>
          </cell>
          <cell r="Y447">
            <v>4026807.2172083333</v>
          </cell>
          <cell r="AA447" t="str">
            <v>Mant</v>
          </cell>
          <cell r="AB447" t="str">
            <v>5120-10</v>
          </cell>
          <cell r="AC447">
            <v>11189788</v>
          </cell>
        </row>
        <row r="448">
          <cell r="C448" t="str">
            <v>VILLEGAS BOTERO MARTA LUCIA</v>
          </cell>
          <cell r="D448" t="str">
            <v>0015-25</v>
          </cell>
          <cell r="E448">
            <v>140559647.24833331</v>
          </cell>
          <cell r="F448" t="str">
            <v>Gerente, Presidente o Director General o Nacional de Entidad Descentralizada o de Unidad Administrativa Especial.</v>
          </cell>
          <cell r="G448" t="str">
            <v>10DIR</v>
          </cell>
          <cell r="H448" t="str">
            <v>DIRECCION GENERAL</v>
          </cell>
          <cell r="M448" t="str">
            <v>LNR</v>
          </cell>
          <cell r="O448" t="str">
            <v>UN</v>
          </cell>
          <cell r="P448">
            <v>5343919</v>
          </cell>
          <cell r="Q448">
            <v>0</v>
          </cell>
          <cell r="R448" t="str">
            <v>2</v>
          </cell>
          <cell r="S448">
            <v>21146</v>
          </cell>
          <cell r="T448">
            <v>37518</v>
          </cell>
          <cell r="U448">
            <v>45.786111111111111</v>
          </cell>
          <cell r="V448">
            <v>16.833333333333332</v>
          </cell>
          <cell r="W448">
            <v>0.96111111111111114</v>
          </cell>
          <cell r="X448" t="str">
            <v>1Directivo</v>
          </cell>
          <cell r="Y448">
            <v>33987324.840000004</v>
          </cell>
          <cell r="AA448" t="str">
            <v>Mant</v>
          </cell>
          <cell r="AB448" t="str">
            <v>0015-25</v>
          </cell>
          <cell r="AC448">
            <v>22100648</v>
          </cell>
        </row>
        <row r="449">
          <cell r="C449" t="str">
            <v>YANDAR BASTIDAS RAUL RAMON</v>
          </cell>
          <cell r="D449" t="str">
            <v>4065-11</v>
          </cell>
          <cell r="E449">
            <v>16080398.177083332</v>
          </cell>
          <cell r="F449" t="str">
            <v>Técnico Administrativo</v>
          </cell>
          <cell r="G449" t="str">
            <v>25SUROCCIDENTE</v>
          </cell>
          <cell r="H449" t="str">
            <v>GRUPO SERVICIOS</v>
          </cell>
          <cell r="K449" t="str">
            <v>X</v>
          </cell>
          <cell r="M449" t="str">
            <v>C</v>
          </cell>
          <cell r="O449" t="str">
            <v>TL</v>
          </cell>
          <cell r="P449">
            <v>761453</v>
          </cell>
          <cell r="Q449">
            <v>0</v>
          </cell>
          <cell r="R449" t="str">
            <v>1</v>
          </cell>
          <cell r="S449">
            <v>22196</v>
          </cell>
          <cell r="T449">
            <v>33840</v>
          </cell>
          <cell r="U449">
            <v>42.911111111111111</v>
          </cell>
          <cell r="V449">
            <v>0</v>
          </cell>
          <cell r="W449">
            <v>11.030555555555555</v>
          </cell>
          <cell r="X449" t="str">
            <v>5Tecnico</v>
          </cell>
          <cell r="Y449">
            <v>15199400.14097338</v>
          </cell>
          <cell r="Z449" t="str">
            <v>SUROCCIDENTE</v>
          </cell>
          <cell r="AA449" t="str">
            <v>SUP</v>
          </cell>
          <cell r="AB449" t="str">
            <v>sale</v>
          </cell>
          <cell r="AC449">
            <v>12972296</v>
          </cell>
        </row>
        <row r="450">
          <cell r="C450" t="str">
            <v>YEPES DE VILLEGAS MARIA FABIOLA</v>
          </cell>
          <cell r="D450" t="str">
            <v>5140-13</v>
          </cell>
          <cell r="E450">
            <v>13854626.748333331</v>
          </cell>
          <cell r="F450" t="str">
            <v>Secretario</v>
          </cell>
          <cell r="G450" t="str">
            <v>22NOROCCIDENTE</v>
          </cell>
          <cell r="H450" t="str">
            <v>DIRECCION REGIONAL CALDAS</v>
          </cell>
          <cell r="K450" t="str">
            <v>X</v>
          </cell>
          <cell r="M450" t="str">
            <v>C</v>
          </cell>
          <cell r="N450" t="str">
            <v>P</v>
          </cell>
          <cell r="O450" t="str">
            <v>SECUNDARIA</v>
          </cell>
          <cell r="P450">
            <v>624999</v>
          </cell>
          <cell r="Q450">
            <v>0</v>
          </cell>
          <cell r="R450" t="str">
            <v>2</v>
          </cell>
          <cell r="S450">
            <v>17560</v>
          </cell>
          <cell r="T450">
            <v>31684</v>
          </cell>
          <cell r="U450">
            <v>55.602777777777774</v>
          </cell>
          <cell r="V450">
            <v>0</v>
          </cell>
          <cell r="W450">
            <v>16.933333333333334</v>
          </cell>
          <cell r="X450" t="str">
            <v>6Asistencial</v>
          </cell>
          <cell r="Y450">
            <v>5962490.46</v>
          </cell>
          <cell r="Z450" t="str">
            <v>NOROCCIDENTE</v>
          </cell>
          <cell r="AA450" t="str">
            <v>SUP</v>
          </cell>
          <cell r="AB450" t="str">
            <v>sale</v>
          </cell>
          <cell r="AC450">
            <v>24298950</v>
          </cell>
        </row>
        <row r="451">
          <cell r="C451" t="str">
            <v>YEPES PACHECO DEIBIS HORACIO</v>
          </cell>
          <cell r="D451" t="str">
            <v>5120-09</v>
          </cell>
          <cell r="E451">
            <v>10643889.421249999</v>
          </cell>
          <cell r="F451" t="str">
            <v>Auxiliar Administrativo</v>
          </cell>
          <cell r="G451" t="str">
            <v>24ORIENTE</v>
          </cell>
          <cell r="H451" t="str">
            <v>GRUPO ADMINISTRATIVO Y FINANCIERO</v>
          </cell>
          <cell r="K451" t="str">
            <v>X</v>
          </cell>
          <cell r="M451" t="str">
            <v>C</v>
          </cell>
          <cell r="O451" t="str">
            <v>BACHILLER</v>
          </cell>
          <cell r="P451">
            <v>468655</v>
          </cell>
          <cell r="Q451">
            <v>0</v>
          </cell>
          <cell r="R451" t="str">
            <v>1</v>
          </cell>
          <cell r="S451">
            <v>26242</v>
          </cell>
          <cell r="T451">
            <v>34857</v>
          </cell>
          <cell r="U451">
            <v>31.833333333333332</v>
          </cell>
          <cell r="V451">
            <v>0</v>
          </cell>
          <cell r="W451">
            <v>8.2444444444444436</v>
          </cell>
          <cell r="X451" t="str">
            <v>6Asistencial</v>
          </cell>
          <cell r="Y451">
            <v>4352182.7623645822</v>
          </cell>
          <cell r="Z451" t="str">
            <v>ORIENTE</v>
          </cell>
          <cell r="AA451" t="str">
            <v>SUP</v>
          </cell>
          <cell r="AB451" t="str">
            <v>sale</v>
          </cell>
          <cell r="AC451">
            <v>7164358</v>
          </cell>
        </row>
        <row r="452">
          <cell r="C452" t="str">
            <v>ZALDUA FERRER LUIS JAIME</v>
          </cell>
          <cell r="D452" t="str">
            <v>4065-12</v>
          </cell>
          <cell r="E452">
            <v>18355632.240000002</v>
          </cell>
          <cell r="F452" t="str">
            <v>Técnico Administrativo</v>
          </cell>
          <cell r="G452" t="str">
            <v>21CENTRO</v>
          </cell>
          <cell r="H452" t="str">
            <v>GRUPO INFORMACION COMERCIAL</v>
          </cell>
          <cell r="K452" t="str">
            <v>X</v>
          </cell>
          <cell r="M452" t="str">
            <v>C</v>
          </cell>
          <cell r="O452" t="str">
            <v>BACHILLER</v>
          </cell>
          <cell r="P452">
            <v>808521</v>
          </cell>
          <cell r="Q452">
            <v>0</v>
          </cell>
          <cell r="R452" t="str">
            <v>1</v>
          </cell>
          <cell r="S452">
            <v>20964</v>
          </cell>
          <cell r="T452">
            <v>31807</v>
          </cell>
          <cell r="U452">
            <v>46.280555555555559</v>
          </cell>
          <cell r="V452">
            <v>0</v>
          </cell>
          <cell r="W452">
            <v>16.597222222222221</v>
          </cell>
          <cell r="X452" t="str">
            <v>5Tecnico</v>
          </cell>
          <cell r="Y452">
            <v>22725224.360444445</v>
          </cell>
          <cell r="Z452" t="str">
            <v>CENTRO</v>
          </cell>
          <cell r="AA452" t="str">
            <v>SUP</v>
          </cell>
          <cell r="AB452" t="str">
            <v>sale</v>
          </cell>
          <cell r="AC452">
            <v>19310035</v>
          </cell>
        </row>
        <row r="453">
          <cell r="C453" t="str">
            <v>ZAMBRANO MANJARRES ROSARIO</v>
          </cell>
          <cell r="D453" t="str">
            <v>5120-12</v>
          </cell>
          <cell r="E453">
            <v>13279546.932500001</v>
          </cell>
          <cell r="F453" t="str">
            <v>Auxiliar Administrativo</v>
          </cell>
          <cell r="G453" t="str">
            <v>23NORTE</v>
          </cell>
          <cell r="H453" t="str">
            <v>GRUPO SERVICIOS</v>
          </cell>
          <cell r="K453" t="str">
            <v>x</v>
          </cell>
          <cell r="M453" t="str">
            <v>C</v>
          </cell>
          <cell r="O453" t="str">
            <v>TL</v>
          </cell>
          <cell r="P453">
            <v>596996</v>
          </cell>
          <cell r="Q453">
            <v>0</v>
          </cell>
          <cell r="R453" t="str">
            <v>2</v>
          </cell>
          <cell r="S453">
            <v>23846</v>
          </cell>
          <cell r="T453">
            <v>32643</v>
          </cell>
          <cell r="U453">
            <v>38.391666666666666</v>
          </cell>
          <cell r="V453">
            <v>0</v>
          </cell>
          <cell r="W453">
            <v>14.305555555555555</v>
          </cell>
          <cell r="X453" t="str">
            <v>6Asistencial</v>
          </cell>
          <cell r="Y453">
            <v>16269041.173229169</v>
          </cell>
          <cell r="Z453" t="str">
            <v>NORTE</v>
          </cell>
          <cell r="AA453" t="str">
            <v>SUP</v>
          </cell>
          <cell r="AB453" t="str">
            <v>sale</v>
          </cell>
          <cell r="AC453">
            <v>45460190</v>
          </cell>
        </row>
        <row r="454">
          <cell r="C454" t="str">
            <v>ZAMORA DIAZ JORGE</v>
          </cell>
          <cell r="D454" t="str">
            <v>5120-09</v>
          </cell>
          <cell r="E454">
            <v>10643889.421249999</v>
          </cell>
          <cell r="F454" t="str">
            <v>Auxiliar Administrativo</v>
          </cell>
          <cell r="G454" t="str">
            <v>25SUROCCIDENTE</v>
          </cell>
          <cell r="H454" t="str">
            <v>GRUPO OPERATIVO</v>
          </cell>
          <cell r="K454" t="str">
            <v>X</v>
          </cell>
          <cell r="M454" t="str">
            <v>C</v>
          </cell>
          <cell r="O454" t="str">
            <v>BACHILLER</v>
          </cell>
          <cell r="P454">
            <v>468655</v>
          </cell>
          <cell r="Q454">
            <v>0</v>
          </cell>
          <cell r="R454" t="str">
            <v>1</v>
          </cell>
          <cell r="S454">
            <v>25049</v>
          </cell>
          <cell r="T454">
            <v>35159</v>
          </cell>
          <cell r="U454">
            <v>35.097222222222221</v>
          </cell>
          <cell r="V454">
            <v>0</v>
          </cell>
          <cell r="W454">
            <v>7.4194444444444443</v>
          </cell>
          <cell r="X454" t="str">
            <v>6Asistencial</v>
          </cell>
          <cell r="Y454">
            <v>4005740.3534201388</v>
          </cell>
          <cell r="Z454" t="str">
            <v>SUROCCIDENTE</v>
          </cell>
          <cell r="AA454" t="str">
            <v>SUP</v>
          </cell>
          <cell r="AB454" t="str">
            <v>sale</v>
          </cell>
          <cell r="AC454">
            <v>12136395</v>
          </cell>
        </row>
        <row r="455">
          <cell r="C455" t="str">
            <v>ZAMUDIO PEÑA WILLIAM HUMBERTO</v>
          </cell>
          <cell r="D455" t="str">
            <v>3020-14</v>
          </cell>
          <cell r="E455">
            <v>27317929.430000003</v>
          </cell>
          <cell r="F455" t="str">
            <v>Profesional Universitario</v>
          </cell>
          <cell r="G455" t="str">
            <v>12OPL</v>
          </cell>
          <cell r="H455" t="str">
            <v>OFICINA PLANEACION</v>
          </cell>
          <cell r="M455" t="str">
            <v>C</v>
          </cell>
          <cell r="O455" t="str">
            <v>ES</v>
          </cell>
          <cell r="P455">
            <v>1345530</v>
          </cell>
          <cell r="Q455">
            <v>0</v>
          </cell>
          <cell r="R455" t="str">
            <v>1</v>
          </cell>
          <cell r="S455">
            <v>22308</v>
          </cell>
          <cell r="T455">
            <v>31810</v>
          </cell>
          <cell r="U455">
            <v>42.605555555555554</v>
          </cell>
          <cell r="V455">
            <v>0</v>
          </cell>
          <cell r="W455">
            <v>16.591666666666665</v>
          </cell>
          <cell r="X455" t="str">
            <v>4Profesional</v>
          </cell>
          <cell r="Y455">
            <v>37819019.089749999</v>
          </cell>
          <cell r="AA455" t="str">
            <v>Mant</v>
          </cell>
          <cell r="AB455" t="str">
            <v>3020-14</v>
          </cell>
          <cell r="AC455">
            <v>19425578</v>
          </cell>
        </row>
        <row r="456">
          <cell r="C456" t="str">
            <v>ZAPATA DE GUZMAN ALBA BETTY</v>
          </cell>
          <cell r="D456" t="str">
            <v>5120-10</v>
          </cell>
          <cell r="E456">
            <v>11597824.078333335</v>
          </cell>
          <cell r="F456" t="str">
            <v>Auxiliar Administrativo</v>
          </cell>
          <cell r="G456" t="str">
            <v>25SUROCCIDENTE</v>
          </cell>
          <cell r="H456" t="str">
            <v>GRUPO ADMINISTRATIVO Y FINANCIERO</v>
          </cell>
          <cell r="K456" t="str">
            <v>X</v>
          </cell>
          <cell r="M456" t="str">
            <v>C</v>
          </cell>
          <cell r="O456" t="str">
            <v>BACHILLER</v>
          </cell>
          <cell r="P456">
            <v>515106</v>
          </cell>
          <cell r="Q456">
            <v>0</v>
          </cell>
          <cell r="R456" t="str">
            <v>2</v>
          </cell>
          <cell r="S456">
            <v>20518</v>
          </cell>
          <cell r="T456">
            <v>31835</v>
          </cell>
          <cell r="U456">
            <v>47.50277777777778</v>
          </cell>
          <cell r="V456">
            <v>2.5</v>
          </cell>
          <cell r="W456">
            <v>16.522222222222222</v>
          </cell>
          <cell r="X456" t="str">
            <v>6Asistencial</v>
          </cell>
          <cell r="Y456">
            <v>16319166.090791671</v>
          </cell>
          <cell r="Z456" t="str">
            <v>SUROCCIDENTE</v>
          </cell>
          <cell r="AA456" t="str">
            <v>SUP</v>
          </cell>
          <cell r="AB456" t="str">
            <v>sale</v>
          </cell>
          <cell r="AC456">
            <v>28913168</v>
          </cell>
        </row>
        <row r="457">
          <cell r="C457" t="str">
            <v>ZULETA HURTADO SANDRA GRICEL</v>
          </cell>
          <cell r="D457" t="str">
            <v>5120-12</v>
          </cell>
          <cell r="E457">
            <v>13279546.932500001</v>
          </cell>
          <cell r="F457" t="str">
            <v>Auxiliar Administrativo</v>
          </cell>
          <cell r="G457" t="str">
            <v>21CENTRO</v>
          </cell>
          <cell r="H457" t="str">
            <v>GRUPO CARTERA</v>
          </cell>
          <cell r="L457" t="str">
            <v>MCF</v>
          </cell>
          <cell r="M457" t="str">
            <v>C</v>
          </cell>
          <cell r="O457" t="str">
            <v>BACHILLER</v>
          </cell>
          <cell r="P457">
            <v>596996</v>
          </cell>
          <cell r="Q457">
            <v>0</v>
          </cell>
          <cell r="R457" t="str">
            <v>2</v>
          </cell>
          <cell r="S457">
            <v>24624</v>
          </cell>
          <cell r="T457">
            <v>35024</v>
          </cell>
          <cell r="U457">
            <v>36.261111111111113</v>
          </cell>
          <cell r="V457">
            <v>0</v>
          </cell>
          <cell r="W457">
            <v>7.7888888888888888</v>
          </cell>
          <cell r="X457" t="str">
            <v>6Asistencial</v>
          </cell>
          <cell r="Y457">
            <v>5189958.5891458336</v>
          </cell>
          <cell r="Z457" t="str">
            <v>CENTRO</v>
          </cell>
          <cell r="AA457" t="str">
            <v>Mant</v>
          </cell>
          <cell r="AB457" t="str">
            <v>5120-12</v>
          </cell>
          <cell r="AC457">
            <v>39747403</v>
          </cell>
        </row>
        <row r="458">
          <cell r="C458" t="str">
            <v>ZULUAGA NAVARRO MARIA CONSUELO</v>
          </cell>
          <cell r="D458" t="str">
            <v>5120-09</v>
          </cell>
          <cell r="E458">
            <v>10643889.421249999</v>
          </cell>
          <cell r="F458" t="str">
            <v>Auxiliar Administrativo</v>
          </cell>
          <cell r="G458" t="str">
            <v>22NOROCCIDENTE</v>
          </cell>
          <cell r="H458" t="str">
            <v>GRUPO ADMINISTRATIVO Y FINANCIERO</v>
          </cell>
          <cell r="K458" t="str">
            <v>X</v>
          </cell>
          <cell r="M458" t="str">
            <v>C</v>
          </cell>
          <cell r="O458" t="str">
            <v>UN</v>
          </cell>
          <cell r="P458">
            <v>468655</v>
          </cell>
          <cell r="Q458">
            <v>0</v>
          </cell>
          <cell r="R458" t="str">
            <v>2</v>
          </cell>
          <cell r="S458">
            <v>21362</v>
          </cell>
          <cell r="T458">
            <v>35383</v>
          </cell>
          <cell r="U458">
            <v>45.19166666666667</v>
          </cell>
          <cell r="V458">
            <v>0</v>
          </cell>
          <cell r="W458">
            <v>6.8083333333333336</v>
          </cell>
          <cell r="X458" t="str">
            <v>6Asistencial</v>
          </cell>
          <cell r="Y458">
            <v>3745908.5467118053</v>
          </cell>
          <cell r="Z458" t="str">
            <v>NOROCCIDENTE</v>
          </cell>
          <cell r="AA458" t="str">
            <v>SUP</v>
          </cell>
          <cell r="AB458" t="str">
            <v>sale</v>
          </cell>
          <cell r="AC458">
            <v>24327891</v>
          </cell>
        </row>
        <row r="459">
          <cell r="C459" t="str">
            <v>ZUÑIGA OSSA WALTER CAYETANO</v>
          </cell>
          <cell r="D459" t="str">
            <v>1020-06</v>
          </cell>
          <cell r="E459">
            <v>43327564.293749988</v>
          </cell>
          <cell r="F459" t="str">
            <v>Asesor</v>
          </cell>
          <cell r="G459" t="str">
            <v>15OSI</v>
          </cell>
          <cell r="H459" t="str">
            <v>SECRETARIA GENERAL</v>
          </cell>
          <cell r="K459" t="str">
            <v>x</v>
          </cell>
          <cell r="M459" t="str">
            <v>C</v>
          </cell>
          <cell r="N459" t="str">
            <v>P</v>
          </cell>
          <cell r="O459" t="str">
            <v>ES</v>
          </cell>
          <cell r="P459">
            <v>2134076</v>
          </cell>
          <cell r="Q459">
            <v>0</v>
          </cell>
          <cell r="R459" t="str">
            <v>1</v>
          </cell>
          <cell r="S459">
            <v>23715</v>
          </cell>
          <cell r="T459">
            <v>37690</v>
          </cell>
          <cell r="U459">
            <v>38.75277777777778</v>
          </cell>
          <cell r="V459">
            <v>1.8333333333333335</v>
          </cell>
          <cell r="W459">
            <v>0.4861111111111111</v>
          </cell>
          <cell r="X459" t="str">
            <v>2Asesor</v>
          </cell>
          <cell r="Y459">
            <v>14929995.696000002</v>
          </cell>
          <cell r="AA459" t="str">
            <v>SUP</v>
          </cell>
          <cell r="AB459" t="str">
            <v>sale</v>
          </cell>
          <cell r="AC459">
            <v>79324901</v>
          </cell>
        </row>
        <row r="460">
          <cell r="C460" t="str">
            <v>zzVACANTE PENSION39</v>
          </cell>
          <cell r="D460" t="str">
            <v>3020-10</v>
          </cell>
          <cell r="E460">
            <v>23062173.132083338</v>
          </cell>
          <cell r="F460" t="str">
            <v>Profesional Universitario</v>
          </cell>
          <cell r="G460" t="str">
            <v>19SDF</v>
          </cell>
          <cell r="H460" t="str">
            <v>GRUPO GESTION FINANCIERA Y CARTERA</v>
          </cell>
          <cell r="M460" t="str">
            <v>C</v>
          </cell>
          <cell r="N460" t="str">
            <v>V</v>
          </cell>
          <cell r="P460">
            <v>1135915</v>
          </cell>
          <cell r="Q460">
            <v>0</v>
          </cell>
          <cell r="R460">
            <v>0</v>
          </cell>
          <cell r="V460">
            <v>0</v>
          </cell>
          <cell r="X460" t="str">
            <v>4Profesional</v>
          </cell>
          <cell r="Y460">
            <v>0</v>
          </cell>
          <cell r="AA460" t="str">
            <v>Mant</v>
          </cell>
          <cell r="AB460" t="str">
            <v>3020-10</v>
          </cell>
        </row>
        <row r="461">
          <cell r="C461" t="str">
            <v>zzVACANTE PENSION40</v>
          </cell>
          <cell r="D461" t="str">
            <v>4065-11</v>
          </cell>
          <cell r="E461">
            <v>16080398.177083332</v>
          </cell>
          <cell r="F461" t="str">
            <v>Técnico Administrativo</v>
          </cell>
          <cell r="G461" t="str">
            <v>21CENTRO</v>
          </cell>
          <cell r="H461" t="str">
            <v>GRUPO CARTERA</v>
          </cell>
          <cell r="K461" t="str">
            <v>X</v>
          </cell>
          <cell r="M461" t="str">
            <v>C</v>
          </cell>
          <cell r="N461" t="str">
            <v>V</v>
          </cell>
          <cell r="P461">
            <v>761453</v>
          </cell>
          <cell r="Q461">
            <v>0</v>
          </cell>
          <cell r="R461">
            <v>0</v>
          </cell>
          <cell r="V461">
            <v>0</v>
          </cell>
          <cell r="X461" t="str">
            <v>5Tecnico</v>
          </cell>
          <cell r="Y461">
            <v>0</v>
          </cell>
          <cell r="Z461" t="str">
            <v>CENTRO</v>
          </cell>
          <cell r="AA461" t="str">
            <v>SUP</v>
          </cell>
          <cell r="AB461" t="str">
            <v>sale</v>
          </cell>
        </row>
        <row r="462">
          <cell r="C462" t="str">
            <v>zzVACANTE PENSION41</v>
          </cell>
          <cell r="D462" t="str">
            <v>4065-12</v>
          </cell>
          <cell r="E462">
            <v>16415181.84</v>
          </cell>
          <cell r="F462" t="str">
            <v>Técnico Administrativo</v>
          </cell>
          <cell r="G462" t="str">
            <v>21CENTRO</v>
          </cell>
          <cell r="H462" t="str">
            <v>GRUPO ATENCION AL USUARIO</v>
          </cell>
          <cell r="K462" t="str">
            <v>X</v>
          </cell>
          <cell r="M462" t="str">
            <v>C</v>
          </cell>
          <cell r="N462" t="str">
            <v>V</v>
          </cell>
          <cell r="P462">
            <v>808521</v>
          </cell>
          <cell r="Q462">
            <v>0</v>
          </cell>
          <cell r="R462">
            <v>0</v>
          </cell>
          <cell r="V462">
            <v>0</v>
          </cell>
          <cell r="X462" t="str">
            <v>5Tecnico</v>
          </cell>
          <cell r="Y462">
            <v>0</v>
          </cell>
          <cell r="Z462" t="str">
            <v>CENTRO</v>
          </cell>
          <cell r="AA462" t="str">
            <v>SUP</v>
          </cell>
          <cell r="AB462" t="str">
            <v>sale</v>
          </cell>
        </row>
        <row r="463">
          <cell r="C463" t="str">
            <v>zzVACANTE PENSION42</v>
          </cell>
          <cell r="D463" t="str">
            <v>4065-12</v>
          </cell>
          <cell r="E463">
            <v>16415181.84</v>
          </cell>
          <cell r="F463" t="str">
            <v>Técnico Administrativo</v>
          </cell>
          <cell r="G463" t="str">
            <v>19SDF</v>
          </cell>
          <cell r="H463" t="str">
            <v>GRUPO PRESUPUESTO</v>
          </cell>
          <cell r="K463" t="str">
            <v>X</v>
          </cell>
          <cell r="M463" t="str">
            <v>C</v>
          </cell>
          <cell r="N463" t="str">
            <v>V</v>
          </cell>
          <cell r="P463">
            <v>808521</v>
          </cell>
          <cell r="Q463">
            <v>0</v>
          </cell>
          <cell r="R463">
            <v>0</v>
          </cell>
          <cell r="V463">
            <v>0</v>
          </cell>
          <cell r="X463" t="str">
            <v>5Tecnico</v>
          </cell>
          <cell r="Y463">
            <v>0</v>
          </cell>
          <cell r="AA463" t="str">
            <v>SUP</v>
          </cell>
          <cell r="AB463" t="str">
            <v>sale</v>
          </cell>
        </row>
        <row r="464">
          <cell r="C464" t="str">
            <v>zzVACANTE PENSION43</v>
          </cell>
          <cell r="D464" t="str">
            <v>5040-16</v>
          </cell>
          <cell r="E464">
            <v>14586952.714583334</v>
          </cell>
          <cell r="F464" t="str">
            <v>Secretario Ejecutivo</v>
          </cell>
          <cell r="G464" t="str">
            <v>24ORIENTE</v>
          </cell>
          <cell r="H464" t="str">
            <v>DIRECCION REGIONAL SANTANDER</v>
          </cell>
          <cell r="K464" t="str">
            <v>X</v>
          </cell>
          <cell r="M464" t="str">
            <v>C</v>
          </cell>
          <cell r="N464" t="str">
            <v>V</v>
          </cell>
          <cell r="P464">
            <v>688731</v>
          </cell>
          <cell r="Q464">
            <v>0</v>
          </cell>
          <cell r="R464">
            <v>0</v>
          </cell>
          <cell r="V464">
            <v>0</v>
          </cell>
          <cell r="X464" t="str">
            <v>6Asistencial</v>
          </cell>
          <cell r="Y464">
            <v>0</v>
          </cell>
          <cell r="Z464" t="str">
            <v>ORIENTE</v>
          </cell>
          <cell r="AA464" t="str">
            <v>SUP</v>
          </cell>
          <cell r="AB464" t="str">
            <v>sale</v>
          </cell>
        </row>
        <row r="465">
          <cell r="C465" t="str">
            <v>zzVACANTE PENSION44</v>
          </cell>
          <cell r="D465" t="str">
            <v>5120-12</v>
          </cell>
          <cell r="E465">
            <v>13279546.932500001</v>
          </cell>
          <cell r="F465" t="str">
            <v>Auxiliar Administrativo</v>
          </cell>
          <cell r="G465" t="str">
            <v>20SEG</v>
          </cell>
          <cell r="H465" t="str">
            <v>GRUPO ARCHIVO, PUBLICACIONES Y MICROFILMACION</v>
          </cell>
          <cell r="K465" t="str">
            <v>X</v>
          </cell>
          <cell r="M465" t="str">
            <v>C</v>
          </cell>
          <cell r="N465" t="str">
            <v>V</v>
          </cell>
          <cell r="P465">
            <v>596996</v>
          </cell>
          <cell r="Q465">
            <v>0</v>
          </cell>
          <cell r="R465">
            <v>0</v>
          </cell>
          <cell r="V465">
            <v>0</v>
          </cell>
          <cell r="X465" t="str">
            <v>6Asistencial</v>
          </cell>
          <cell r="Y465">
            <v>0</v>
          </cell>
          <cell r="AA465" t="str">
            <v>SUP</v>
          </cell>
          <cell r="AB465" t="str">
            <v>sale</v>
          </cell>
        </row>
        <row r="466">
          <cell r="C466" t="str">
            <v>zzVACANTE1</v>
          </cell>
          <cell r="D466" t="str">
            <v>1020-06</v>
          </cell>
          <cell r="E466">
            <v>43327564.293749988</v>
          </cell>
          <cell r="F466" t="str">
            <v>Asesor</v>
          </cell>
          <cell r="G466" t="str">
            <v>16SDT</v>
          </cell>
          <cell r="H466" t="str">
            <v>SUBDIRECCION TECNICA</v>
          </cell>
          <cell r="K466" t="str">
            <v>X</v>
          </cell>
          <cell r="M466" t="str">
            <v>C</v>
          </cell>
          <cell r="N466" t="str">
            <v>V</v>
          </cell>
          <cell r="P466">
            <v>2134076</v>
          </cell>
          <cell r="Q466">
            <v>0</v>
          </cell>
          <cell r="R466">
            <v>0</v>
          </cell>
          <cell r="V466">
            <v>0</v>
          </cell>
          <cell r="X466" t="str">
            <v>2Asesor</v>
          </cell>
          <cell r="Y466">
            <v>0</v>
          </cell>
          <cell r="AA466" t="str">
            <v>SUP</v>
          </cell>
          <cell r="AB466" t="str">
            <v>sale</v>
          </cell>
        </row>
        <row r="467">
          <cell r="C467" t="str">
            <v>zzVACANTE10</v>
          </cell>
          <cell r="D467" t="str">
            <v>2040-18</v>
          </cell>
          <cell r="E467">
            <v>38152175.625416674</v>
          </cell>
          <cell r="F467" t="str">
            <v>Jefe de División</v>
          </cell>
          <cell r="G467" t="str">
            <v>15OSI</v>
          </cell>
          <cell r="H467" t="str">
            <v>DIVISION SISTEMATIZACION E INFORMATICA</v>
          </cell>
          <cell r="K467" t="str">
            <v>X</v>
          </cell>
          <cell r="M467" t="str">
            <v>C</v>
          </cell>
          <cell r="N467" t="str">
            <v>V</v>
          </cell>
          <cell r="P467">
            <v>1879165</v>
          </cell>
          <cell r="Q467">
            <v>0</v>
          </cell>
          <cell r="R467">
            <v>0</v>
          </cell>
          <cell r="V467">
            <v>0</v>
          </cell>
          <cell r="X467" t="str">
            <v>3Ejecutivo</v>
          </cell>
          <cell r="Y467">
            <v>0</v>
          </cell>
          <cell r="AA467" t="str">
            <v>SUP</v>
          </cell>
          <cell r="AB467" t="str">
            <v>sale</v>
          </cell>
        </row>
        <row r="468">
          <cell r="C468" t="str">
            <v>BAZZANI BOTERO JULIANA</v>
          </cell>
          <cell r="D468" t="str">
            <v>2045-22</v>
          </cell>
          <cell r="E468">
            <v>45131481.96208334</v>
          </cell>
          <cell r="F468" t="str">
            <v>Jefe Oficina</v>
          </cell>
          <cell r="G468" t="str">
            <v>13OJU</v>
          </cell>
          <cell r="H468" t="str">
            <v>OFICINA JURIDICA</v>
          </cell>
          <cell r="K468" t="str">
            <v>x</v>
          </cell>
          <cell r="M468" t="str">
            <v>LNR</v>
          </cell>
          <cell r="P468">
            <v>2222927</v>
          </cell>
          <cell r="Q468">
            <v>0</v>
          </cell>
          <cell r="R468">
            <v>0</v>
          </cell>
          <cell r="S468">
            <v>27579</v>
          </cell>
          <cell r="T468">
            <v>37809</v>
          </cell>
          <cell r="U468">
            <v>28.169444444444444</v>
          </cell>
          <cell r="V468">
            <v>0</v>
          </cell>
          <cell r="W468">
            <v>0.16111111111111112</v>
          </cell>
          <cell r="X468" t="str">
            <v>3Ejecutivo</v>
          </cell>
          <cell r="Y468">
            <v>15551597.292000001</v>
          </cell>
          <cell r="AA468" t="str">
            <v>SUP</v>
          </cell>
          <cell r="AB468" t="str">
            <v>sale</v>
          </cell>
          <cell r="AC468">
            <v>52257703</v>
          </cell>
        </row>
        <row r="469">
          <cell r="C469" t="str">
            <v>zzVACANTE12</v>
          </cell>
          <cell r="D469" t="str">
            <v>2095-07</v>
          </cell>
          <cell r="E469">
            <v>24838316.680416666</v>
          </cell>
          <cell r="F469" t="str">
            <v>Director o Gerente Seccional</v>
          </cell>
          <cell r="G469" t="str">
            <v>23NORTE</v>
          </cell>
          <cell r="H469" t="str">
            <v>DIRECCION SECCIONAL CORDOBA</v>
          </cell>
          <cell r="K469" t="str">
            <v>X</v>
          </cell>
          <cell r="M469" t="str">
            <v>LNR</v>
          </cell>
          <cell r="N469" t="str">
            <v>V</v>
          </cell>
          <cell r="P469">
            <v>1223398</v>
          </cell>
          <cell r="Q469">
            <v>0</v>
          </cell>
          <cell r="R469">
            <v>0</v>
          </cell>
          <cell r="V469">
            <v>0</v>
          </cell>
          <cell r="X469" t="str">
            <v>3Ejecutivo</v>
          </cell>
          <cell r="Y469">
            <v>0</v>
          </cell>
          <cell r="Z469" t="str">
            <v>NORTE</v>
          </cell>
          <cell r="AA469" t="str">
            <v>SUP</v>
          </cell>
          <cell r="AB469" t="str">
            <v>sale</v>
          </cell>
        </row>
        <row r="470">
          <cell r="C470" t="str">
            <v>zzVACANTE13</v>
          </cell>
          <cell r="D470" t="str">
            <v>3020-06</v>
          </cell>
          <cell r="E470">
            <v>18995922.495416671</v>
          </cell>
          <cell r="F470" t="str">
            <v>Profesional Universitario</v>
          </cell>
          <cell r="G470" t="str">
            <v>21CENTRO</v>
          </cell>
          <cell r="H470" t="str">
            <v>GRUPO CONTABILIDAD</v>
          </cell>
          <cell r="K470" t="str">
            <v>X</v>
          </cell>
          <cell r="M470" t="str">
            <v>C</v>
          </cell>
          <cell r="N470" t="str">
            <v>VO</v>
          </cell>
          <cell r="P470">
            <v>935634</v>
          </cell>
          <cell r="Q470">
            <v>0</v>
          </cell>
          <cell r="R470">
            <v>0</v>
          </cell>
          <cell r="V470">
            <v>0</v>
          </cell>
          <cell r="X470" t="str">
            <v>4Profesional</v>
          </cell>
          <cell r="Y470">
            <v>0</v>
          </cell>
          <cell r="Z470" t="str">
            <v>CENTRO</v>
          </cell>
          <cell r="AA470" t="str">
            <v>SUP</v>
          </cell>
          <cell r="AB470" t="str">
            <v>sale</v>
          </cell>
        </row>
        <row r="471">
          <cell r="C471" t="str">
            <v>zzVACANTE14</v>
          </cell>
          <cell r="D471" t="str">
            <v>3020-07</v>
          </cell>
          <cell r="E471">
            <v>20011830.391249999</v>
          </cell>
          <cell r="F471" t="str">
            <v>Profesional Universitario</v>
          </cell>
          <cell r="G471" t="str">
            <v>21CENTRO</v>
          </cell>
          <cell r="H471" t="str">
            <v>DIVISION SERVICIOS AL EXTERIOR</v>
          </cell>
          <cell r="I471" t="str">
            <v>SRI</v>
          </cell>
          <cell r="K471" t="str">
            <v>X</v>
          </cell>
          <cell r="M471" t="str">
            <v>C</v>
          </cell>
          <cell r="N471" t="str">
            <v>VO</v>
          </cell>
          <cell r="P471">
            <v>985672</v>
          </cell>
          <cell r="Q471">
            <v>0</v>
          </cell>
          <cell r="R471">
            <v>0</v>
          </cell>
          <cell r="V471">
            <v>0</v>
          </cell>
          <cell r="X471" t="str">
            <v>4Profesional</v>
          </cell>
          <cell r="Y471">
            <v>0</v>
          </cell>
          <cell r="Z471" t="str">
            <v>CENTRO</v>
          </cell>
          <cell r="AA471" t="str">
            <v>SUP</v>
          </cell>
          <cell r="AB471" t="str">
            <v>sale</v>
          </cell>
        </row>
        <row r="472">
          <cell r="C472" t="str">
            <v>zzVACANTE15</v>
          </cell>
          <cell r="D472" t="str">
            <v>3020-07</v>
          </cell>
          <cell r="E472">
            <v>20011830.391249999</v>
          </cell>
          <cell r="F472" t="str">
            <v>Profesional Universitario</v>
          </cell>
          <cell r="G472" t="str">
            <v>22NOROCCIDENTE</v>
          </cell>
          <cell r="H472" t="str">
            <v>GRUPO FINANCIERO</v>
          </cell>
          <cell r="K472" t="str">
            <v>x</v>
          </cell>
          <cell r="M472" t="str">
            <v>C</v>
          </cell>
          <cell r="N472" t="str">
            <v>VO</v>
          </cell>
          <cell r="P472">
            <v>985672</v>
          </cell>
          <cell r="Q472">
            <v>0</v>
          </cell>
          <cell r="R472">
            <v>0</v>
          </cell>
          <cell r="V472">
            <v>0</v>
          </cell>
          <cell r="X472" t="str">
            <v>4Profesional</v>
          </cell>
          <cell r="Y472">
            <v>0</v>
          </cell>
          <cell r="Z472" t="str">
            <v>NOROCCIDENTE</v>
          </cell>
          <cell r="AA472" t="str">
            <v>SUP</v>
          </cell>
          <cell r="AB472" t="str">
            <v>sale</v>
          </cell>
        </row>
        <row r="473">
          <cell r="C473" t="str">
            <v>zzVACANTE16</v>
          </cell>
          <cell r="D473" t="str">
            <v>3020-08</v>
          </cell>
          <cell r="E473">
            <v>21196717.882083338</v>
          </cell>
          <cell r="F473" t="str">
            <v>Profesional Universitario</v>
          </cell>
          <cell r="G473" t="str">
            <v>21CENTRO</v>
          </cell>
          <cell r="H473" t="str">
            <v>GRUPO PRESUPUESTO</v>
          </cell>
          <cell r="K473" t="str">
            <v>X</v>
          </cell>
          <cell r="M473" t="str">
            <v>C</v>
          </cell>
          <cell r="N473" t="str">
            <v>V</v>
          </cell>
          <cell r="P473">
            <v>1044033</v>
          </cell>
          <cell r="Q473">
            <v>0</v>
          </cell>
          <cell r="R473">
            <v>0</v>
          </cell>
          <cell r="V473">
            <v>0</v>
          </cell>
          <cell r="X473" t="str">
            <v>4Profesional</v>
          </cell>
          <cell r="Y473">
            <v>0</v>
          </cell>
          <cell r="Z473" t="str">
            <v>CENTRO</v>
          </cell>
          <cell r="AA473" t="str">
            <v>SUP</v>
          </cell>
          <cell r="AB473" t="str">
            <v>sale</v>
          </cell>
        </row>
        <row r="474">
          <cell r="C474" t="str">
            <v>zzVACANTE17</v>
          </cell>
          <cell r="D474" t="str">
            <v>3020-10</v>
          </cell>
          <cell r="E474">
            <v>23062173.132083338</v>
          </cell>
          <cell r="F474" t="str">
            <v>Profesional Universitario</v>
          </cell>
          <cell r="G474" t="str">
            <v>13OJU</v>
          </cell>
          <cell r="H474" t="str">
            <v>OFICINA JURIDICA</v>
          </cell>
          <cell r="M474" t="str">
            <v>C</v>
          </cell>
          <cell r="N474" t="str">
            <v>VO</v>
          </cell>
          <cell r="P474">
            <v>1135915</v>
          </cell>
          <cell r="Q474">
            <v>0</v>
          </cell>
          <cell r="R474">
            <v>0</v>
          </cell>
          <cell r="V474">
            <v>0</v>
          </cell>
          <cell r="X474" t="str">
            <v>4Profesional</v>
          </cell>
          <cell r="Y474">
            <v>0</v>
          </cell>
          <cell r="AA474" t="str">
            <v>Mant</v>
          </cell>
          <cell r="AB474" t="str">
            <v>3020-10</v>
          </cell>
        </row>
        <row r="475">
          <cell r="C475" t="str">
            <v>zzVACANTE18</v>
          </cell>
          <cell r="D475" t="str">
            <v>3020-12</v>
          </cell>
          <cell r="E475">
            <v>25294052.003333326</v>
          </cell>
          <cell r="F475" t="str">
            <v>Profesional Universitario</v>
          </cell>
          <cell r="G475" t="str">
            <v>16SDT</v>
          </cell>
          <cell r="H475" t="str">
            <v>DIVISION PROGRAMAS EN ADMINISTRACION</v>
          </cell>
          <cell r="K475" t="str">
            <v>X</v>
          </cell>
          <cell r="M475" t="str">
            <v>C</v>
          </cell>
          <cell r="N475" t="str">
            <v>VO</v>
          </cell>
          <cell r="P475">
            <v>1245845</v>
          </cell>
          <cell r="Q475">
            <v>0</v>
          </cell>
          <cell r="R475">
            <v>0</v>
          </cell>
          <cell r="V475">
            <v>0</v>
          </cell>
          <cell r="X475" t="str">
            <v>4Profesional</v>
          </cell>
          <cell r="Y475">
            <v>0</v>
          </cell>
          <cell r="AA475" t="str">
            <v>SUP</v>
          </cell>
          <cell r="AB475" t="str">
            <v>sale</v>
          </cell>
        </row>
        <row r="476">
          <cell r="C476" t="str">
            <v>zzVACANTE19</v>
          </cell>
          <cell r="D476" t="str">
            <v>3020-12</v>
          </cell>
          <cell r="E476">
            <v>25294052.003333326</v>
          </cell>
          <cell r="F476" t="str">
            <v>Profesional Universitario</v>
          </cell>
          <cell r="G476" t="str">
            <v>12OPL</v>
          </cell>
          <cell r="H476" t="str">
            <v>OFICINA PLANEACION</v>
          </cell>
          <cell r="K476" t="str">
            <v>X</v>
          </cell>
          <cell r="M476" t="str">
            <v>C</v>
          </cell>
          <cell r="N476" t="str">
            <v>VO</v>
          </cell>
          <cell r="P476">
            <v>1245845</v>
          </cell>
          <cell r="Q476">
            <v>0</v>
          </cell>
          <cell r="R476">
            <v>0</v>
          </cell>
          <cell r="V476">
            <v>0</v>
          </cell>
          <cell r="X476" t="str">
            <v>4Profesional</v>
          </cell>
          <cell r="Y476">
            <v>0</v>
          </cell>
          <cell r="AA476" t="str">
            <v>SUP</v>
          </cell>
          <cell r="AB476" t="str">
            <v>sale</v>
          </cell>
        </row>
        <row r="477">
          <cell r="C477" t="str">
            <v>zzVACANTE2</v>
          </cell>
          <cell r="D477" t="str">
            <v>2035-16</v>
          </cell>
          <cell r="E477">
            <v>34713218.367083333</v>
          </cell>
          <cell r="F477" t="str">
            <v>Director o Gerente Regional</v>
          </cell>
          <cell r="G477" t="str">
            <v>23NORTE</v>
          </cell>
          <cell r="H477" t="str">
            <v>DIRECCION REGIONAL BOLIVAR</v>
          </cell>
          <cell r="K477" t="str">
            <v>X</v>
          </cell>
          <cell r="M477" t="str">
            <v>LNR</v>
          </cell>
          <cell r="N477" t="str">
            <v>V</v>
          </cell>
          <cell r="P477">
            <v>1709781</v>
          </cell>
          <cell r="Q477">
            <v>0</v>
          </cell>
          <cell r="R477">
            <v>0</v>
          </cell>
          <cell r="V477">
            <v>0</v>
          </cell>
          <cell r="X477" t="str">
            <v>3Ejecutivo</v>
          </cell>
          <cell r="Y477">
            <v>0</v>
          </cell>
          <cell r="Z477" t="str">
            <v>NORTE</v>
          </cell>
          <cell r="AA477" t="str">
            <v>SUP</v>
          </cell>
          <cell r="AB477" t="str">
            <v>sale</v>
          </cell>
        </row>
        <row r="478">
          <cell r="C478" t="str">
            <v>zzVACANTE20</v>
          </cell>
          <cell r="D478" t="str">
            <v>3020-14</v>
          </cell>
          <cell r="E478">
            <v>27317929.430000003</v>
          </cell>
          <cell r="F478" t="str">
            <v>Profesional Universitario</v>
          </cell>
          <cell r="G478" t="str">
            <v>19SDF</v>
          </cell>
          <cell r="H478" t="str">
            <v>GRUPO CONTABILIDAD</v>
          </cell>
          <cell r="M478" t="str">
            <v>C</v>
          </cell>
          <cell r="N478" t="str">
            <v>V</v>
          </cell>
          <cell r="P478">
            <v>1345530</v>
          </cell>
          <cell r="Q478">
            <v>0</v>
          </cell>
          <cell r="R478">
            <v>0</v>
          </cell>
          <cell r="V478">
            <v>0</v>
          </cell>
          <cell r="X478" t="str">
            <v>4Profesional</v>
          </cell>
          <cell r="Y478">
            <v>0</v>
          </cell>
          <cell r="AA478" t="str">
            <v>Mant</v>
          </cell>
          <cell r="AB478" t="str">
            <v>3020-14</v>
          </cell>
        </row>
        <row r="479">
          <cell r="C479" t="str">
            <v>zzVACANTE21</v>
          </cell>
          <cell r="D479" t="str">
            <v>3020-14</v>
          </cell>
          <cell r="E479">
            <v>27317929.430000003</v>
          </cell>
          <cell r="F479" t="str">
            <v>Profesional Universitario</v>
          </cell>
          <cell r="G479" t="str">
            <v>13OJU</v>
          </cell>
          <cell r="H479" t="str">
            <v>OFICINA JURIDICA</v>
          </cell>
          <cell r="M479" t="str">
            <v>C</v>
          </cell>
          <cell r="N479" t="str">
            <v>VO</v>
          </cell>
          <cell r="P479">
            <v>1345530</v>
          </cell>
          <cell r="Q479">
            <v>0</v>
          </cell>
          <cell r="R479">
            <v>0</v>
          </cell>
          <cell r="V479">
            <v>0</v>
          </cell>
          <cell r="X479" t="str">
            <v>4Profesional</v>
          </cell>
          <cell r="Y479">
            <v>0</v>
          </cell>
          <cell r="AA479" t="str">
            <v>Mant</v>
          </cell>
          <cell r="AB479" t="str">
            <v>3020-14</v>
          </cell>
        </row>
        <row r="480">
          <cell r="C480" t="str">
            <v>zzVACANTE22</v>
          </cell>
          <cell r="D480" t="str">
            <v>4065-07</v>
          </cell>
          <cell r="E480">
            <v>13362965.654583329</v>
          </cell>
          <cell r="F480" t="str">
            <v>Técnico Administrativo</v>
          </cell>
          <cell r="G480" t="str">
            <v>25SUROCCIDENTE</v>
          </cell>
          <cell r="H480" t="str">
            <v>GRUPO ADMINISTRATIVO</v>
          </cell>
          <cell r="K480" t="str">
            <v>X</v>
          </cell>
          <cell r="M480" t="str">
            <v>C</v>
          </cell>
          <cell r="N480" t="str">
            <v>VO</v>
          </cell>
          <cell r="P480">
            <v>601058</v>
          </cell>
          <cell r="Q480">
            <v>0</v>
          </cell>
          <cell r="R480">
            <v>0</v>
          </cell>
          <cell r="V480">
            <v>0</v>
          </cell>
          <cell r="X480" t="str">
            <v>5Tecnico</v>
          </cell>
          <cell r="Y480">
            <v>0</v>
          </cell>
          <cell r="Z480" t="str">
            <v>SUROCCIDENTE</v>
          </cell>
          <cell r="AA480" t="str">
            <v>SUP</v>
          </cell>
          <cell r="AB480" t="str">
            <v>sale</v>
          </cell>
        </row>
        <row r="481">
          <cell r="C481" t="str">
            <v>zzVACANTE23</v>
          </cell>
          <cell r="D481" t="str">
            <v>4065-09</v>
          </cell>
          <cell r="E481">
            <v>14586952.714583334</v>
          </cell>
          <cell r="F481" t="str">
            <v>Técnico Administrativo</v>
          </cell>
          <cell r="G481" t="str">
            <v>23NORTE</v>
          </cell>
          <cell r="H481" t="str">
            <v>DIVISION CREDITO Y PROGRAMAS INTERNACIONALES</v>
          </cell>
          <cell r="K481" t="str">
            <v>X</v>
          </cell>
          <cell r="M481" t="str">
            <v>C</v>
          </cell>
          <cell r="N481" t="str">
            <v>VO</v>
          </cell>
          <cell r="P481">
            <v>688731</v>
          </cell>
          <cell r="Q481">
            <v>0</v>
          </cell>
          <cell r="R481">
            <v>0</v>
          </cell>
          <cell r="V481">
            <v>0</v>
          </cell>
          <cell r="X481" t="str">
            <v>5Tecnico</v>
          </cell>
          <cell r="Y481">
            <v>0</v>
          </cell>
          <cell r="Z481" t="str">
            <v>NORTE</v>
          </cell>
          <cell r="AA481" t="str">
            <v>SUP</v>
          </cell>
          <cell r="AB481" t="str">
            <v>sale</v>
          </cell>
        </row>
        <row r="482">
          <cell r="C482" t="str">
            <v>zzVACANTE24</v>
          </cell>
          <cell r="D482" t="str">
            <v>4065-09</v>
          </cell>
          <cell r="E482">
            <v>14586952.714583334</v>
          </cell>
          <cell r="F482" t="str">
            <v>Técnico Administrativo</v>
          </cell>
          <cell r="G482" t="str">
            <v>22NOROCCIDENTE</v>
          </cell>
          <cell r="H482" t="str">
            <v>DIVISION PROGRAMAS EN ADMINISTRACION</v>
          </cell>
          <cell r="K482" t="str">
            <v>X</v>
          </cell>
          <cell r="M482" t="str">
            <v>C</v>
          </cell>
          <cell r="N482" t="str">
            <v>VO</v>
          </cell>
          <cell r="P482">
            <v>688731</v>
          </cell>
          <cell r="Q482">
            <v>0</v>
          </cell>
          <cell r="R482">
            <v>0</v>
          </cell>
          <cell r="V482">
            <v>0</v>
          </cell>
          <cell r="X482" t="str">
            <v>5Tecnico</v>
          </cell>
          <cell r="Y482">
            <v>0</v>
          </cell>
          <cell r="Z482" t="str">
            <v>NOROCCIDENTE</v>
          </cell>
          <cell r="AA482" t="str">
            <v>SUP</v>
          </cell>
          <cell r="AB482" t="str">
            <v>sale</v>
          </cell>
        </row>
        <row r="483">
          <cell r="C483" t="str">
            <v>zzVACANTE25</v>
          </cell>
          <cell r="D483" t="str">
            <v>4065-09</v>
          </cell>
          <cell r="E483">
            <v>14586952.714583334</v>
          </cell>
          <cell r="F483" t="str">
            <v>Técnico Administrativo</v>
          </cell>
          <cell r="G483" t="str">
            <v>22NOROCCIDENTE</v>
          </cell>
          <cell r="H483" t="str">
            <v>GRUPO FINANCIERO</v>
          </cell>
          <cell r="K483" t="str">
            <v>X</v>
          </cell>
          <cell r="M483" t="str">
            <v>C</v>
          </cell>
          <cell r="N483" t="str">
            <v>VO</v>
          </cell>
          <cell r="P483">
            <v>688731</v>
          </cell>
          <cell r="Q483">
            <v>0</v>
          </cell>
          <cell r="R483">
            <v>0</v>
          </cell>
          <cell r="V483">
            <v>0</v>
          </cell>
          <cell r="X483" t="str">
            <v>5Tecnico</v>
          </cell>
          <cell r="Y483">
            <v>0</v>
          </cell>
          <cell r="Z483" t="str">
            <v>NOROCCIDENTE</v>
          </cell>
          <cell r="AA483" t="str">
            <v>SUP</v>
          </cell>
          <cell r="AB483" t="str">
            <v>sale</v>
          </cell>
        </row>
        <row r="484">
          <cell r="C484" t="str">
            <v>zzVACANTE26</v>
          </cell>
          <cell r="D484" t="str">
            <v>4065-09</v>
          </cell>
          <cell r="E484">
            <v>14586952.714583334</v>
          </cell>
          <cell r="F484" t="str">
            <v>Técnico Administrativo</v>
          </cell>
          <cell r="G484" t="str">
            <v>25SUROCCIDENTE</v>
          </cell>
          <cell r="H484" t="str">
            <v>GRUPO OPERATIVO</v>
          </cell>
          <cell r="K484" t="str">
            <v>X</v>
          </cell>
          <cell r="M484" t="str">
            <v>C</v>
          </cell>
          <cell r="N484" t="str">
            <v>VO</v>
          </cell>
          <cell r="P484">
            <v>688731</v>
          </cell>
          <cell r="Q484">
            <v>0</v>
          </cell>
          <cell r="R484">
            <v>0</v>
          </cell>
          <cell r="V484">
            <v>0</v>
          </cell>
          <cell r="X484" t="str">
            <v>5Tecnico</v>
          </cell>
          <cell r="Y484">
            <v>0</v>
          </cell>
          <cell r="Z484" t="str">
            <v>SUROCCIDENTE</v>
          </cell>
          <cell r="AA484" t="str">
            <v>SUP</v>
          </cell>
          <cell r="AB484" t="str">
            <v>sale</v>
          </cell>
        </row>
        <row r="485">
          <cell r="C485" t="str">
            <v>zzVACANTE27</v>
          </cell>
          <cell r="D485" t="str">
            <v>4065-11</v>
          </cell>
          <cell r="E485">
            <v>16080398.177083332</v>
          </cell>
          <cell r="F485" t="str">
            <v>Técnico Administrativo</v>
          </cell>
          <cell r="G485" t="str">
            <v>24ORIENTE</v>
          </cell>
          <cell r="H485" t="str">
            <v>DIVISION ADMINISTRATIVA Y FINANCIERA</v>
          </cell>
          <cell r="K485" t="str">
            <v>x</v>
          </cell>
          <cell r="M485" t="str">
            <v>C</v>
          </cell>
          <cell r="N485" t="str">
            <v>VO</v>
          </cell>
          <cell r="P485">
            <v>761453</v>
          </cell>
          <cell r="Q485">
            <v>0</v>
          </cell>
          <cell r="R485">
            <v>0</v>
          </cell>
          <cell r="V485">
            <v>0</v>
          </cell>
          <cell r="X485" t="str">
            <v>5Tecnico</v>
          </cell>
          <cell r="Y485">
            <v>0</v>
          </cell>
          <cell r="Z485" t="str">
            <v>ORIENTE</v>
          </cell>
          <cell r="AA485" t="str">
            <v>SUP</v>
          </cell>
          <cell r="AB485" t="str">
            <v>sale</v>
          </cell>
        </row>
        <row r="486">
          <cell r="C486" t="str">
            <v>zzVACANTE28</v>
          </cell>
          <cell r="D486" t="str">
            <v>4065-11</v>
          </cell>
          <cell r="E486">
            <v>16080398.177083332</v>
          </cell>
          <cell r="F486" t="str">
            <v>Técnico Administrativo</v>
          </cell>
          <cell r="G486" t="str">
            <v>24ORIENTE</v>
          </cell>
          <cell r="H486" t="str">
            <v>DIVISION ADMINISTRATIVA Y FINANCIERA</v>
          </cell>
          <cell r="K486" t="str">
            <v>x</v>
          </cell>
          <cell r="M486" t="str">
            <v>C</v>
          </cell>
          <cell r="N486" t="str">
            <v>VO</v>
          </cell>
          <cell r="P486">
            <v>761453</v>
          </cell>
          <cell r="Q486">
            <v>0</v>
          </cell>
          <cell r="R486">
            <v>0</v>
          </cell>
          <cell r="V486">
            <v>0</v>
          </cell>
          <cell r="X486" t="str">
            <v>5Tecnico</v>
          </cell>
          <cell r="Y486">
            <v>0</v>
          </cell>
          <cell r="Z486" t="str">
            <v>ORIENTE</v>
          </cell>
          <cell r="AA486" t="str">
            <v>SUP</v>
          </cell>
          <cell r="AB486" t="str">
            <v>sale</v>
          </cell>
        </row>
        <row r="487">
          <cell r="C487" t="str">
            <v>zzVACANTE29</v>
          </cell>
          <cell r="D487" t="str">
            <v>4065-11</v>
          </cell>
          <cell r="E487">
            <v>16080398.177083332</v>
          </cell>
          <cell r="F487" t="str">
            <v>Técnico Administrativo</v>
          </cell>
          <cell r="G487" t="str">
            <v>22NOROCCIDENTE</v>
          </cell>
          <cell r="H487" t="str">
            <v>GRUPO ADMINISTRATIVO</v>
          </cell>
          <cell r="K487" t="str">
            <v>X</v>
          </cell>
          <cell r="M487" t="str">
            <v>C</v>
          </cell>
          <cell r="N487" t="str">
            <v>VO</v>
          </cell>
          <cell r="P487">
            <v>761453</v>
          </cell>
          <cell r="Q487">
            <v>0</v>
          </cell>
          <cell r="R487">
            <v>0</v>
          </cell>
          <cell r="V487">
            <v>0</v>
          </cell>
          <cell r="X487" t="str">
            <v>5Tecnico</v>
          </cell>
          <cell r="Y487">
            <v>0</v>
          </cell>
          <cell r="Z487" t="str">
            <v>NOROCCIDENTE</v>
          </cell>
          <cell r="AA487" t="str">
            <v>SUP</v>
          </cell>
          <cell r="AB487" t="str">
            <v>sale</v>
          </cell>
        </row>
        <row r="488">
          <cell r="C488" t="str">
            <v>zzVACANTE3</v>
          </cell>
          <cell r="D488" t="str">
            <v>2035-16</v>
          </cell>
          <cell r="E488">
            <v>34713218.367083333</v>
          </cell>
          <cell r="F488" t="str">
            <v>Director o Gerente Regional</v>
          </cell>
          <cell r="G488" t="str">
            <v>22NOROCCIDENTE</v>
          </cell>
          <cell r="H488" t="str">
            <v>DIRECCION REGIONAL RISARALDA</v>
          </cell>
          <cell r="K488" t="str">
            <v>X</v>
          </cell>
          <cell r="M488" t="str">
            <v>LNR</v>
          </cell>
          <cell r="N488" t="str">
            <v>V</v>
          </cell>
          <cell r="P488">
            <v>1709781</v>
          </cell>
          <cell r="Q488">
            <v>0</v>
          </cell>
          <cell r="R488">
            <v>0</v>
          </cell>
          <cell r="V488">
            <v>0</v>
          </cell>
          <cell r="X488" t="str">
            <v>3Ejecutivo</v>
          </cell>
          <cell r="Y488">
            <v>0</v>
          </cell>
          <cell r="Z488" t="str">
            <v>NOROCCIDENTE</v>
          </cell>
          <cell r="AA488" t="str">
            <v>SUP</v>
          </cell>
          <cell r="AB488" t="str">
            <v>sale</v>
          </cell>
        </row>
        <row r="489">
          <cell r="C489" t="str">
            <v>zzVACANTE30</v>
          </cell>
          <cell r="D489" t="str">
            <v>4065-11</v>
          </cell>
          <cell r="E489">
            <v>16080398.177083332</v>
          </cell>
          <cell r="F489" t="str">
            <v>Técnico Administrativo</v>
          </cell>
          <cell r="G489" t="str">
            <v>25SUROCCIDENTE</v>
          </cell>
          <cell r="H489" t="str">
            <v>GRUPO ADMINISTRATIVO Y FINANCIERO</v>
          </cell>
          <cell r="K489" t="str">
            <v>X</v>
          </cell>
          <cell r="M489" t="str">
            <v>C</v>
          </cell>
          <cell r="N489" t="str">
            <v>VO</v>
          </cell>
          <cell r="P489">
            <v>761453</v>
          </cell>
          <cell r="Q489">
            <v>0</v>
          </cell>
          <cell r="R489">
            <v>0</v>
          </cell>
          <cell r="V489">
            <v>0</v>
          </cell>
          <cell r="X489" t="str">
            <v>5Tecnico</v>
          </cell>
          <cell r="Y489">
            <v>0</v>
          </cell>
          <cell r="Z489" t="str">
            <v>SUROCCIDENTE</v>
          </cell>
          <cell r="AA489" t="str">
            <v>SUP</v>
          </cell>
          <cell r="AB489" t="str">
            <v>sale</v>
          </cell>
        </row>
        <row r="490">
          <cell r="C490" t="str">
            <v>zzVACANTE31</v>
          </cell>
          <cell r="D490" t="str">
            <v>4065-12</v>
          </cell>
          <cell r="E490">
            <v>16415181.84</v>
          </cell>
          <cell r="F490" t="str">
            <v>Técnico Administrativo</v>
          </cell>
          <cell r="G490" t="str">
            <v>21CENTRO</v>
          </cell>
          <cell r="H490" t="str">
            <v>GRUPO CARTERA</v>
          </cell>
          <cell r="K490" t="str">
            <v>X</v>
          </cell>
          <cell r="M490" t="str">
            <v>C</v>
          </cell>
          <cell r="N490" t="str">
            <v>VO</v>
          </cell>
          <cell r="P490">
            <v>808521</v>
          </cell>
          <cell r="Q490">
            <v>0</v>
          </cell>
          <cell r="R490">
            <v>0</v>
          </cell>
          <cell r="V490">
            <v>0</v>
          </cell>
          <cell r="X490" t="str">
            <v>5Tecnico</v>
          </cell>
          <cell r="Y490">
            <v>0</v>
          </cell>
          <cell r="Z490" t="str">
            <v>CENTRO</v>
          </cell>
          <cell r="AA490" t="str">
            <v>SUP</v>
          </cell>
          <cell r="AB490" t="str">
            <v>sale</v>
          </cell>
        </row>
        <row r="491">
          <cell r="C491" t="str">
            <v>zzVACANTE32</v>
          </cell>
          <cell r="D491" t="str">
            <v>4065-15</v>
          </cell>
          <cell r="E491">
            <v>18995922.495416671</v>
          </cell>
          <cell r="F491" t="str">
            <v>Técnico Administrativo</v>
          </cell>
          <cell r="G491" t="str">
            <v>25SUROCCIDENTE</v>
          </cell>
          <cell r="H491" t="str">
            <v>GRUPO SERVICIOS</v>
          </cell>
          <cell r="K491" t="str">
            <v>X</v>
          </cell>
          <cell r="M491" t="str">
            <v>C</v>
          </cell>
          <cell r="N491" t="str">
            <v>VO</v>
          </cell>
          <cell r="P491">
            <v>935634</v>
          </cell>
          <cell r="Q491">
            <v>0</v>
          </cell>
          <cell r="R491">
            <v>0</v>
          </cell>
          <cell r="V491">
            <v>0</v>
          </cell>
          <cell r="X491" t="str">
            <v>5Tecnico</v>
          </cell>
          <cell r="Y491">
            <v>0</v>
          </cell>
          <cell r="Z491" t="str">
            <v>SUROCCIDENTE</v>
          </cell>
          <cell r="AA491" t="str">
            <v>SUP</v>
          </cell>
          <cell r="AB491" t="str">
            <v>sale</v>
          </cell>
        </row>
        <row r="492">
          <cell r="C492" t="str">
            <v>zzVACANTE33</v>
          </cell>
          <cell r="D492" t="str">
            <v>4065-15</v>
          </cell>
          <cell r="E492">
            <v>18995922.495416671</v>
          </cell>
          <cell r="F492" t="str">
            <v>Técnico Administrativo</v>
          </cell>
          <cell r="G492" t="str">
            <v>24ORIENTE</v>
          </cell>
          <cell r="H492" t="str">
            <v>GRUPO SERVICIOS</v>
          </cell>
          <cell r="K492" t="str">
            <v>X</v>
          </cell>
          <cell r="M492" t="str">
            <v>C</v>
          </cell>
          <cell r="N492" t="str">
            <v>VO</v>
          </cell>
          <cell r="P492">
            <v>935634</v>
          </cell>
          <cell r="Q492">
            <v>0</v>
          </cell>
          <cell r="R492">
            <v>0</v>
          </cell>
          <cell r="V492">
            <v>0</v>
          </cell>
          <cell r="X492" t="str">
            <v>5Tecnico</v>
          </cell>
          <cell r="Y492">
            <v>0</v>
          </cell>
          <cell r="Z492" t="str">
            <v>ORIENTE</v>
          </cell>
          <cell r="AA492" t="str">
            <v>SUP</v>
          </cell>
          <cell r="AB492" t="str">
            <v>sale</v>
          </cell>
        </row>
        <row r="493">
          <cell r="C493" t="str">
            <v>zzVACANTE34</v>
          </cell>
          <cell r="D493" t="str">
            <v>5040-16</v>
          </cell>
          <cell r="E493">
            <v>14586952.714583334</v>
          </cell>
          <cell r="F493" t="str">
            <v>Secretario Ejecutivo</v>
          </cell>
          <cell r="G493" t="str">
            <v>25SUROCCIDENTE</v>
          </cell>
          <cell r="H493" t="str">
            <v>DIRECCION REGIONAL CAUCA</v>
          </cell>
          <cell r="K493" t="str">
            <v>X</v>
          </cell>
          <cell r="M493" t="str">
            <v>C</v>
          </cell>
          <cell r="N493" t="str">
            <v>VO</v>
          </cell>
          <cell r="P493">
            <v>688731</v>
          </cell>
          <cell r="Q493">
            <v>0</v>
          </cell>
          <cell r="R493">
            <v>0</v>
          </cell>
          <cell r="V493">
            <v>0</v>
          </cell>
          <cell r="X493" t="str">
            <v>6Asistencial</v>
          </cell>
          <cell r="Y493">
            <v>0</v>
          </cell>
          <cell r="Z493" t="str">
            <v>SUROCCIDENTE</v>
          </cell>
          <cell r="AA493" t="str">
            <v>SUP</v>
          </cell>
          <cell r="AB493" t="str">
            <v>sale</v>
          </cell>
        </row>
        <row r="494">
          <cell r="C494" t="str">
            <v>zzVACANTE35</v>
          </cell>
          <cell r="D494" t="str">
            <v>5040-20</v>
          </cell>
          <cell r="E494">
            <v>16138824.14833333</v>
          </cell>
          <cell r="F494" t="str">
            <v>Secretario Ejecutivo</v>
          </cell>
          <cell r="G494" t="str">
            <v>20SEG</v>
          </cell>
          <cell r="H494" t="str">
            <v>SECRETARIA GENERAL</v>
          </cell>
          <cell r="K494" t="str">
            <v>X</v>
          </cell>
          <cell r="M494" t="str">
            <v>C</v>
          </cell>
          <cell r="N494" t="str">
            <v>V</v>
          </cell>
          <cell r="P494">
            <v>764298</v>
          </cell>
          <cell r="Q494">
            <v>0</v>
          </cell>
          <cell r="R494">
            <v>0</v>
          </cell>
          <cell r="V494">
            <v>0</v>
          </cell>
          <cell r="X494" t="str">
            <v>6Asistencial</v>
          </cell>
          <cell r="Y494">
            <v>0</v>
          </cell>
          <cell r="AA494" t="str">
            <v>SUP</v>
          </cell>
          <cell r="AB494" t="str">
            <v>sale</v>
          </cell>
        </row>
        <row r="495">
          <cell r="C495" t="str">
            <v>zzVACANTE36</v>
          </cell>
          <cell r="D495" t="str">
            <v>5120-09</v>
          </cell>
          <cell r="E495">
            <v>10643889.421249999</v>
          </cell>
          <cell r="F495" t="str">
            <v>Auxiliar Administrativo</v>
          </cell>
          <cell r="G495" t="str">
            <v>25SUROCCIDENTE</v>
          </cell>
          <cell r="H495" t="str">
            <v>GRUPO ADMINISTRATIVO Y FINANCIERO</v>
          </cell>
          <cell r="K495" t="str">
            <v>X</v>
          </cell>
          <cell r="M495" t="str">
            <v>C</v>
          </cell>
          <cell r="N495" t="str">
            <v>V</v>
          </cell>
          <cell r="P495">
            <v>468655</v>
          </cell>
          <cell r="Q495">
            <v>0</v>
          </cell>
          <cell r="R495">
            <v>0</v>
          </cell>
          <cell r="V495">
            <v>0</v>
          </cell>
          <cell r="X495" t="str">
            <v>6Asistencial</v>
          </cell>
          <cell r="Y495">
            <v>0</v>
          </cell>
          <cell r="Z495" t="str">
            <v>SUROCCIDENTE</v>
          </cell>
          <cell r="AA495" t="str">
            <v>SUP</v>
          </cell>
          <cell r="AB495" t="str">
            <v>sale</v>
          </cell>
        </row>
        <row r="496">
          <cell r="C496" t="str">
            <v>zzVACANTE37</v>
          </cell>
          <cell r="D496" t="str">
            <v>5120-12</v>
          </cell>
          <cell r="E496">
            <v>13279546.932500001</v>
          </cell>
          <cell r="F496" t="str">
            <v>Auxiliar Administrativo</v>
          </cell>
          <cell r="G496" t="str">
            <v>20SEG</v>
          </cell>
          <cell r="H496" t="str">
            <v>GRUPO SERVICIOS GENERALES</v>
          </cell>
          <cell r="K496" t="str">
            <v>X</v>
          </cell>
          <cell r="M496" t="str">
            <v>C</v>
          </cell>
          <cell r="N496" t="str">
            <v>VO</v>
          </cell>
          <cell r="P496">
            <v>596996</v>
          </cell>
          <cell r="Q496">
            <v>0</v>
          </cell>
          <cell r="R496">
            <v>0</v>
          </cell>
          <cell r="V496">
            <v>0</v>
          </cell>
          <cell r="X496" t="str">
            <v>6Asistencial</v>
          </cell>
          <cell r="Y496">
            <v>0</v>
          </cell>
          <cell r="AA496" t="str">
            <v>SUP</v>
          </cell>
          <cell r="AB496" t="str">
            <v>sale</v>
          </cell>
        </row>
        <row r="497">
          <cell r="C497" t="str">
            <v>zzVACANTE38</v>
          </cell>
          <cell r="D497" t="str">
            <v>5310-19</v>
          </cell>
          <cell r="E497">
            <v>24716999.175000004</v>
          </cell>
          <cell r="F497" t="str">
            <v>Conductor Mec (Asignado)</v>
          </cell>
          <cell r="G497" t="str">
            <v>10DIR</v>
          </cell>
          <cell r="H497" t="str">
            <v>DIRECCION GENERAL</v>
          </cell>
          <cell r="M497" t="str">
            <v>LNR</v>
          </cell>
          <cell r="N497" t="str">
            <v>VO</v>
          </cell>
          <cell r="P497">
            <v>740637</v>
          </cell>
          <cell r="Q497">
            <v>0</v>
          </cell>
          <cell r="R497">
            <v>0</v>
          </cell>
          <cell r="V497">
            <v>0</v>
          </cell>
          <cell r="X497" t="str">
            <v>6Asistencial</v>
          </cell>
          <cell r="Y497">
            <v>0</v>
          </cell>
          <cell r="AA497" t="str">
            <v>Mant</v>
          </cell>
          <cell r="AB497" t="str">
            <v>5310-19</v>
          </cell>
        </row>
        <row r="498">
          <cell r="C498" t="str">
            <v>zzVACANTE4</v>
          </cell>
          <cell r="D498" t="str">
            <v>2035-16</v>
          </cell>
          <cell r="E498">
            <v>34713218.367083333</v>
          </cell>
          <cell r="F498" t="str">
            <v>Director o Gerente Regional</v>
          </cell>
          <cell r="G498" t="str">
            <v>25SUROCCIDENTE</v>
          </cell>
          <cell r="H498" t="str">
            <v>DIRECCION REGIONAL TOLIMA</v>
          </cell>
          <cell r="K498" t="str">
            <v>X</v>
          </cell>
          <cell r="M498" t="str">
            <v>LNR</v>
          </cell>
          <cell r="N498" t="str">
            <v>V</v>
          </cell>
          <cell r="P498">
            <v>1709781</v>
          </cell>
          <cell r="Q498">
            <v>0</v>
          </cell>
          <cell r="R498">
            <v>0</v>
          </cell>
          <cell r="V498">
            <v>0</v>
          </cell>
          <cell r="X498" t="str">
            <v>3Ejecutivo</v>
          </cell>
          <cell r="Y498">
            <v>0</v>
          </cell>
          <cell r="Z498" t="str">
            <v>SUROCCIDENTE</v>
          </cell>
          <cell r="AA498" t="str">
            <v>SUP</v>
          </cell>
          <cell r="AB498" t="str">
            <v>sale</v>
          </cell>
        </row>
        <row r="499">
          <cell r="C499" t="str">
            <v>zzVACANTE5</v>
          </cell>
          <cell r="D499" t="str">
            <v>2040-11</v>
          </cell>
          <cell r="E499">
            <v>29737405.522916667</v>
          </cell>
          <cell r="F499" t="str">
            <v>Jefe de División</v>
          </cell>
          <cell r="G499" t="str">
            <v>23NORTE</v>
          </cell>
          <cell r="H499" t="str">
            <v>DIVISION ADMINISTRATIVA Y FINANCIERA</v>
          </cell>
          <cell r="K499" t="str">
            <v>X</v>
          </cell>
          <cell r="M499" t="str">
            <v>C</v>
          </cell>
          <cell r="N499" t="str">
            <v>VO</v>
          </cell>
          <cell r="P499">
            <v>1464700</v>
          </cell>
          <cell r="Q499">
            <v>0</v>
          </cell>
          <cell r="R499">
            <v>0</v>
          </cell>
          <cell r="V499">
            <v>0</v>
          </cell>
          <cell r="X499" t="str">
            <v>3Ejecutivo</v>
          </cell>
          <cell r="Y499">
            <v>0</v>
          </cell>
          <cell r="Z499" t="str">
            <v>NORTE</v>
          </cell>
          <cell r="AA499" t="str">
            <v>SUP</v>
          </cell>
          <cell r="AB499" t="str">
            <v>sale</v>
          </cell>
        </row>
        <row r="500">
          <cell r="C500" t="str">
            <v>zzVACANTE6</v>
          </cell>
          <cell r="D500" t="str">
            <v>2040-18</v>
          </cell>
          <cell r="E500">
            <v>38152175.625416674</v>
          </cell>
          <cell r="F500" t="str">
            <v>Jefe de División</v>
          </cell>
          <cell r="G500" t="str">
            <v>19SDF</v>
          </cell>
          <cell r="H500" t="str">
            <v>DIVISION GESTION ECONOMICA</v>
          </cell>
          <cell r="K500" t="str">
            <v>X</v>
          </cell>
          <cell r="M500" t="str">
            <v>C</v>
          </cell>
          <cell r="N500" t="str">
            <v>VO</v>
          </cell>
          <cell r="P500">
            <v>1879165</v>
          </cell>
          <cell r="Q500">
            <v>0</v>
          </cell>
          <cell r="R500">
            <v>0</v>
          </cell>
          <cell r="V500">
            <v>0</v>
          </cell>
          <cell r="X500" t="str">
            <v>3Ejecutivo</v>
          </cell>
          <cell r="Y500">
            <v>0</v>
          </cell>
          <cell r="AA500" t="str">
            <v>SUP</v>
          </cell>
          <cell r="AB500" t="str">
            <v>sale</v>
          </cell>
        </row>
        <row r="501">
          <cell r="C501" t="str">
            <v>zzVACANTE7</v>
          </cell>
          <cell r="D501" t="str">
            <v>2040-18</v>
          </cell>
          <cell r="E501">
            <v>38152175.625416674</v>
          </cell>
          <cell r="F501" t="str">
            <v>Jefe de División</v>
          </cell>
          <cell r="G501" t="str">
            <v>19SDF</v>
          </cell>
          <cell r="H501" t="str">
            <v>DIVISION OPERACION FINANCIERA</v>
          </cell>
          <cell r="K501" t="str">
            <v>X</v>
          </cell>
          <cell r="M501" t="str">
            <v>C</v>
          </cell>
          <cell r="N501" t="str">
            <v>VO</v>
          </cell>
          <cell r="P501">
            <v>1879165</v>
          </cell>
          <cell r="Q501">
            <v>0</v>
          </cell>
          <cell r="R501">
            <v>0</v>
          </cell>
          <cell r="V501">
            <v>0</v>
          </cell>
          <cell r="X501" t="str">
            <v>3Ejecutivo</v>
          </cell>
          <cell r="Y501">
            <v>0</v>
          </cell>
          <cell r="AA501" t="str">
            <v>SUP</v>
          </cell>
          <cell r="AB501" t="str">
            <v>sale</v>
          </cell>
        </row>
        <row r="502">
          <cell r="C502" t="str">
            <v>zzVACANTE8</v>
          </cell>
          <cell r="D502" t="str">
            <v>2040-18</v>
          </cell>
          <cell r="E502">
            <v>38152175.625416674</v>
          </cell>
          <cell r="F502" t="str">
            <v>Jefe de División</v>
          </cell>
          <cell r="G502" t="str">
            <v>16SDT</v>
          </cell>
          <cell r="H502" t="str">
            <v>DIVISION PROGRAMAS INTERNACIONALES</v>
          </cell>
          <cell r="I502" t="str">
            <v>SRI</v>
          </cell>
          <cell r="K502" t="str">
            <v>X</v>
          </cell>
          <cell r="M502" t="str">
            <v>C</v>
          </cell>
          <cell r="N502" t="str">
            <v>V</v>
          </cell>
          <cell r="P502">
            <v>1879165</v>
          </cell>
          <cell r="Q502">
            <v>0</v>
          </cell>
          <cell r="R502">
            <v>0</v>
          </cell>
          <cell r="V502">
            <v>0</v>
          </cell>
          <cell r="X502" t="str">
            <v>3Ejecutivo</v>
          </cell>
          <cell r="Y502">
            <v>0</v>
          </cell>
          <cell r="AA502" t="str">
            <v>SUP</v>
          </cell>
          <cell r="AB502" t="str">
            <v>sale</v>
          </cell>
        </row>
        <row r="503">
          <cell r="C503" t="str">
            <v>zzVACANTE9</v>
          </cell>
          <cell r="D503" t="str">
            <v>2040-18</v>
          </cell>
          <cell r="E503">
            <v>38152175.625416674</v>
          </cell>
          <cell r="F503" t="str">
            <v>Jefe de División</v>
          </cell>
          <cell r="G503" t="str">
            <v>20SEG</v>
          </cell>
          <cell r="H503" t="str">
            <v>DIVISION RECURSOS HUMANOS</v>
          </cell>
          <cell r="K503" t="str">
            <v>X</v>
          </cell>
          <cell r="M503" t="str">
            <v>C</v>
          </cell>
          <cell r="N503" t="str">
            <v>VO</v>
          </cell>
          <cell r="P503">
            <v>1879165</v>
          </cell>
          <cell r="Q503">
            <v>0</v>
          </cell>
          <cell r="R503">
            <v>0</v>
          </cell>
          <cell r="V503">
            <v>0</v>
          </cell>
          <cell r="X503" t="str">
            <v>3Ejecutivo</v>
          </cell>
          <cell r="Y503">
            <v>0</v>
          </cell>
          <cell r="AA503" t="str">
            <v>SUP</v>
          </cell>
          <cell r="AB503" t="str">
            <v>sale</v>
          </cell>
        </row>
        <row r="504">
          <cell r="C504" t="str">
            <v>ACERO BERNAL PLINIO ALFONSO</v>
          </cell>
          <cell r="D504" t="str">
            <v>3020-07</v>
          </cell>
          <cell r="E504">
            <v>21638241.307083331</v>
          </cell>
          <cell r="F504" t="str">
            <v>Profesional Universitario</v>
          </cell>
          <cell r="G504" t="str">
            <v>24ORIENTE</v>
          </cell>
          <cell r="H504" t="str">
            <v>ORIENTE</v>
          </cell>
          <cell r="I504" t="str">
            <v>ORIENTE</v>
          </cell>
          <cell r="J504" t="str">
            <v>SI</v>
          </cell>
          <cell r="M504" t="str">
            <v>C</v>
          </cell>
          <cell r="P504">
            <v>985672</v>
          </cell>
          <cell r="Q504">
            <v>80108</v>
          </cell>
          <cell r="X504" t="str">
            <v>4Profesional</v>
          </cell>
          <cell r="Z504" t="str">
            <v>ORIENTE</v>
          </cell>
          <cell r="AA504" t="str">
            <v>Mant</v>
          </cell>
        </row>
        <row r="505">
          <cell r="C505">
            <v>1.001020303</v>
          </cell>
          <cell r="D505" t="str">
            <v>0040-21</v>
          </cell>
          <cell r="E505">
            <v>99096290.052500039</v>
          </cell>
          <cell r="F505" t="str">
            <v>Subgerente, Vicepresidente o Subdirector General o Nacional de Entidad Descentralizada o de Unidad Administrativa Especial</v>
          </cell>
          <cell r="G505" t="str">
            <v>19SDF</v>
          </cell>
          <cell r="H505" t="str">
            <v>SUBDIRECCION FINANCIERA</v>
          </cell>
          <cell r="I505" t="str">
            <v>SUBDIRECCION FINANCIERA</v>
          </cell>
          <cell r="J505" t="str">
            <v>SI</v>
          </cell>
          <cell r="M505" t="str">
            <v>LNR</v>
          </cell>
          <cell r="N505" t="str">
            <v>V</v>
          </cell>
          <cell r="P505">
            <v>3767529</v>
          </cell>
          <cell r="Q505">
            <v>0</v>
          </cell>
          <cell r="X505" t="str">
            <v>1Directivo</v>
          </cell>
          <cell r="AA505" t="str">
            <v>crear</v>
          </cell>
        </row>
        <row r="506">
          <cell r="C506" t="str">
            <v>AJIACO MOLINA DOMINGO ANTONIO</v>
          </cell>
          <cell r="D506" t="str">
            <v>3020-12</v>
          </cell>
          <cell r="E506">
            <v>25294052.003333326</v>
          </cell>
          <cell r="F506" t="str">
            <v>Profesional Universitario</v>
          </cell>
          <cell r="G506" t="str">
            <v>16SCC</v>
          </cell>
          <cell r="H506" t="str">
            <v>DIVISION CARTERA</v>
          </cell>
          <cell r="I506" t="str">
            <v>DIVISION CARTERA</v>
          </cell>
          <cell r="J506" t="str">
            <v>SI</v>
          </cell>
          <cell r="M506" t="str">
            <v>C</v>
          </cell>
          <cell r="P506">
            <v>1245845</v>
          </cell>
          <cell r="Q506">
            <v>0</v>
          </cell>
          <cell r="X506" t="str">
            <v>4Profesional</v>
          </cell>
          <cell r="AA506" t="str">
            <v>Mant</v>
          </cell>
        </row>
        <row r="507">
          <cell r="C507" t="str">
            <v>AMEZQUITA RODRIGUEZ BLANCA FLOR</v>
          </cell>
          <cell r="D507" t="str">
            <v>4065-12</v>
          </cell>
          <cell r="E507">
            <v>16415181.84</v>
          </cell>
          <cell r="F507" t="str">
            <v>Técnico Administrativo</v>
          </cell>
          <cell r="G507" t="str">
            <v>20SEG</v>
          </cell>
          <cell r="H507" t="str">
            <v>SECRETARIA GENERAL</v>
          </cell>
          <cell r="I507" t="str">
            <v>SECRETARIA GENERAL</v>
          </cell>
          <cell r="J507" t="str">
            <v>NO</v>
          </cell>
          <cell r="M507" t="str">
            <v>C</v>
          </cell>
          <cell r="P507">
            <v>808521</v>
          </cell>
          <cell r="Q507">
            <v>0</v>
          </cell>
          <cell r="X507" t="str">
            <v>5Tecnico</v>
          </cell>
          <cell r="AA507" t="str">
            <v>Mant</v>
          </cell>
        </row>
        <row r="508">
          <cell r="C508" t="str">
            <v>ANDRADE RESLEN JESUS ELIAS</v>
          </cell>
          <cell r="D508" t="str">
            <v>3020-12</v>
          </cell>
          <cell r="E508">
            <v>25294052.003333326</v>
          </cell>
          <cell r="F508" t="str">
            <v>Profesional Universitario</v>
          </cell>
          <cell r="G508" t="str">
            <v>13OJU</v>
          </cell>
          <cell r="H508" t="str">
            <v>OFICINA JURIDICA</v>
          </cell>
          <cell r="I508" t="str">
            <v>OFICINA JURIDICA</v>
          </cell>
          <cell r="J508" t="str">
            <v>NO</v>
          </cell>
          <cell r="M508" t="str">
            <v>C</v>
          </cell>
          <cell r="P508">
            <v>1245845</v>
          </cell>
          <cell r="Q508">
            <v>0</v>
          </cell>
          <cell r="X508" t="str">
            <v>4Profesional</v>
          </cell>
          <cell r="AA508" t="str">
            <v>Mant</v>
          </cell>
        </row>
        <row r="509">
          <cell r="C509">
            <v>1</v>
          </cell>
          <cell r="D509" t="str">
            <v>0040-21</v>
          </cell>
          <cell r="E509">
            <v>99096290.052500039</v>
          </cell>
          <cell r="F509" t="str">
            <v>Subgerente, Vicepresidente o Subdirector General o Nacional de Entidad Descentralizada o de Unidad Administrativa Especial</v>
          </cell>
          <cell r="G509" t="str">
            <v>18SRI</v>
          </cell>
          <cell r="H509" t="str">
            <v>SUBDIRECCION REL INTERNALES</v>
          </cell>
          <cell r="I509" t="str">
            <v>SUBDIRECCION DE REL INTERNALES</v>
          </cell>
          <cell r="J509" t="str">
            <v>SI</v>
          </cell>
          <cell r="M509" t="str">
            <v>LNR</v>
          </cell>
          <cell r="N509" t="str">
            <v>V</v>
          </cell>
          <cell r="P509">
            <v>3767529</v>
          </cell>
          <cell r="Q509">
            <v>0</v>
          </cell>
          <cell r="X509" t="str">
            <v>1Directivo</v>
          </cell>
          <cell r="AA509" t="str">
            <v>crear</v>
          </cell>
        </row>
        <row r="510">
          <cell r="C510" t="str">
            <v>AVILA LECHUGA NURIS ISABEL</v>
          </cell>
          <cell r="D510" t="str">
            <v>3020-08</v>
          </cell>
          <cell r="E510">
            <v>22387594.703749999</v>
          </cell>
          <cell r="F510" t="str">
            <v>Profesional Universitario</v>
          </cell>
          <cell r="G510" t="str">
            <v>20SEG</v>
          </cell>
          <cell r="H510" t="str">
            <v>DIVISION SERVICIOS ADMINISTRATIVOS</v>
          </cell>
          <cell r="I510" t="str">
            <v>CAJA MENOR Y SEGUROS</v>
          </cell>
          <cell r="J510" t="str">
            <v>NO</v>
          </cell>
          <cell r="L510">
            <v>2003</v>
          </cell>
          <cell r="M510" t="str">
            <v>C</v>
          </cell>
          <cell r="P510">
            <v>1044033</v>
          </cell>
          <cell r="Q510">
            <v>58656</v>
          </cell>
          <cell r="X510" t="str">
            <v>4Profesional</v>
          </cell>
          <cell r="AA510" t="str">
            <v>Mant</v>
          </cell>
        </row>
        <row r="511">
          <cell r="C511" t="str">
            <v>BARRETO MENDEZ WILLIAM</v>
          </cell>
          <cell r="D511" t="str">
            <v>3020-14</v>
          </cell>
          <cell r="E511">
            <v>27317929.430000003</v>
          </cell>
          <cell r="F511" t="str">
            <v>Profesional Universitario</v>
          </cell>
          <cell r="G511" t="str">
            <v>18SRI</v>
          </cell>
          <cell r="H511" t="str">
            <v>SUBDIRECCION REL INTERNALES</v>
          </cell>
          <cell r="I511" t="str">
            <v>CONVENIOS</v>
          </cell>
          <cell r="J511" t="str">
            <v>SI</v>
          </cell>
          <cell r="M511" t="str">
            <v>C</v>
          </cell>
          <cell r="P511">
            <v>1345530</v>
          </cell>
          <cell r="Q511">
            <v>0</v>
          </cell>
          <cell r="X511" t="str">
            <v>4Profesional</v>
          </cell>
          <cell r="AA511" t="str">
            <v>Mant</v>
          </cell>
        </row>
        <row r="512">
          <cell r="C512">
            <v>2</v>
          </cell>
          <cell r="D512" t="str">
            <v>1020-12</v>
          </cell>
          <cell r="E512">
            <v>64541762.831666656</v>
          </cell>
          <cell r="F512" t="str">
            <v>Asesor</v>
          </cell>
          <cell r="G512" t="str">
            <v>20SEG</v>
          </cell>
          <cell r="H512" t="str">
            <v>SECRETARIA GENERAL</v>
          </cell>
          <cell r="I512" t="str">
            <v>SECRETARIA GENERAL</v>
          </cell>
          <cell r="J512" t="str">
            <v>NO</v>
          </cell>
          <cell r="M512" t="str">
            <v>C</v>
          </cell>
          <cell r="N512" t="str">
            <v>V</v>
          </cell>
          <cell r="P512">
            <v>3178970</v>
          </cell>
          <cell r="Q512">
            <v>0</v>
          </cell>
          <cell r="X512" t="str">
            <v>2Asesor</v>
          </cell>
          <cell r="AA512" t="str">
            <v>crear</v>
          </cell>
        </row>
        <row r="513">
          <cell r="C513" t="str">
            <v>BOHORQUEZ RODRIGUEZ MARIA ERNESTINA</v>
          </cell>
          <cell r="D513" t="str">
            <v>3020-10</v>
          </cell>
          <cell r="E513">
            <v>24270956.944583334</v>
          </cell>
          <cell r="F513" t="str">
            <v>Profesional Universitario</v>
          </cell>
          <cell r="G513" t="str">
            <v>21CENTRO</v>
          </cell>
          <cell r="H513" t="str">
            <v>CENTRO</v>
          </cell>
          <cell r="I513" t="str">
            <v>CENTRO</v>
          </cell>
          <cell r="J513" t="str">
            <v>SI</v>
          </cell>
          <cell r="M513" t="str">
            <v>C</v>
          </cell>
          <cell r="P513">
            <v>1135915</v>
          </cell>
          <cell r="Q513">
            <v>59538</v>
          </cell>
          <cell r="X513" t="str">
            <v>4Profesional</v>
          </cell>
          <cell r="Z513" t="str">
            <v>CENTRO</v>
          </cell>
          <cell r="AA513" t="str">
            <v>Mant</v>
          </cell>
        </row>
        <row r="514">
          <cell r="C514" t="str">
            <v>BOTERO JARAMILLO ARIEL ALBERTO</v>
          </cell>
          <cell r="D514" t="str">
            <v>3020-12</v>
          </cell>
          <cell r="E514">
            <v>25294052.003333326</v>
          </cell>
          <cell r="F514" t="str">
            <v>Profesional Universitario</v>
          </cell>
          <cell r="G514" t="str">
            <v>22NOROCCIDENTE</v>
          </cell>
          <cell r="H514" t="str">
            <v>NOROCCIDENTE</v>
          </cell>
          <cell r="I514" t="str">
            <v>NOROCCIDENTE</v>
          </cell>
          <cell r="J514" t="str">
            <v>SI</v>
          </cell>
          <cell r="M514" t="str">
            <v>C</v>
          </cell>
          <cell r="P514">
            <v>1245845</v>
          </cell>
          <cell r="Q514">
            <v>0</v>
          </cell>
          <cell r="X514" t="str">
            <v>4Profesional</v>
          </cell>
          <cell r="Z514" t="str">
            <v>NOROCCIDENTE</v>
          </cell>
          <cell r="AA514" t="str">
            <v>Mant</v>
          </cell>
        </row>
        <row r="515">
          <cell r="C515">
            <v>3</v>
          </cell>
          <cell r="D515" t="str">
            <v>3010-17</v>
          </cell>
          <cell r="E515">
            <v>33809401.822500005</v>
          </cell>
          <cell r="F515" t="str">
            <v>Profesional Especializado</v>
          </cell>
          <cell r="G515" t="str">
            <v>24ORIENTE</v>
          </cell>
          <cell r="H515" t="str">
            <v>ORIENTE</v>
          </cell>
          <cell r="I515" t="str">
            <v>ORIENTE</v>
          </cell>
          <cell r="J515" t="str">
            <v>SI</v>
          </cell>
          <cell r="M515" t="str">
            <v>C</v>
          </cell>
          <cell r="N515" t="str">
            <v>V</v>
          </cell>
          <cell r="P515">
            <v>1665264</v>
          </cell>
          <cell r="Q515">
            <v>0</v>
          </cell>
          <cell r="X515" t="str">
            <v>4Profesional</v>
          </cell>
          <cell r="Z515" t="str">
            <v>ORIENTE</v>
          </cell>
          <cell r="AA515" t="str">
            <v>crear</v>
          </cell>
        </row>
        <row r="516">
          <cell r="C516" t="str">
            <v>CABRALES GUZMAN JEANNETTE ELISA</v>
          </cell>
          <cell r="D516" t="str">
            <v>5040-20</v>
          </cell>
          <cell r="E516">
            <v>16138824.14833333</v>
          </cell>
          <cell r="F516" t="str">
            <v>Secretario Ejecutivo</v>
          </cell>
          <cell r="G516" t="str">
            <v>19SDF</v>
          </cell>
          <cell r="H516" t="str">
            <v>DIVISION CONTABILIDAD</v>
          </cell>
          <cell r="I516" t="str">
            <v>DIVISION CONTABILIDAD</v>
          </cell>
          <cell r="J516" t="str">
            <v>SI</v>
          </cell>
          <cell r="M516" t="str">
            <v>C</v>
          </cell>
          <cell r="P516">
            <v>764298</v>
          </cell>
          <cell r="Q516">
            <v>0</v>
          </cell>
          <cell r="X516" t="str">
            <v>6Asistencial</v>
          </cell>
          <cell r="AA516" t="str">
            <v>Mant</v>
          </cell>
        </row>
        <row r="517">
          <cell r="C517" t="str">
            <v>CACERES CIFUENTES GLORIA MARIA</v>
          </cell>
          <cell r="D517" t="str">
            <v>4065-11</v>
          </cell>
          <cell r="E517">
            <v>16080398.177083332</v>
          </cell>
          <cell r="F517" t="str">
            <v>Técnico Administrativo</v>
          </cell>
          <cell r="G517" t="str">
            <v>19SDF</v>
          </cell>
          <cell r="H517" t="str">
            <v>DIVISION INVERSIONES</v>
          </cell>
          <cell r="I517" t="str">
            <v>DIVISION INVERSIONES</v>
          </cell>
          <cell r="J517" t="str">
            <v>SI</v>
          </cell>
          <cell r="M517" t="str">
            <v>C</v>
          </cell>
          <cell r="P517">
            <v>761453</v>
          </cell>
          <cell r="Q517">
            <v>0</v>
          </cell>
          <cell r="X517" t="str">
            <v>5Tecnico</v>
          </cell>
          <cell r="AA517" t="str">
            <v>Mant</v>
          </cell>
        </row>
        <row r="518">
          <cell r="C518" t="str">
            <v>CADAVID MEJIA LUIS GUILLERMO</v>
          </cell>
          <cell r="D518" t="str">
            <v>3010-16</v>
          </cell>
          <cell r="E518">
            <v>33955987.529166669</v>
          </cell>
          <cell r="F518" t="str">
            <v>Profesional Especializado</v>
          </cell>
          <cell r="G518" t="str">
            <v>22NOROCCIDENTE</v>
          </cell>
          <cell r="H518" t="str">
            <v>NOROCCIDENTE</v>
          </cell>
          <cell r="I518" t="str">
            <v>NOROCCIDENTE</v>
          </cell>
          <cell r="J518" t="str">
            <v>SI</v>
          </cell>
          <cell r="L518">
            <v>2003</v>
          </cell>
          <cell r="M518" t="str">
            <v>C</v>
          </cell>
          <cell r="N518" t="str">
            <v>P</v>
          </cell>
          <cell r="P518">
            <v>1551384</v>
          </cell>
          <cell r="Q518">
            <v>121100</v>
          </cell>
          <cell r="X518" t="str">
            <v>4Profesional</v>
          </cell>
          <cell r="Z518" t="str">
            <v>NOROCCIDENTE</v>
          </cell>
          <cell r="AA518" t="str">
            <v>crear</v>
          </cell>
        </row>
        <row r="519">
          <cell r="C519" t="str">
            <v>CAICEDO GALLEGO CARLOS ARTURO</v>
          </cell>
          <cell r="D519" t="str">
            <v>3020-12</v>
          </cell>
          <cell r="E519">
            <v>25294052.003333326</v>
          </cell>
          <cell r="F519" t="str">
            <v>Profesional Universitario</v>
          </cell>
          <cell r="G519" t="str">
            <v>15OSI</v>
          </cell>
          <cell r="H519" t="str">
            <v>OFICINA SISTEMATIZACION</v>
          </cell>
          <cell r="I519" t="str">
            <v>OFICINA DE SISTEMATIZACION</v>
          </cell>
          <cell r="J519" t="str">
            <v>SI</v>
          </cell>
          <cell r="M519" t="str">
            <v>C</v>
          </cell>
          <cell r="N519" t="str">
            <v>P</v>
          </cell>
          <cell r="P519">
            <v>1245845</v>
          </cell>
          <cell r="Q519">
            <v>0</v>
          </cell>
          <cell r="X519" t="str">
            <v>4Profesional</v>
          </cell>
          <cell r="AA519" t="str">
            <v>Mant</v>
          </cell>
        </row>
        <row r="520">
          <cell r="C520" t="str">
            <v>CANCINO NARANJO MAURICIO RAFAEL</v>
          </cell>
          <cell r="D520" t="str">
            <v>5120-09</v>
          </cell>
          <cell r="E520">
            <v>10643889.421249999</v>
          </cell>
          <cell r="F520" t="str">
            <v>Auxiliar Administrativo</v>
          </cell>
          <cell r="G520" t="str">
            <v>19SDF</v>
          </cell>
          <cell r="H520" t="str">
            <v>DIVISION TESORERIA</v>
          </cell>
          <cell r="I520" t="str">
            <v>DIVISION TESORERIA</v>
          </cell>
          <cell r="J520" t="str">
            <v>SI</v>
          </cell>
          <cell r="M520" t="str">
            <v>C</v>
          </cell>
          <cell r="P520">
            <v>468655</v>
          </cell>
          <cell r="Q520">
            <v>0</v>
          </cell>
          <cell r="X520" t="str">
            <v>6Asistencial</v>
          </cell>
          <cell r="AA520" t="str">
            <v>Mant</v>
          </cell>
        </row>
        <row r="521">
          <cell r="C521" t="str">
            <v>CARDONA GIRALDO MIRIAM</v>
          </cell>
          <cell r="D521" t="str">
            <v>3020-08</v>
          </cell>
          <cell r="E521">
            <v>21196717.882083338</v>
          </cell>
          <cell r="F521" t="str">
            <v>Profesional Universitario</v>
          </cell>
          <cell r="G521" t="str">
            <v>20SEG</v>
          </cell>
          <cell r="H521" t="str">
            <v>DIVISION TALENTO HUMANO</v>
          </cell>
          <cell r="I521" t="str">
            <v>DIVISION DE TALENTO HUMANO</v>
          </cell>
          <cell r="J521" t="str">
            <v>NO</v>
          </cell>
          <cell r="M521" t="str">
            <v>C</v>
          </cell>
          <cell r="P521">
            <v>1044033</v>
          </cell>
          <cell r="Q521">
            <v>0</v>
          </cell>
          <cell r="X521" t="str">
            <v>4Profesional</v>
          </cell>
          <cell r="AA521" t="str">
            <v>Mant</v>
          </cell>
        </row>
        <row r="522">
          <cell r="C522" t="str">
            <v>CARREÑO MORENO LUZ MARINA</v>
          </cell>
          <cell r="D522" t="str">
            <v>4065-15</v>
          </cell>
          <cell r="E522">
            <v>18995922.495416671</v>
          </cell>
          <cell r="F522" t="str">
            <v>Técnico Administrativo</v>
          </cell>
          <cell r="G522" t="str">
            <v>19SDF</v>
          </cell>
          <cell r="H522" t="str">
            <v>DIVISION INVERSIONES</v>
          </cell>
          <cell r="I522" t="str">
            <v>DIVISION INVERSIONES</v>
          </cell>
          <cell r="J522" t="str">
            <v>SI</v>
          </cell>
          <cell r="M522" t="str">
            <v>C</v>
          </cell>
          <cell r="P522">
            <v>935634</v>
          </cell>
          <cell r="Q522">
            <v>0</v>
          </cell>
          <cell r="X522" t="str">
            <v>5Tecnico</v>
          </cell>
          <cell r="AA522" t="str">
            <v>Mant</v>
          </cell>
        </row>
        <row r="523">
          <cell r="C523" t="str">
            <v>CARRILLO PEREA ADRIANA PATRICIA</v>
          </cell>
          <cell r="D523" t="str">
            <v>3020-06</v>
          </cell>
          <cell r="E523">
            <v>18995922.495416671</v>
          </cell>
          <cell r="F523" t="str">
            <v>Profesional Universitario</v>
          </cell>
          <cell r="G523" t="str">
            <v>24ORIENTE</v>
          </cell>
          <cell r="H523" t="str">
            <v>ORIENTE</v>
          </cell>
          <cell r="I523" t="str">
            <v>ORIENTE</v>
          </cell>
          <cell r="J523" t="str">
            <v>SI</v>
          </cell>
          <cell r="M523" t="str">
            <v>C</v>
          </cell>
          <cell r="P523">
            <v>935634</v>
          </cell>
          <cell r="Q523">
            <v>0</v>
          </cell>
          <cell r="X523" t="str">
            <v>4Profesional</v>
          </cell>
          <cell r="Z523" t="str">
            <v>ORIENTE</v>
          </cell>
          <cell r="AA523" t="str">
            <v>Mant</v>
          </cell>
        </row>
        <row r="524">
          <cell r="C524">
            <v>1.010101010102</v>
          </cell>
          <cell r="D524" t="str">
            <v>1020-12</v>
          </cell>
          <cell r="E524">
            <v>64541762.831666656</v>
          </cell>
          <cell r="F524" t="str">
            <v>Asesor</v>
          </cell>
          <cell r="G524" t="str">
            <v>20SEG</v>
          </cell>
          <cell r="H524" t="str">
            <v>SECRETARIA GENERAL</v>
          </cell>
          <cell r="I524" t="str">
            <v>SECRETARIA GENERAL</v>
          </cell>
          <cell r="J524" t="str">
            <v>NO</v>
          </cell>
          <cell r="M524" t="str">
            <v>C</v>
          </cell>
          <cell r="N524" t="str">
            <v>V</v>
          </cell>
          <cell r="P524">
            <v>3178970</v>
          </cell>
          <cell r="Q524">
            <v>0</v>
          </cell>
          <cell r="X524" t="str">
            <v>2Asesor</v>
          </cell>
          <cell r="AA524" t="str">
            <v>crear</v>
          </cell>
        </row>
        <row r="525">
          <cell r="C525" t="str">
            <v>CASTAÑO GARCIA GERMAN</v>
          </cell>
          <cell r="D525" t="str">
            <v>3020-06</v>
          </cell>
          <cell r="E525">
            <v>18995922.495416671</v>
          </cell>
          <cell r="F525" t="str">
            <v>Profesional Universitario</v>
          </cell>
          <cell r="G525" t="str">
            <v>25SUROCCIDENTE</v>
          </cell>
          <cell r="H525" t="str">
            <v>SUROCCIDENTE</v>
          </cell>
          <cell r="I525" t="str">
            <v>SUROCCIDENTE</v>
          </cell>
          <cell r="J525" t="str">
            <v>SI</v>
          </cell>
          <cell r="M525" t="str">
            <v>C</v>
          </cell>
          <cell r="P525">
            <v>935634</v>
          </cell>
          <cell r="Q525">
            <v>0</v>
          </cell>
          <cell r="X525" t="str">
            <v>4Profesional</v>
          </cell>
          <cell r="Z525" t="str">
            <v>SUROCCIDENTE</v>
          </cell>
          <cell r="AA525" t="str">
            <v>Mant</v>
          </cell>
        </row>
        <row r="526">
          <cell r="C526" t="str">
            <v>CASTAÑO LOPEZ JHON JAIRO</v>
          </cell>
          <cell r="D526" t="str">
            <v>3020-06</v>
          </cell>
          <cell r="E526">
            <v>18995922.495416671</v>
          </cell>
          <cell r="F526" t="str">
            <v>Profesional Universitario</v>
          </cell>
          <cell r="G526" t="str">
            <v>22NOROCCIDENTE</v>
          </cell>
          <cell r="H526" t="str">
            <v>NOROCCIDENTE</v>
          </cell>
          <cell r="I526" t="str">
            <v>NOROCCIDENTE</v>
          </cell>
          <cell r="J526" t="str">
            <v>SI</v>
          </cell>
          <cell r="M526" t="str">
            <v>C</v>
          </cell>
          <cell r="P526">
            <v>935634</v>
          </cell>
          <cell r="Q526">
            <v>0</v>
          </cell>
          <cell r="X526" t="str">
            <v>4Profesional</v>
          </cell>
          <cell r="Z526" t="str">
            <v>NOROCCIDENTE</v>
          </cell>
          <cell r="AA526" t="str">
            <v>Mant</v>
          </cell>
        </row>
        <row r="527">
          <cell r="C527" t="str">
            <v>CASTELLANOS GUTIERREZ INGRID ELIANA</v>
          </cell>
          <cell r="D527" t="str">
            <v>5040-20</v>
          </cell>
          <cell r="E527">
            <v>16138824.14833333</v>
          </cell>
          <cell r="F527" t="str">
            <v>Secretario Ejecutivo</v>
          </cell>
          <cell r="G527" t="str">
            <v>20SEG</v>
          </cell>
          <cell r="H527" t="str">
            <v>DIVISION SERVICIOS ADMINISTRATIVOS</v>
          </cell>
          <cell r="I527" t="str">
            <v>DIVISION SERVICIOS ADMINISTRATIVOS</v>
          </cell>
          <cell r="J527" t="str">
            <v>NO</v>
          </cell>
          <cell r="M527" t="str">
            <v>C</v>
          </cell>
          <cell r="P527">
            <v>764298</v>
          </cell>
          <cell r="Q527">
            <v>0</v>
          </cell>
          <cell r="X527" t="str">
            <v>6Asistencial</v>
          </cell>
          <cell r="AA527" t="str">
            <v>Mant</v>
          </cell>
        </row>
        <row r="528">
          <cell r="C528" t="str">
            <v>CASTRO MORENO GUSTAVO</v>
          </cell>
          <cell r="D528" t="str">
            <v>4065-15</v>
          </cell>
          <cell r="E528">
            <v>18995922.495416671</v>
          </cell>
          <cell r="F528" t="str">
            <v>Técnico Administrativo</v>
          </cell>
          <cell r="G528" t="str">
            <v>16SCC</v>
          </cell>
          <cell r="H528" t="str">
            <v>DIVISION CARTERA</v>
          </cell>
          <cell r="I528" t="str">
            <v>DIVISION CARTERA</v>
          </cell>
          <cell r="J528" t="str">
            <v>SI</v>
          </cell>
          <cell r="M528" t="str">
            <v>C</v>
          </cell>
          <cell r="P528">
            <v>935634</v>
          </cell>
          <cell r="Q528">
            <v>0</v>
          </cell>
          <cell r="X528" t="str">
            <v>5Tecnico</v>
          </cell>
          <cell r="AA528" t="str">
            <v>Mant</v>
          </cell>
        </row>
        <row r="529">
          <cell r="C529" t="str">
            <v>CHAVES DAVALOS JOSE FERNANDO</v>
          </cell>
          <cell r="D529" t="str">
            <v>4065-11</v>
          </cell>
          <cell r="E529">
            <v>16080398.177083332</v>
          </cell>
          <cell r="F529" t="str">
            <v>Técnico Administrativo</v>
          </cell>
          <cell r="G529" t="str">
            <v>14ODI</v>
          </cell>
          <cell r="H529" t="str">
            <v>OFICINA DIVULGACION</v>
          </cell>
          <cell r="I529" t="str">
            <v>OFICINA DE DIVULGACION</v>
          </cell>
          <cell r="J529" t="str">
            <v>NO</v>
          </cell>
          <cell r="M529" t="str">
            <v>C</v>
          </cell>
          <cell r="P529">
            <v>761453</v>
          </cell>
          <cell r="Q529">
            <v>0</v>
          </cell>
          <cell r="X529" t="str">
            <v>5Tecnico</v>
          </cell>
          <cell r="AA529" t="str">
            <v>Mant</v>
          </cell>
        </row>
        <row r="530">
          <cell r="C530" t="str">
            <v>CHAVES FERNANDEZ CARLOS ENRIQUE</v>
          </cell>
          <cell r="D530" t="str">
            <v>3010-17</v>
          </cell>
          <cell r="E530">
            <v>36079145.295416668</v>
          </cell>
          <cell r="F530" t="str">
            <v>Profesional Especializado</v>
          </cell>
          <cell r="G530" t="str">
            <v>11OCI</v>
          </cell>
          <cell r="H530" t="str">
            <v>OFICINA CONTROL INTERNO</v>
          </cell>
          <cell r="I530" t="str">
            <v>OFICINA DE CONTROL INTERNO</v>
          </cell>
          <cell r="J530" t="str">
            <v>NO</v>
          </cell>
          <cell r="L530">
            <v>2003</v>
          </cell>
          <cell r="M530" t="str">
            <v>C</v>
          </cell>
          <cell r="P530">
            <v>1665264</v>
          </cell>
          <cell r="Q530">
            <v>111795</v>
          </cell>
          <cell r="X530" t="str">
            <v>4Profesional</v>
          </cell>
          <cell r="AA530" t="str">
            <v>Mant</v>
          </cell>
        </row>
        <row r="531">
          <cell r="C531" t="str">
            <v>COIME CORTES JULIO NICOLAS</v>
          </cell>
          <cell r="D531" t="str">
            <v>5120-12</v>
          </cell>
          <cell r="E531">
            <v>13279546.932500001</v>
          </cell>
          <cell r="F531" t="str">
            <v>Auxiliar Administrativo</v>
          </cell>
          <cell r="G531" t="str">
            <v>20SEG</v>
          </cell>
          <cell r="H531" t="str">
            <v>DIVISION SERVICIOS ADMINISTRATIVOS</v>
          </cell>
          <cell r="I531" t="str">
            <v>CORRESPONDENCIA</v>
          </cell>
          <cell r="J531" t="str">
            <v>NO</v>
          </cell>
          <cell r="M531" t="str">
            <v>C</v>
          </cell>
          <cell r="P531">
            <v>596996</v>
          </cell>
          <cell r="Q531">
            <v>0</v>
          </cell>
          <cell r="X531" t="str">
            <v>6Asistencial</v>
          </cell>
          <cell r="AA531" t="str">
            <v>Mant</v>
          </cell>
        </row>
        <row r="532">
          <cell r="C532" t="str">
            <v>COMBARIZA MARTIN MARIA TERESA</v>
          </cell>
          <cell r="D532" t="str">
            <v>5040-20</v>
          </cell>
          <cell r="E532">
            <v>16138824.14833333</v>
          </cell>
          <cell r="F532" t="str">
            <v>Secretario Ejecutivo</v>
          </cell>
          <cell r="G532" t="str">
            <v>19SDF</v>
          </cell>
          <cell r="H532" t="str">
            <v>DIVISION TESORERIA</v>
          </cell>
          <cell r="I532" t="str">
            <v>DIVISION TESORERIA</v>
          </cell>
          <cell r="J532" t="str">
            <v>SI</v>
          </cell>
          <cell r="M532" t="str">
            <v>C</v>
          </cell>
          <cell r="P532">
            <v>764298</v>
          </cell>
          <cell r="Q532">
            <v>0</v>
          </cell>
          <cell r="X532" t="str">
            <v>6Asistencial</v>
          </cell>
          <cell r="AA532" t="str">
            <v>Mant</v>
          </cell>
        </row>
        <row r="533">
          <cell r="C533" t="str">
            <v>CONTENTO INFANTE FANNY</v>
          </cell>
          <cell r="D533" t="str">
            <v>3020-12</v>
          </cell>
          <cell r="E533">
            <v>25294052.003333326</v>
          </cell>
          <cell r="F533" t="str">
            <v>Profesional Universitario</v>
          </cell>
          <cell r="G533" t="str">
            <v>20SEG</v>
          </cell>
          <cell r="H533" t="str">
            <v>DIVISION TALENTO HUMANO</v>
          </cell>
          <cell r="I533" t="str">
            <v>CAPACITACION</v>
          </cell>
          <cell r="J533" t="str">
            <v>NO</v>
          </cell>
          <cell r="M533" t="str">
            <v>C</v>
          </cell>
          <cell r="P533">
            <v>1245845</v>
          </cell>
          <cell r="Q533">
            <v>0</v>
          </cell>
          <cell r="X533" t="str">
            <v>4Profesional</v>
          </cell>
          <cell r="AA533" t="str">
            <v>Mant</v>
          </cell>
        </row>
        <row r="534">
          <cell r="C534" t="str">
            <v>DAZA  CARMEN ALICIA-(CARMENZA)</v>
          </cell>
          <cell r="D534" t="str">
            <v>4065-09</v>
          </cell>
          <cell r="E534">
            <v>14586952.714583334</v>
          </cell>
          <cell r="F534" t="str">
            <v>Técnico Administrativo</v>
          </cell>
          <cell r="G534" t="str">
            <v>20SEG</v>
          </cell>
          <cell r="H534" t="str">
            <v>DIVISION ATENCION AL USUARIO - QUEJAS Y RECLAMOS</v>
          </cell>
          <cell r="I534" t="str">
            <v>DIVISION ATENCION AL USUARIO - QUEJAS Y RECLAMOS</v>
          </cell>
          <cell r="J534" t="str">
            <v>SI</v>
          </cell>
          <cell r="L534">
            <v>2003</v>
          </cell>
          <cell r="M534" t="str">
            <v>C</v>
          </cell>
          <cell r="P534">
            <v>688731</v>
          </cell>
          <cell r="Q534">
            <v>0</v>
          </cell>
          <cell r="X534" t="str">
            <v>5Tecnico</v>
          </cell>
          <cell r="AA534" t="str">
            <v>Mant</v>
          </cell>
        </row>
        <row r="535">
          <cell r="C535" t="str">
            <v>DAZA  LUZ MARIA</v>
          </cell>
          <cell r="D535" t="str">
            <v>3010-17</v>
          </cell>
          <cell r="E535">
            <v>35377361.200833336</v>
          </cell>
          <cell r="F535" t="str">
            <v>Profesional Especializado</v>
          </cell>
          <cell r="G535" t="str">
            <v>13OJU</v>
          </cell>
          <cell r="H535" t="str">
            <v>OFICINA JURIDICA</v>
          </cell>
          <cell r="I535" t="str">
            <v>OFICINA JURIDICA</v>
          </cell>
          <cell r="J535" t="str">
            <v>NO</v>
          </cell>
          <cell r="M535" t="str">
            <v>C</v>
          </cell>
          <cell r="P535">
            <v>1665264</v>
          </cell>
          <cell r="Q535">
            <v>77229</v>
          </cell>
          <cell r="X535" t="str">
            <v>4Profesional</v>
          </cell>
          <cell r="AA535" t="str">
            <v>Mant</v>
          </cell>
        </row>
        <row r="536">
          <cell r="C536">
            <v>4</v>
          </cell>
          <cell r="D536" t="str">
            <v>3010-17</v>
          </cell>
          <cell r="E536">
            <v>33809401.822500005</v>
          </cell>
          <cell r="F536" t="str">
            <v>Profesional Especializado</v>
          </cell>
          <cell r="G536" t="str">
            <v>23NORTE</v>
          </cell>
          <cell r="H536" t="str">
            <v>NORTE</v>
          </cell>
          <cell r="I536" t="str">
            <v>NORTE</v>
          </cell>
          <cell r="J536" t="str">
            <v>SI</v>
          </cell>
          <cell r="M536" t="str">
            <v>C</v>
          </cell>
          <cell r="N536" t="str">
            <v>V</v>
          </cell>
          <cell r="P536">
            <v>1665264</v>
          </cell>
          <cell r="Q536">
            <v>0</v>
          </cell>
          <cell r="X536" t="str">
            <v>4Profesional</v>
          </cell>
          <cell r="Z536" t="str">
            <v>NORTE</v>
          </cell>
          <cell r="AA536" t="str">
            <v>crear</v>
          </cell>
        </row>
        <row r="537">
          <cell r="C537" t="str">
            <v>DELGADILLO CALDERON HELMER</v>
          </cell>
          <cell r="D537" t="str">
            <v>3020-07</v>
          </cell>
          <cell r="E537">
            <v>20011830.391249999</v>
          </cell>
          <cell r="F537" t="str">
            <v>Profesional Universitario</v>
          </cell>
          <cell r="G537" t="str">
            <v>22NOROCCIDENTE</v>
          </cell>
          <cell r="H537" t="str">
            <v>NOROCCIDENTE</v>
          </cell>
          <cell r="I537" t="str">
            <v>NOROCCIDENTE</v>
          </cell>
          <cell r="J537" t="str">
            <v>SI</v>
          </cell>
          <cell r="L537">
            <v>2003</v>
          </cell>
          <cell r="M537" t="str">
            <v>C</v>
          </cell>
          <cell r="P537">
            <v>985672</v>
          </cell>
          <cell r="Q537">
            <v>0</v>
          </cell>
          <cell r="X537" t="str">
            <v>4Profesional</v>
          </cell>
          <cell r="Z537" t="str">
            <v>NOROCCIDENTE</v>
          </cell>
          <cell r="AA537" t="str">
            <v>Mant</v>
          </cell>
        </row>
        <row r="538">
          <cell r="C538" t="str">
            <v>DIAZ DE-ALVAREZ AURORA</v>
          </cell>
          <cell r="D538" t="str">
            <v>5040-22</v>
          </cell>
          <cell r="E538">
            <v>17182482.831666667</v>
          </cell>
          <cell r="F538" t="str">
            <v>Secretario Ejecutivo</v>
          </cell>
          <cell r="G538" t="str">
            <v>19SDF</v>
          </cell>
          <cell r="H538" t="str">
            <v>SUBDIRECCION FINANCIERA</v>
          </cell>
          <cell r="I538" t="str">
            <v>SUBDIRECCION FINANCIERA</v>
          </cell>
          <cell r="J538" t="str">
            <v>SI</v>
          </cell>
          <cell r="L538">
            <v>2003</v>
          </cell>
          <cell r="M538" t="str">
            <v>C</v>
          </cell>
          <cell r="N538" t="str">
            <v>P</v>
          </cell>
          <cell r="P538">
            <v>846314</v>
          </cell>
          <cell r="Q538">
            <v>0</v>
          </cell>
          <cell r="X538" t="str">
            <v>6Asistencial</v>
          </cell>
          <cell r="AA538" t="str">
            <v>Mant</v>
          </cell>
        </row>
        <row r="539">
          <cell r="C539" t="str">
            <v>DIAZ INFANTE LUZ STELLA</v>
          </cell>
          <cell r="D539" t="str">
            <v>5040-20</v>
          </cell>
          <cell r="E539">
            <v>16138824.14833333</v>
          </cell>
          <cell r="F539" t="str">
            <v>Secretario Ejecutivo</v>
          </cell>
          <cell r="G539" t="str">
            <v>12OPL</v>
          </cell>
          <cell r="H539" t="str">
            <v>OFICINA PLANEACION</v>
          </cell>
          <cell r="I539" t="str">
            <v>OFICINA DE PLANEACION</v>
          </cell>
          <cell r="J539" t="str">
            <v>NO</v>
          </cell>
          <cell r="M539" t="str">
            <v>C</v>
          </cell>
          <cell r="P539">
            <v>764298</v>
          </cell>
          <cell r="Q539">
            <v>0</v>
          </cell>
          <cell r="X539" t="str">
            <v>6Asistencial</v>
          </cell>
          <cell r="AA539" t="str">
            <v>Mant</v>
          </cell>
        </row>
        <row r="540">
          <cell r="C540" t="str">
            <v>DIAZ SOTO JAIR ARMANDO</v>
          </cell>
          <cell r="D540" t="str">
            <v>4065-15</v>
          </cell>
          <cell r="E540">
            <v>18995922.495416671</v>
          </cell>
          <cell r="F540" t="str">
            <v>Técnico Administrativo</v>
          </cell>
          <cell r="G540" t="str">
            <v>23NORTE</v>
          </cell>
          <cell r="H540" t="str">
            <v>NORTE</v>
          </cell>
          <cell r="I540" t="str">
            <v>NORTE</v>
          </cell>
          <cell r="J540" t="str">
            <v>SI</v>
          </cell>
          <cell r="M540" t="str">
            <v>C</v>
          </cell>
          <cell r="P540">
            <v>935634</v>
          </cell>
          <cell r="Q540">
            <v>0</v>
          </cell>
          <cell r="X540" t="str">
            <v>5Tecnico</v>
          </cell>
          <cell r="Z540" t="str">
            <v>NORTE</v>
          </cell>
          <cell r="AA540" t="str">
            <v>Mant</v>
          </cell>
        </row>
        <row r="541">
          <cell r="C541" t="str">
            <v>ESQUIVEL GONZALEZ ANGEL ANTONIO</v>
          </cell>
          <cell r="D541" t="str">
            <v>4065-11</v>
          </cell>
          <cell r="E541">
            <v>16080398.177083332</v>
          </cell>
          <cell r="F541" t="str">
            <v>Técnico Administrativo</v>
          </cell>
          <cell r="G541" t="str">
            <v>20SEG</v>
          </cell>
          <cell r="H541" t="str">
            <v>DIVISION SERVICIOS ADMINISTRATIVOS</v>
          </cell>
          <cell r="I541" t="str">
            <v>CORRESPONDENCIA</v>
          </cell>
          <cell r="J541" t="str">
            <v>NO</v>
          </cell>
          <cell r="M541" t="str">
            <v>C</v>
          </cell>
          <cell r="P541">
            <v>761453</v>
          </cell>
          <cell r="Q541">
            <v>0</v>
          </cell>
          <cell r="X541" t="str">
            <v>5Tecnico</v>
          </cell>
          <cell r="AA541" t="str">
            <v>Mant</v>
          </cell>
        </row>
        <row r="542">
          <cell r="C542" t="str">
            <v>FRANCO VARGAS MARIA HELENA</v>
          </cell>
          <cell r="D542" t="str">
            <v>5040-20</v>
          </cell>
          <cell r="E542">
            <v>16138824.14833333</v>
          </cell>
          <cell r="F542" t="str">
            <v>Secretario Ejecutivo</v>
          </cell>
          <cell r="G542" t="str">
            <v>18SRI</v>
          </cell>
          <cell r="H542" t="str">
            <v>SUBDIRECCION REL INTERNALES</v>
          </cell>
          <cell r="I542" t="str">
            <v>SUBDIRECCION DE REL INTERNALES</v>
          </cell>
          <cell r="J542" t="str">
            <v>SI</v>
          </cell>
          <cell r="M542" t="str">
            <v>C</v>
          </cell>
          <cell r="P542">
            <v>764298</v>
          </cell>
          <cell r="Q542">
            <v>0</v>
          </cell>
          <cell r="X542" t="str">
            <v>6Asistencial</v>
          </cell>
          <cell r="AA542" t="str">
            <v>Mant</v>
          </cell>
        </row>
        <row r="543">
          <cell r="C543" t="str">
            <v>GAITAN LEON JORGE NELSON</v>
          </cell>
          <cell r="D543" t="str">
            <v>4065-15</v>
          </cell>
          <cell r="E543">
            <v>18995922.495416671</v>
          </cell>
          <cell r="F543" t="str">
            <v>Técnico Administrativo</v>
          </cell>
          <cell r="G543" t="str">
            <v>19SDF</v>
          </cell>
          <cell r="H543" t="str">
            <v>DIVISION PRESUPUESTO</v>
          </cell>
          <cell r="I543" t="str">
            <v>DIVISION DE PRESUPUESTO</v>
          </cell>
          <cell r="J543" t="str">
            <v>SI</v>
          </cell>
          <cell r="M543" t="str">
            <v>C</v>
          </cell>
          <cell r="P543">
            <v>935634</v>
          </cell>
          <cell r="Q543">
            <v>0</v>
          </cell>
          <cell r="X543" t="str">
            <v>5Tecnico</v>
          </cell>
          <cell r="AA543" t="str">
            <v>Mant</v>
          </cell>
        </row>
        <row r="544">
          <cell r="C544" t="str">
            <v>GIRALDO DE VALENCIA RUTH DEL-SOCORRO</v>
          </cell>
          <cell r="D544" t="str">
            <v>3010-16</v>
          </cell>
          <cell r="E544">
            <v>31497327.178750005</v>
          </cell>
          <cell r="F544" t="str">
            <v>Profesional Especializado</v>
          </cell>
          <cell r="G544" t="str">
            <v>25SUROCCIDENTE</v>
          </cell>
          <cell r="H544" t="str">
            <v>SUROCCIDENTE</v>
          </cell>
          <cell r="I544" t="str">
            <v>SUROCCIDENTE</v>
          </cell>
          <cell r="J544" t="str">
            <v>SI</v>
          </cell>
          <cell r="L544">
            <v>2004</v>
          </cell>
          <cell r="M544" t="str">
            <v>C</v>
          </cell>
          <cell r="N544" t="str">
            <v>P</v>
          </cell>
          <cell r="P544">
            <v>1551384</v>
          </cell>
          <cell r="Q544">
            <v>0</v>
          </cell>
          <cell r="X544" t="str">
            <v>4Profesional</v>
          </cell>
          <cell r="Z544" t="str">
            <v>SUROCCIDENTE</v>
          </cell>
          <cell r="AA544" t="str">
            <v>crear</v>
          </cell>
        </row>
        <row r="545">
          <cell r="C545" t="str">
            <v>GOMEZ JIMENEZ HENRY</v>
          </cell>
          <cell r="D545" t="str">
            <v>5310-15</v>
          </cell>
          <cell r="E545">
            <v>22621187.487499997</v>
          </cell>
          <cell r="F545" t="str">
            <v>Conductor Mec (Asignado)</v>
          </cell>
          <cell r="G545" t="str">
            <v>16SCC</v>
          </cell>
          <cell r="H545" t="str">
            <v>SUBDIRECCION CREDITO Y CARTERA</v>
          </cell>
          <cell r="I545" t="str">
            <v>SUBDIRECCION DE CREDITO Y CARTERA</v>
          </cell>
          <cell r="J545" t="str">
            <v>SI</v>
          </cell>
          <cell r="M545" t="str">
            <v>C</v>
          </cell>
          <cell r="P545">
            <v>659101</v>
          </cell>
          <cell r="Q545">
            <v>0</v>
          </cell>
          <cell r="X545" t="str">
            <v>6Asistencial</v>
          </cell>
          <cell r="AA545" t="str">
            <v>Mant</v>
          </cell>
        </row>
        <row r="546">
          <cell r="C546" t="str">
            <v>GOMEZ SILVA PEDRO ENRIQUE</v>
          </cell>
          <cell r="D546" t="str">
            <v>3020-08</v>
          </cell>
          <cell r="E546">
            <v>21196717.882083338</v>
          </cell>
          <cell r="F546" t="str">
            <v>Profesional Universitario</v>
          </cell>
          <cell r="G546" t="str">
            <v>21CENTRO</v>
          </cell>
          <cell r="H546" t="str">
            <v>CENTRO</v>
          </cell>
          <cell r="I546" t="str">
            <v>CENTRO</v>
          </cell>
          <cell r="J546" t="str">
            <v>SI</v>
          </cell>
          <cell r="L546">
            <v>2003</v>
          </cell>
          <cell r="M546" t="str">
            <v>C</v>
          </cell>
          <cell r="P546">
            <v>1044033</v>
          </cell>
          <cell r="Q546">
            <v>0</v>
          </cell>
          <cell r="X546" t="str">
            <v>4Profesional</v>
          </cell>
          <cell r="Z546" t="str">
            <v>CENTRO</v>
          </cell>
          <cell r="AA546" t="str">
            <v>Mant</v>
          </cell>
        </row>
        <row r="547">
          <cell r="C547" t="str">
            <v>BUSTOS COLORADO BERTHA MIREYA</v>
          </cell>
          <cell r="D547" t="str">
            <v>4065-12</v>
          </cell>
          <cell r="E547">
            <v>16415181.84</v>
          </cell>
          <cell r="F547" t="str">
            <v>Técnico Administrativo</v>
          </cell>
          <cell r="G547" t="str">
            <v>13OJU</v>
          </cell>
          <cell r="H547" t="str">
            <v>OFICINA JURIDICA</v>
          </cell>
          <cell r="I547" t="str">
            <v>OFICINA JURIDICA</v>
          </cell>
          <cell r="J547" t="str">
            <v>NO</v>
          </cell>
          <cell r="M547" t="str">
            <v>C</v>
          </cell>
          <cell r="P547">
            <v>808521</v>
          </cell>
          <cell r="Q547">
            <v>0</v>
          </cell>
          <cell r="X547" t="str">
            <v>5Tecnico</v>
          </cell>
          <cell r="AA547" t="str">
            <v>Mant</v>
          </cell>
        </row>
        <row r="548">
          <cell r="C548" t="str">
            <v>GOMEZ ZAPATA ALBA RUBIELA</v>
          </cell>
          <cell r="D548" t="str">
            <v>5040-16</v>
          </cell>
          <cell r="E548">
            <v>14586952.714583334</v>
          </cell>
          <cell r="F548" t="str">
            <v>Secretario Ejecutivo</v>
          </cell>
          <cell r="G548" t="str">
            <v>22NOROCCIDENTE</v>
          </cell>
          <cell r="H548" t="str">
            <v>NOROCCIDENTE</v>
          </cell>
          <cell r="I548" t="str">
            <v>NOROCCIDENTE</v>
          </cell>
          <cell r="J548" t="str">
            <v>SI</v>
          </cell>
          <cell r="L548" t="str">
            <v>MCF</v>
          </cell>
          <cell r="M548" t="str">
            <v>C</v>
          </cell>
          <cell r="N548" t="str">
            <v>P</v>
          </cell>
          <cell r="P548">
            <v>688731</v>
          </cell>
          <cell r="Q548">
            <v>0</v>
          </cell>
          <cell r="X548" t="str">
            <v>6Asistencial</v>
          </cell>
          <cell r="Z548" t="str">
            <v>NOROCCIDENTE</v>
          </cell>
          <cell r="AA548" t="str">
            <v>Mant</v>
          </cell>
        </row>
        <row r="549">
          <cell r="C549" t="str">
            <v>GUTIERREZ CASTRO GERARDO</v>
          </cell>
          <cell r="D549" t="str">
            <v>3020-12</v>
          </cell>
          <cell r="E549">
            <v>25294052.003333326</v>
          </cell>
          <cell r="F549" t="str">
            <v>Profesional Universitario</v>
          </cell>
          <cell r="G549" t="str">
            <v>17SFA</v>
          </cell>
          <cell r="H549" t="str">
            <v>DIVISION FONDOS</v>
          </cell>
          <cell r="I549" t="str">
            <v>DIVISION FONDOS</v>
          </cell>
          <cell r="J549" t="str">
            <v>SI</v>
          </cell>
          <cell r="M549" t="str">
            <v>C</v>
          </cell>
          <cell r="P549">
            <v>1245845</v>
          </cell>
          <cell r="Q549">
            <v>0</v>
          </cell>
          <cell r="X549" t="str">
            <v>4Profesional</v>
          </cell>
          <cell r="AA549" t="str">
            <v>Mant</v>
          </cell>
        </row>
        <row r="550">
          <cell r="C550" t="str">
            <v>GUTIERREZ GOMEZ MARIA ALICIA</v>
          </cell>
          <cell r="D550" t="str">
            <v>3010-17</v>
          </cell>
          <cell r="E550">
            <v>33809401.822500005</v>
          </cell>
          <cell r="F550" t="str">
            <v>Profesional Especializado</v>
          </cell>
          <cell r="G550" t="str">
            <v>19SDF</v>
          </cell>
          <cell r="H550" t="str">
            <v>DIVISION CONTABILIDAD</v>
          </cell>
          <cell r="I550" t="str">
            <v>DIVISION CONTABILIDAD</v>
          </cell>
          <cell r="J550" t="str">
            <v>SI</v>
          </cell>
          <cell r="M550" t="str">
            <v>C</v>
          </cell>
          <cell r="N550" t="str">
            <v>P</v>
          </cell>
          <cell r="P550">
            <v>1665264</v>
          </cell>
          <cell r="Q550">
            <v>0</v>
          </cell>
          <cell r="X550" t="str">
            <v>4Profesional</v>
          </cell>
          <cell r="AA550" t="str">
            <v>Mant</v>
          </cell>
        </row>
        <row r="551">
          <cell r="C551" t="str">
            <v>GUTIERREZ RAMIREZ ISABEL CRISTINA</v>
          </cell>
          <cell r="D551" t="str">
            <v>3020-14</v>
          </cell>
          <cell r="E551">
            <v>28869179.669583336</v>
          </cell>
          <cell r="F551" t="str">
            <v>Profesional Universitario</v>
          </cell>
          <cell r="G551" t="str">
            <v>16SCC</v>
          </cell>
          <cell r="H551" t="str">
            <v>DIVISION CREDITO</v>
          </cell>
          <cell r="I551" t="str">
            <v>DIVISION CREDITO</v>
          </cell>
          <cell r="J551" t="str">
            <v>SI</v>
          </cell>
          <cell r="M551" t="str">
            <v>C</v>
          </cell>
          <cell r="P551">
            <v>1345530</v>
          </cell>
          <cell r="Q551">
            <v>76406</v>
          </cell>
          <cell r="X551" t="str">
            <v>4Profesional</v>
          </cell>
          <cell r="AA551" t="str">
            <v>Mant</v>
          </cell>
        </row>
        <row r="552">
          <cell r="C552" t="str">
            <v>HERNANDEZ RICAURTE DORA INES</v>
          </cell>
          <cell r="D552" t="str">
            <v>3010-17</v>
          </cell>
          <cell r="E552">
            <v>33809401.822500005</v>
          </cell>
          <cell r="F552" t="str">
            <v>Profesional Especializado</v>
          </cell>
          <cell r="G552" t="str">
            <v>11OCI</v>
          </cell>
          <cell r="H552" t="str">
            <v>OFICINA CONTROL INTERNO</v>
          </cell>
          <cell r="I552" t="str">
            <v>OFICINA DE CONTROL INTERNO</v>
          </cell>
          <cell r="J552" t="str">
            <v>NO</v>
          </cell>
          <cell r="M552" t="str">
            <v>C</v>
          </cell>
          <cell r="P552">
            <v>1665264</v>
          </cell>
          <cell r="Q552">
            <v>0</v>
          </cell>
          <cell r="X552" t="str">
            <v>4Profesional</v>
          </cell>
          <cell r="AA552" t="str">
            <v>Mant</v>
          </cell>
        </row>
        <row r="553">
          <cell r="C553" t="str">
            <v>JAIMES ZAMUDIO ORLANDO</v>
          </cell>
          <cell r="D553" t="str">
            <v>3020-12</v>
          </cell>
          <cell r="E553">
            <v>27130129.194166671</v>
          </cell>
          <cell r="F553" t="str">
            <v>Profesional Universitario</v>
          </cell>
          <cell r="G553" t="str">
            <v>11OCI</v>
          </cell>
          <cell r="H553" t="str">
            <v>OFICINA CONTROL INTERNO</v>
          </cell>
          <cell r="I553" t="str">
            <v>OFICINA DE CONTROL INTERNO</v>
          </cell>
          <cell r="J553" t="str">
            <v>NO</v>
          </cell>
          <cell r="L553">
            <v>2005</v>
          </cell>
          <cell r="M553" t="str">
            <v>C</v>
          </cell>
          <cell r="P553">
            <v>1245845</v>
          </cell>
          <cell r="Q553">
            <v>90435</v>
          </cell>
          <cell r="X553" t="str">
            <v>4Profesional</v>
          </cell>
          <cell r="AA553" t="str">
            <v>Mant</v>
          </cell>
        </row>
        <row r="554">
          <cell r="C554">
            <v>5</v>
          </cell>
          <cell r="D554" t="str">
            <v>1045-11</v>
          </cell>
          <cell r="E554">
            <v>79503861.504583329</v>
          </cell>
          <cell r="F554" t="str">
            <v>Jefe de Oficina Asesora de Comunicaciones o de Prensa o de Jurídica o de Planeación</v>
          </cell>
          <cell r="G554" t="str">
            <v>13OJU</v>
          </cell>
          <cell r="H554" t="str">
            <v>OFICINA JURIDICA</v>
          </cell>
          <cell r="I554" t="str">
            <v>OFICINA JURIDICA</v>
          </cell>
          <cell r="J554" t="str">
            <v>NO</v>
          </cell>
          <cell r="M554" t="str">
            <v>LNR</v>
          </cell>
          <cell r="N554" t="str">
            <v>V</v>
          </cell>
          <cell r="P554">
            <v>3022647</v>
          </cell>
          <cell r="Q554">
            <v>0</v>
          </cell>
          <cell r="X554" t="str">
            <v>2Asesor</v>
          </cell>
          <cell r="AA554" t="str">
            <v>crear</v>
          </cell>
        </row>
        <row r="555">
          <cell r="C555" t="str">
            <v>LADINO MONCAYO OSCAR ORLANDO</v>
          </cell>
          <cell r="D555" t="str">
            <v>5310-15</v>
          </cell>
          <cell r="E555">
            <v>22621187.487499997</v>
          </cell>
          <cell r="F555" t="str">
            <v>Conductor Mec (Asignado)</v>
          </cell>
          <cell r="G555" t="str">
            <v>19SDF</v>
          </cell>
          <cell r="H555" t="str">
            <v>SUBDIRECCION FINANCIERA</v>
          </cell>
          <cell r="I555" t="str">
            <v>SUBDIRECCION FINANCIERA</v>
          </cell>
          <cell r="J555" t="str">
            <v>SI</v>
          </cell>
          <cell r="M555" t="str">
            <v>C</v>
          </cell>
          <cell r="P555">
            <v>659101</v>
          </cell>
          <cell r="Q555">
            <v>0</v>
          </cell>
          <cell r="X555" t="str">
            <v>6Asistencial</v>
          </cell>
          <cell r="AA555" t="str">
            <v>Mant</v>
          </cell>
        </row>
        <row r="556">
          <cell r="C556" t="str">
            <v>LAVALLE MERCADO DAGOBERTO</v>
          </cell>
          <cell r="D556" t="str">
            <v>3020-06</v>
          </cell>
          <cell r="E556">
            <v>18995922.495416671</v>
          </cell>
          <cell r="F556" t="str">
            <v>Profesional Universitario</v>
          </cell>
          <cell r="G556" t="str">
            <v>23NORTE</v>
          </cell>
          <cell r="H556" t="str">
            <v>NORTE</v>
          </cell>
          <cell r="I556" t="str">
            <v>NORTE</v>
          </cell>
          <cell r="J556" t="str">
            <v>SI</v>
          </cell>
          <cell r="M556" t="str">
            <v>C</v>
          </cell>
          <cell r="P556">
            <v>935634</v>
          </cell>
          <cell r="Q556">
            <v>0</v>
          </cell>
          <cell r="X556" t="str">
            <v>4Profesional</v>
          </cell>
          <cell r="Z556" t="str">
            <v>NORTE</v>
          </cell>
          <cell r="AA556" t="str">
            <v>Mant</v>
          </cell>
        </row>
        <row r="557">
          <cell r="C557" t="str">
            <v>LEAL RODRIGUEZ CARLOS JULIO</v>
          </cell>
          <cell r="D557" t="str">
            <v>3010-17</v>
          </cell>
          <cell r="E557">
            <v>37264296.721666679</v>
          </cell>
          <cell r="F557" t="str">
            <v>Profesional Especializado</v>
          </cell>
          <cell r="G557" t="str">
            <v>12OPL</v>
          </cell>
          <cell r="H557" t="str">
            <v>OFICINA PLANEACION</v>
          </cell>
          <cell r="I557" t="str">
            <v>ORGANI Y METODOS</v>
          </cell>
          <cell r="J557" t="str">
            <v>NO</v>
          </cell>
          <cell r="L557">
            <v>2003</v>
          </cell>
          <cell r="M557" t="str">
            <v>C</v>
          </cell>
          <cell r="P557">
            <v>1665264</v>
          </cell>
          <cell r="Q557">
            <v>170169</v>
          </cell>
          <cell r="X557" t="str">
            <v>4Profesional</v>
          </cell>
          <cell r="AA557" t="str">
            <v>Mant</v>
          </cell>
        </row>
        <row r="558">
          <cell r="C558" t="str">
            <v>LEMOS MARTINEZ JANNETT MATILDE</v>
          </cell>
          <cell r="D558" t="str">
            <v>5040-18</v>
          </cell>
          <cell r="E558">
            <v>15256479.260833334</v>
          </cell>
          <cell r="F558" t="str">
            <v>Secretario Ejecutivo</v>
          </cell>
          <cell r="G558" t="str">
            <v>21CENTRO</v>
          </cell>
          <cell r="H558" t="str">
            <v>CENTRO</v>
          </cell>
          <cell r="I558" t="str">
            <v>CENTRO</v>
          </cell>
          <cell r="J558" t="str">
            <v>SI</v>
          </cell>
          <cell r="L558" t="str">
            <v>MCF</v>
          </cell>
          <cell r="M558" t="str">
            <v>C</v>
          </cell>
          <cell r="P558">
            <v>721333</v>
          </cell>
          <cell r="Q558">
            <v>0</v>
          </cell>
          <cell r="X558" t="str">
            <v>6Asistencial</v>
          </cell>
          <cell r="Z558" t="str">
            <v>CENTRO</v>
          </cell>
          <cell r="AA558" t="str">
            <v>Mant</v>
          </cell>
        </row>
        <row r="559">
          <cell r="C559">
            <v>6</v>
          </cell>
          <cell r="D559" t="str">
            <v>3010-17</v>
          </cell>
          <cell r="E559">
            <v>33809401.822500005</v>
          </cell>
          <cell r="F559" t="str">
            <v>Profesional Especializado</v>
          </cell>
          <cell r="G559" t="str">
            <v>22NOROCCIDENTE</v>
          </cell>
          <cell r="H559" t="str">
            <v>NOROCCIDENTE</v>
          </cell>
          <cell r="I559" t="str">
            <v>NOROCCIDENTE</v>
          </cell>
          <cell r="J559" t="str">
            <v>SI</v>
          </cell>
          <cell r="M559" t="str">
            <v>C</v>
          </cell>
          <cell r="N559" t="str">
            <v>V</v>
          </cell>
          <cell r="P559">
            <v>1665264</v>
          </cell>
          <cell r="Q559">
            <v>0</v>
          </cell>
          <cell r="X559" t="str">
            <v>4Profesional</v>
          </cell>
          <cell r="Z559" t="str">
            <v>NOROCCIDENTE</v>
          </cell>
          <cell r="AA559" t="str">
            <v>crear</v>
          </cell>
        </row>
        <row r="560">
          <cell r="C560" t="str">
            <v>LOPEZ AYA SANDRA</v>
          </cell>
          <cell r="D560" t="str">
            <v>3020-10</v>
          </cell>
          <cell r="E560">
            <v>23062173.132083338</v>
          </cell>
          <cell r="F560" t="str">
            <v>Profesional Universitario</v>
          </cell>
          <cell r="G560" t="str">
            <v>21CENTRO</v>
          </cell>
          <cell r="H560" t="str">
            <v>CENTRO</v>
          </cell>
          <cell r="I560" t="str">
            <v>CENTRO</v>
          </cell>
          <cell r="J560" t="str">
            <v>SI</v>
          </cell>
          <cell r="L560" t="str">
            <v>MCF</v>
          </cell>
          <cell r="M560" t="str">
            <v>C</v>
          </cell>
          <cell r="P560">
            <v>1135915</v>
          </cell>
          <cell r="Q560">
            <v>0</v>
          </cell>
          <cell r="X560" t="str">
            <v>4Profesional</v>
          </cell>
          <cell r="Z560" t="str">
            <v>CENTRO</v>
          </cell>
          <cell r="AA560" t="str">
            <v>Mant</v>
          </cell>
        </row>
        <row r="561">
          <cell r="C561" t="str">
            <v>LOPEZ GOMEZ MARGARITA ALICIA</v>
          </cell>
          <cell r="D561" t="str">
            <v>4065-15</v>
          </cell>
          <cell r="E561">
            <v>18995922.495416671</v>
          </cell>
          <cell r="F561" t="str">
            <v>Técnico Administrativo</v>
          </cell>
          <cell r="G561" t="str">
            <v>16SCC</v>
          </cell>
          <cell r="H561" t="str">
            <v>DIVISION CREDITO</v>
          </cell>
          <cell r="I561" t="str">
            <v>DIVISION CREDITO</v>
          </cell>
          <cell r="J561" t="str">
            <v>SI</v>
          </cell>
          <cell r="M561" t="str">
            <v>C</v>
          </cell>
          <cell r="P561">
            <v>935634</v>
          </cell>
          <cell r="Q561">
            <v>0</v>
          </cell>
          <cell r="X561" t="str">
            <v>5Tecnico</v>
          </cell>
          <cell r="AA561" t="str">
            <v>Mant</v>
          </cell>
        </row>
        <row r="562">
          <cell r="C562" t="str">
            <v>LOPEZ MEJIA LUZ NANCY</v>
          </cell>
          <cell r="D562" t="str">
            <v>4065-15</v>
          </cell>
          <cell r="E562">
            <v>18995922.495416671</v>
          </cell>
          <cell r="F562" t="str">
            <v>Técnico Administrativo</v>
          </cell>
          <cell r="G562" t="str">
            <v>22NOROCCIDENTE</v>
          </cell>
          <cell r="H562" t="str">
            <v>NOROCCIDENTE</v>
          </cell>
          <cell r="I562" t="str">
            <v>NOROCCIDENTE</v>
          </cell>
          <cell r="J562" t="str">
            <v>SI</v>
          </cell>
          <cell r="L562" t="str">
            <v>MCF</v>
          </cell>
          <cell r="M562" t="str">
            <v>C</v>
          </cell>
          <cell r="P562">
            <v>935634</v>
          </cell>
          <cell r="Q562">
            <v>0</v>
          </cell>
          <cell r="X562" t="str">
            <v>5Tecnico</v>
          </cell>
          <cell r="Z562" t="str">
            <v>NOROCCIDENTE</v>
          </cell>
          <cell r="AA562" t="str">
            <v>Mant</v>
          </cell>
        </row>
        <row r="563">
          <cell r="C563">
            <v>7</v>
          </cell>
          <cell r="D563" t="str">
            <v>0042-10</v>
          </cell>
          <cell r="E563">
            <v>59903910.372499995</v>
          </cell>
          <cell r="F563" t="str">
            <v>Director Territorial</v>
          </cell>
          <cell r="G563" t="str">
            <v>24ORIENTE</v>
          </cell>
          <cell r="H563" t="str">
            <v>ORIENTE</v>
          </cell>
          <cell r="I563" t="str">
            <v>ORIENTE</v>
          </cell>
          <cell r="J563" t="str">
            <v>SI</v>
          </cell>
          <cell r="M563" t="str">
            <v>LNR</v>
          </cell>
          <cell r="N563" t="str">
            <v>V</v>
          </cell>
          <cell r="P563">
            <v>2277479</v>
          </cell>
          <cell r="Q563">
            <v>0</v>
          </cell>
          <cell r="X563" t="str">
            <v>1Directivo</v>
          </cell>
          <cell r="Z563" t="str">
            <v>ORIENTE</v>
          </cell>
          <cell r="AA563" t="str">
            <v>crear</v>
          </cell>
        </row>
        <row r="564">
          <cell r="C564" t="str">
            <v>MARTINEZ RODRIGUEZ CARLOS HELI</v>
          </cell>
          <cell r="D564" t="str">
            <v>5120-09</v>
          </cell>
          <cell r="E564">
            <v>10643889.421249999</v>
          </cell>
          <cell r="F564" t="str">
            <v>Auxiliar Administrativo</v>
          </cell>
          <cell r="G564" t="str">
            <v>20SEG</v>
          </cell>
          <cell r="H564" t="str">
            <v>DIVISION SERVICIOS ADMINISTRATIVOS</v>
          </cell>
          <cell r="I564" t="str">
            <v>PUBLICACIONES</v>
          </cell>
          <cell r="J564" t="str">
            <v>NO</v>
          </cell>
          <cell r="M564" t="str">
            <v>C</v>
          </cell>
          <cell r="P564">
            <v>468655</v>
          </cell>
          <cell r="Q564">
            <v>0</v>
          </cell>
          <cell r="X564" t="str">
            <v>6Asistencial</v>
          </cell>
          <cell r="AA564" t="str">
            <v>Mant</v>
          </cell>
        </row>
        <row r="565">
          <cell r="C565" t="str">
            <v>MARTINEZ TOVAR OSCAR</v>
          </cell>
          <cell r="D565" t="str">
            <v>4065-11</v>
          </cell>
          <cell r="E565">
            <v>16080398.177083332</v>
          </cell>
          <cell r="F565" t="str">
            <v>Técnico Administrativo</v>
          </cell>
          <cell r="G565" t="str">
            <v>11OCI</v>
          </cell>
          <cell r="H565" t="str">
            <v>OFICINA CONTROL INTERNO</v>
          </cell>
          <cell r="I565" t="str">
            <v>OFICINA DE CONTROL INTERNO</v>
          </cell>
          <cell r="J565" t="str">
            <v>NO</v>
          </cell>
          <cell r="M565" t="str">
            <v>C</v>
          </cell>
          <cell r="P565">
            <v>761453</v>
          </cell>
          <cell r="Q565">
            <v>0</v>
          </cell>
          <cell r="X565" t="str">
            <v>5Tecnico</v>
          </cell>
          <cell r="AA565" t="str">
            <v>Mant</v>
          </cell>
        </row>
        <row r="566">
          <cell r="C566" t="str">
            <v>MEDINA GARCIA ROBERTO</v>
          </cell>
          <cell r="D566" t="str">
            <v>4065-12</v>
          </cell>
          <cell r="E566">
            <v>16415181.84</v>
          </cell>
          <cell r="F566" t="str">
            <v>Técnico Administrativo</v>
          </cell>
          <cell r="G566" t="str">
            <v>21CENTRO</v>
          </cell>
          <cell r="H566" t="str">
            <v>CENTRO</v>
          </cell>
          <cell r="I566" t="str">
            <v>CENTRO</v>
          </cell>
          <cell r="J566" t="str">
            <v>SI</v>
          </cell>
          <cell r="M566" t="str">
            <v>C</v>
          </cell>
          <cell r="P566">
            <v>808521</v>
          </cell>
          <cell r="Q566">
            <v>0</v>
          </cell>
          <cell r="X566" t="str">
            <v>5Tecnico</v>
          </cell>
          <cell r="Z566" t="str">
            <v>CENTRO</v>
          </cell>
          <cell r="AA566" t="str">
            <v>Mant</v>
          </cell>
        </row>
        <row r="567">
          <cell r="C567" t="str">
            <v>MENDEZ CAMACHO CARMEN ALICIA</v>
          </cell>
          <cell r="D567" t="str">
            <v>3010-17</v>
          </cell>
          <cell r="E567">
            <v>33809401.822500005</v>
          </cell>
          <cell r="F567" t="str">
            <v>Profesional Especializado</v>
          </cell>
          <cell r="G567" t="str">
            <v>21CENTRO</v>
          </cell>
          <cell r="H567" t="str">
            <v>CENTRO</v>
          </cell>
          <cell r="I567" t="str">
            <v>CENTRO</v>
          </cell>
          <cell r="J567" t="str">
            <v>SI</v>
          </cell>
          <cell r="L567">
            <v>2003</v>
          </cell>
          <cell r="M567" t="str">
            <v>C</v>
          </cell>
          <cell r="P567">
            <v>1665264</v>
          </cell>
          <cell r="Q567">
            <v>0</v>
          </cell>
          <cell r="X567" t="str">
            <v>4Profesional</v>
          </cell>
          <cell r="Z567" t="str">
            <v>CENTRO</v>
          </cell>
          <cell r="AA567" t="str">
            <v>Mant</v>
          </cell>
        </row>
        <row r="568">
          <cell r="C568" t="str">
            <v>MENDEZ IBAÑEZ GLORIA NANCY</v>
          </cell>
          <cell r="D568" t="str">
            <v>3010-17</v>
          </cell>
          <cell r="E568">
            <v>33809401.822500005</v>
          </cell>
          <cell r="F568" t="str">
            <v>Profesional Especializado</v>
          </cell>
          <cell r="G568" t="str">
            <v>12OPL</v>
          </cell>
          <cell r="H568" t="str">
            <v>OFICINA PLANEACION</v>
          </cell>
          <cell r="I568" t="str">
            <v>OFICINA DE PLANEACION</v>
          </cell>
          <cell r="J568" t="str">
            <v>NO</v>
          </cell>
          <cell r="M568" t="str">
            <v>C</v>
          </cell>
          <cell r="P568">
            <v>1665264</v>
          </cell>
          <cell r="Q568">
            <v>0</v>
          </cell>
          <cell r="X568" t="str">
            <v>4Profesional</v>
          </cell>
          <cell r="AA568" t="str">
            <v>Mant</v>
          </cell>
        </row>
        <row r="569">
          <cell r="C569" t="str">
            <v>MENDEZ MUNAR MARIA EUGENIA</v>
          </cell>
          <cell r="D569" t="str">
            <v>0037-21</v>
          </cell>
          <cell r="E569">
            <v>99096290.052500039</v>
          </cell>
          <cell r="F569" t="str">
            <v>Secretario General de Unidad Administrativa Especial, o de Superintendencia o de Entidad Descentralizada</v>
          </cell>
          <cell r="G569" t="str">
            <v>20SEG</v>
          </cell>
          <cell r="H569" t="str">
            <v>SECRETARIA GENERAL</v>
          </cell>
          <cell r="I569" t="str">
            <v>SECRETARIA GENERAL</v>
          </cell>
          <cell r="J569" t="str">
            <v>NO</v>
          </cell>
          <cell r="M569" t="str">
            <v>LNR</v>
          </cell>
          <cell r="P569">
            <v>3767529</v>
          </cell>
          <cell r="Q569">
            <v>0</v>
          </cell>
          <cell r="X569" t="str">
            <v>1Directivo</v>
          </cell>
          <cell r="AA569" t="str">
            <v>crear</v>
          </cell>
        </row>
        <row r="570">
          <cell r="C570" t="str">
            <v>MESA TORO MARIA PIEDAD</v>
          </cell>
          <cell r="D570" t="str">
            <v>0040-21</v>
          </cell>
          <cell r="E570">
            <v>99096290.052500039</v>
          </cell>
          <cell r="F570" t="str">
            <v>Subgerente, Vicepresidente o Subdirector General o Nacional de Entidad Descentralizada o de Unidad Administrativa Especial</v>
          </cell>
          <cell r="G570" t="str">
            <v>16SCC</v>
          </cell>
          <cell r="H570" t="str">
            <v>SUBDIRECCION CREDITO Y CARTERA</v>
          </cell>
          <cell r="I570" t="str">
            <v>SUBDIRECCION DE CREDITO Y CARTERA</v>
          </cell>
          <cell r="J570" t="str">
            <v>SI</v>
          </cell>
          <cell r="M570" t="str">
            <v>LNR</v>
          </cell>
          <cell r="P570">
            <v>3767529</v>
          </cell>
          <cell r="Q570">
            <v>0</v>
          </cell>
          <cell r="X570" t="str">
            <v>1Directivo</v>
          </cell>
          <cell r="AA570" t="str">
            <v>crear</v>
          </cell>
        </row>
        <row r="571">
          <cell r="C571" t="str">
            <v>MONTENEGRO UBATE BENJAMIN</v>
          </cell>
          <cell r="D571" t="str">
            <v>3020-07</v>
          </cell>
          <cell r="E571">
            <v>21114166.998749997</v>
          </cell>
          <cell r="F571" t="str">
            <v>Profesional Universitario</v>
          </cell>
          <cell r="G571" t="str">
            <v>21CENTRO</v>
          </cell>
          <cell r="H571" t="str">
            <v>CENTRO</v>
          </cell>
          <cell r="I571" t="str">
            <v>CENTRO</v>
          </cell>
          <cell r="J571" t="str">
            <v>SI</v>
          </cell>
          <cell r="L571">
            <v>2003</v>
          </cell>
          <cell r="M571" t="str">
            <v>C</v>
          </cell>
          <cell r="P571">
            <v>985672</v>
          </cell>
          <cell r="Q571">
            <v>54295</v>
          </cell>
          <cell r="X571" t="str">
            <v>4Profesional</v>
          </cell>
          <cell r="Z571" t="str">
            <v>CENTRO</v>
          </cell>
          <cell r="AA571" t="str">
            <v>Mant</v>
          </cell>
        </row>
        <row r="572">
          <cell r="C572" t="str">
            <v>MONTOYA LOPEZ NORMA PATRICIA</v>
          </cell>
          <cell r="D572" t="str">
            <v>3020-07</v>
          </cell>
          <cell r="E572">
            <v>20011830.391249999</v>
          </cell>
          <cell r="F572" t="str">
            <v>Profesional Universitario</v>
          </cell>
          <cell r="G572" t="str">
            <v>22NOROCCIDENTE</v>
          </cell>
          <cell r="H572" t="str">
            <v>NOROCCIDENTE</v>
          </cell>
          <cell r="I572" t="str">
            <v>NOROCCIDENTE</v>
          </cell>
          <cell r="J572" t="str">
            <v>SI</v>
          </cell>
          <cell r="M572" t="str">
            <v>C</v>
          </cell>
          <cell r="P572">
            <v>985672</v>
          </cell>
          <cell r="Q572">
            <v>0</v>
          </cell>
          <cell r="X572" t="str">
            <v>4Profesional</v>
          </cell>
          <cell r="Z572" t="str">
            <v>NOROCCIDENTE</v>
          </cell>
          <cell r="AA572" t="str">
            <v>Mant</v>
          </cell>
        </row>
        <row r="573">
          <cell r="C573" t="str">
            <v>MUÑOZ RAMIREZ NHORA MARGARITA</v>
          </cell>
          <cell r="D573" t="str">
            <v>3020-08</v>
          </cell>
          <cell r="E573">
            <v>21196717.882083338</v>
          </cell>
          <cell r="F573" t="str">
            <v>Profesional Universitario</v>
          </cell>
          <cell r="G573" t="str">
            <v>22NOROCCIDENTE</v>
          </cell>
          <cell r="H573" t="str">
            <v>NOROCCIDENTE</v>
          </cell>
          <cell r="I573" t="str">
            <v>NOROCCIDENTE</v>
          </cell>
          <cell r="J573" t="str">
            <v>SI</v>
          </cell>
          <cell r="M573" t="str">
            <v>C</v>
          </cell>
          <cell r="P573">
            <v>1044033</v>
          </cell>
          <cell r="Q573">
            <v>0</v>
          </cell>
          <cell r="X573" t="str">
            <v>4Profesional</v>
          </cell>
          <cell r="Z573" t="str">
            <v>NOROCCIDENTE</v>
          </cell>
          <cell r="AA573" t="str">
            <v>Mant</v>
          </cell>
        </row>
        <row r="574">
          <cell r="C574">
            <v>8</v>
          </cell>
          <cell r="D574" t="str">
            <v>0137-18</v>
          </cell>
          <cell r="E574">
            <v>82246105.011250004</v>
          </cell>
          <cell r="F574" t="str">
            <v>Jefe de Oficina</v>
          </cell>
          <cell r="G574" t="str">
            <v>11OCI</v>
          </cell>
          <cell r="H574" t="str">
            <v>OFICINA CONTROL INTERNO</v>
          </cell>
          <cell r="I574" t="str">
            <v>OFICINA DE CONTROL INTERNO</v>
          </cell>
          <cell r="J574" t="str">
            <v>NO</v>
          </cell>
          <cell r="M574" t="str">
            <v>LNR</v>
          </cell>
          <cell r="N574" t="str">
            <v>V</v>
          </cell>
          <cell r="P574">
            <v>3126904</v>
          </cell>
          <cell r="Q574">
            <v>0</v>
          </cell>
          <cell r="X574" t="str">
            <v>1Directivo</v>
          </cell>
          <cell r="AA574" t="str">
            <v>crear</v>
          </cell>
        </row>
        <row r="575">
          <cell r="C575">
            <v>9</v>
          </cell>
          <cell r="D575" t="str">
            <v>0042-10</v>
          </cell>
          <cell r="E575">
            <v>59903910.372499995</v>
          </cell>
          <cell r="F575" t="str">
            <v>Director Territorial</v>
          </cell>
          <cell r="G575" t="str">
            <v>25SUROCCIDENTE</v>
          </cell>
          <cell r="H575" t="str">
            <v>SUROCCIDENTE</v>
          </cell>
          <cell r="I575" t="str">
            <v>SUROCCIDENTE</v>
          </cell>
          <cell r="J575" t="str">
            <v>SI</v>
          </cell>
          <cell r="M575" t="str">
            <v>LNR</v>
          </cell>
          <cell r="N575" t="str">
            <v>V</v>
          </cell>
          <cell r="P575">
            <v>2277479</v>
          </cell>
          <cell r="Q575">
            <v>0</v>
          </cell>
          <cell r="X575" t="str">
            <v>1Directivo</v>
          </cell>
          <cell r="Z575" t="str">
            <v>SUROCCIDENTE</v>
          </cell>
          <cell r="AA575" t="str">
            <v>crear</v>
          </cell>
        </row>
        <row r="576">
          <cell r="C576" t="str">
            <v>NIETO BUITRAGO JOSE ALBERTO</v>
          </cell>
          <cell r="D576" t="str">
            <v>4065-15</v>
          </cell>
          <cell r="E576">
            <v>18995922.495416671</v>
          </cell>
          <cell r="F576" t="str">
            <v>Técnico Administrativo</v>
          </cell>
          <cell r="G576" t="str">
            <v>15OSI</v>
          </cell>
          <cell r="H576" t="str">
            <v>OFICINA SISTEMATIZACION</v>
          </cell>
          <cell r="I576" t="str">
            <v>OFICINA DE SISTEMATIZACION</v>
          </cell>
          <cell r="J576" t="str">
            <v>SI</v>
          </cell>
          <cell r="M576" t="str">
            <v>C</v>
          </cell>
          <cell r="P576">
            <v>935634</v>
          </cell>
          <cell r="Q576">
            <v>0</v>
          </cell>
          <cell r="X576" t="str">
            <v>5Tecnico</v>
          </cell>
          <cell r="AA576" t="str">
            <v>Mant</v>
          </cell>
        </row>
        <row r="577">
          <cell r="C577" t="str">
            <v>NIÑO PICO ROSA ELENA</v>
          </cell>
          <cell r="D577" t="str">
            <v>4065-09</v>
          </cell>
          <cell r="E577">
            <v>14586952.714583334</v>
          </cell>
          <cell r="F577" t="str">
            <v>Técnico Administrativo</v>
          </cell>
          <cell r="G577" t="str">
            <v>20SEG</v>
          </cell>
          <cell r="H577" t="str">
            <v>DIVISION SERVICIOS ADMINISTRATIVOS</v>
          </cell>
          <cell r="I577" t="str">
            <v>PUBLICACIONES</v>
          </cell>
          <cell r="J577" t="str">
            <v>NO</v>
          </cell>
          <cell r="L577" t="str">
            <v>MCF</v>
          </cell>
          <cell r="M577" t="str">
            <v>C</v>
          </cell>
          <cell r="P577">
            <v>688731</v>
          </cell>
          <cell r="Q577">
            <v>0</v>
          </cell>
          <cell r="X577" t="str">
            <v>5Tecnico</v>
          </cell>
          <cell r="AA577" t="str">
            <v>Mant</v>
          </cell>
        </row>
        <row r="578">
          <cell r="C578">
            <v>10</v>
          </cell>
          <cell r="D578" t="str">
            <v>1045-11</v>
          </cell>
          <cell r="E578">
            <v>79503861.504583329</v>
          </cell>
          <cell r="F578" t="str">
            <v>Jefe de Oficina Asesora de Comunicaciones o de Prensa o de Jurídica o de Planeación</v>
          </cell>
          <cell r="G578" t="str">
            <v>12OPL</v>
          </cell>
          <cell r="H578" t="str">
            <v>OFICINA PLANEACION</v>
          </cell>
          <cell r="I578" t="str">
            <v>OFICINA DE PLANEACION</v>
          </cell>
          <cell r="J578" t="str">
            <v>NO</v>
          </cell>
          <cell r="M578" t="str">
            <v>LNR</v>
          </cell>
          <cell r="N578" t="str">
            <v>V</v>
          </cell>
          <cell r="P578">
            <v>3022647</v>
          </cell>
          <cell r="Q578">
            <v>0</v>
          </cell>
          <cell r="X578" t="str">
            <v>2Asesor</v>
          </cell>
          <cell r="AA578" t="str">
            <v>crear</v>
          </cell>
        </row>
        <row r="579">
          <cell r="C579" t="str">
            <v>NOSSA HERRERA CARLOS HERNANDO</v>
          </cell>
          <cell r="D579" t="str">
            <v>4065-15</v>
          </cell>
          <cell r="E579">
            <v>18995922.495416671</v>
          </cell>
          <cell r="F579" t="str">
            <v>Técnico Administrativo</v>
          </cell>
          <cell r="G579" t="str">
            <v>14ODI</v>
          </cell>
          <cell r="H579" t="str">
            <v>OFICINA DIVULGACION</v>
          </cell>
          <cell r="I579" t="str">
            <v>OFICINA DE DIVULGACION</v>
          </cell>
          <cell r="J579" t="str">
            <v>NO</v>
          </cell>
          <cell r="M579" t="str">
            <v>C</v>
          </cell>
          <cell r="P579">
            <v>935634</v>
          </cell>
          <cell r="Q579">
            <v>0</v>
          </cell>
          <cell r="X579" t="str">
            <v>5Tecnico</v>
          </cell>
          <cell r="AA579" t="str">
            <v>Mant</v>
          </cell>
        </row>
        <row r="580">
          <cell r="C580" t="str">
            <v>OLAYA QUIJANO AMPARO</v>
          </cell>
          <cell r="D580" t="str">
            <v>4065-12</v>
          </cell>
          <cell r="E580">
            <v>16415181.84</v>
          </cell>
          <cell r="F580" t="str">
            <v>Técnico Administrativo</v>
          </cell>
          <cell r="G580" t="str">
            <v>18SRI</v>
          </cell>
          <cell r="H580" t="str">
            <v>DIVISION BECAS</v>
          </cell>
          <cell r="I580" t="str">
            <v>DIVISION DE BECAS</v>
          </cell>
          <cell r="J580" t="str">
            <v>SI</v>
          </cell>
          <cell r="L580" t="str">
            <v>MCF</v>
          </cell>
          <cell r="M580" t="str">
            <v>C</v>
          </cell>
          <cell r="P580">
            <v>808521</v>
          </cell>
          <cell r="Q580">
            <v>0</v>
          </cell>
          <cell r="X580" t="str">
            <v>5Tecnico</v>
          </cell>
          <cell r="AA580" t="str">
            <v>Mant</v>
          </cell>
        </row>
        <row r="581">
          <cell r="C581" t="str">
            <v>ORTIZ CIFUENTES ROSAURA</v>
          </cell>
          <cell r="D581" t="str">
            <v>4065-15</v>
          </cell>
          <cell r="E581">
            <v>18995922.495416671</v>
          </cell>
          <cell r="F581" t="str">
            <v>Técnico Administrativo</v>
          </cell>
          <cell r="G581" t="str">
            <v>16SCC</v>
          </cell>
          <cell r="H581" t="str">
            <v>DIVISION CREDITO</v>
          </cell>
          <cell r="I581" t="str">
            <v>DIVISION CREDITO</v>
          </cell>
          <cell r="J581" t="str">
            <v>SI</v>
          </cell>
          <cell r="L581" t="str">
            <v>MCF</v>
          </cell>
          <cell r="M581" t="str">
            <v>C</v>
          </cell>
          <cell r="P581">
            <v>935634</v>
          </cell>
          <cell r="Q581">
            <v>0</v>
          </cell>
          <cell r="X581" t="str">
            <v>5Tecnico</v>
          </cell>
          <cell r="AA581" t="str">
            <v>Mant</v>
          </cell>
        </row>
        <row r="582">
          <cell r="C582" t="str">
            <v>ORTIZ DE SOJO AURISTELA ISABEL</v>
          </cell>
          <cell r="D582" t="str">
            <v>5040-16</v>
          </cell>
          <cell r="E582">
            <v>14586952.714583334</v>
          </cell>
          <cell r="F582" t="str">
            <v>Secretario Ejecutivo</v>
          </cell>
          <cell r="G582" t="str">
            <v>23NORTE</v>
          </cell>
          <cell r="H582" t="str">
            <v>NORTE</v>
          </cell>
          <cell r="I582" t="str">
            <v>NORTE</v>
          </cell>
          <cell r="J582" t="str">
            <v>SI</v>
          </cell>
          <cell r="M582" t="str">
            <v>C</v>
          </cell>
          <cell r="N582" t="str">
            <v>P</v>
          </cell>
          <cell r="P582">
            <v>688731</v>
          </cell>
          <cell r="Q582">
            <v>0</v>
          </cell>
          <cell r="X582" t="str">
            <v>6Asistencial</v>
          </cell>
          <cell r="Z582" t="str">
            <v>NORTE</v>
          </cell>
          <cell r="AA582" t="str">
            <v>Mant</v>
          </cell>
        </row>
        <row r="583">
          <cell r="C583" t="str">
            <v>ORTIZ HURTADO MARIA GILMA</v>
          </cell>
          <cell r="D583" t="str">
            <v>5040-22</v>
          </cell>
          <cell r="E583">
            <v>17182482.831666667</v>
          </cell>
          <cell r="F583" t="str">
            <v>Secretario Ejecutivo</v>
          </cell>
          <cell r="G583" t="str">
            <v>11OCI</v>
          </cell>
          <cell r="H583" t="str">
            <v>OFICINA CONTROL INTERNO</v>
          </cell>
          <cell r="I583" t="str">
            <v>OFICINA DE CONTROL INTERNO</v>
          </cell>
          <cell r="J583" t="str">
            <v>NO</v>
          </cell>
          <cell r="L583">
            <v>2003</v>
          </cell>
          <cell r="M583" t="str">
            <v>C</v>
          </cell>
          <cell r="N583" t="str">
            <v>P</v>
          </cell>
          <cell r="P583">
            <v>846314</v>
          </cell>
          <cell r="Q583">
            <v>0</v>
          </cell>
          <cell r="X583" t="str">
            <v>6Asistencial</v>
          </cell>
          <cell r="AA583" t="str">
            <v>Mant</v>
          </cell>
        </row>
        <row r="584">
          <cell r="C584" t="str">
            <v>ORTIZ RIAÑO ANA CLEOFE</v>
          </cell>
          <cell r="D584" t="str">
            <v>3020-06</v>
          </cell>
          <cell r="E584">
            <v>18995922.495416671</v>
          </cell>
          <cell r="F584" t="str">
            <v>Profesional Universitario</v>
          </cell>
          <cell r="G584" t="str">
            <v>14ODI</v>
          </cell>
          <cell r="H584" t="str">
            <v>OFICINA DIVULGACION</v>
          </cell>
          <cell r="I584" t="str">
            <v>OFICINA DE DIVULGACION</v>
          </cell>
          <cell r="J584" t="str">
            <v>NO</v>
          </cell>
          <cell r="L584" t="str">
            <v>MCF</v>
          </cell>
          <cell r="M584" t="str">
            <v>C</v>
          </cell>
          <cell r="P584">
            <v>935634</v>
          </cell>
          <cell r="Q584">
            <v>0</v>
          </cell>
          <cell r="X584" t="str">
            <v>4Profesional</v>
          </cell>
          <cell r="AA584" t="str">
            <v>Mant</v>
          </cell>
        </row>
        <row r="585">
          <cell r="C585">
            <v>11</v>
          </cell>
          <cell r="D585" t="str">
            <v>2040-23</v>
          </cell>
          <cell r="E585">
            <v>49073012.952083334</v>
          </cell>
          <cell r="F585" t="str">
            <v>Jefe de División</v>
          </cell>
          <cell r="G585" t="str">
            <v>16SCC</v>
          </cell>
          <cell r="H585" t="str">
            <v>DIVISION CREDITO</v>
          </cell>
          <cell r="I585" t="str">
            <v>DIVISION CREDITO</v>
          </cell>
          <cell r="J585" t="str">
            <v>SI</v>
          </cell>
          <cell r="M585" t="str">
            <v>C</v>
          </cell>
          <cell r="N585" t="str">
            <v>V</v>
          </cell>
          <cell r="P585">
            <v>2417065</v>
          </cell>
          <cell r="Q585">
            <v>0</v>
          </cell>
          <cell r="X585" t="str">
            <v>3Ejecutivo</v>
          </cell>
          <cell r="AA585" t="str">
            <v>crear</v>
          </cell>
        </row>
        <row r="586">
          <cell r="C586" t="str">
            <v>PALOMEQUE GARCIA DOLLY CLARIZA</v>
          </cell>
          <cell r="D586" t="str">
            <v>3020-06</v>
          </cell>
          <cell r="E586">
            <v>18995922.495416671</v>
          </cell>
          <cell r="F586" t="str">
            <v>Profesional Universitario</v>
          </cell>
          <cell r="G586" t="str">
            <v>25SUROCCIDENTE</v>
          </cell>
          <cell r="H586" t="str">
            <v>SUROCCIDENTE</v>
          </cell>
          <cell r="I586" t="str">
            <v>SUROCCIDENTE</v>
          </cell>
          <cell r="J586" t="str">
            <v>SI</v>
          </cell>
          <cell r="M586" t="str">
            <v>C</v>
          </cell>
          <cell r="P586">
            <v>935634</v>
          </cell>
          <cell r="Q586">
            <v>0</v>
          </cell>
          <cell r="X586" t="str">
            <v>4Profesional</v>
          </cell>
          <cell r="Z586" t="str">
            <v>SUROCCIDENTE</v>
          </cell>
          <cell r="AA586" t="str">
            <v>Mant</v>
          </cell>
        </row>
        <row r="587">
          <cell r="C587" t="str">
            <v>PARADA JIMENEZ JOSE EDUARDO</v>
          </cell>
          <cell r="D587" t="str">
            <v>3020-06</v>
          </cell>
          <cell r="E587">
            <v>18995922.495416671</v>
          </cell>
          <cell r="F587" t="str">
            <v>Profesional Universitario</v>
          </cell>
          <cell r="G587" t="str">
            <v>20SEG</v>
          </cell>
          <cell r="H587" t="str">
            <v>DIVISION SERVICIOS ADMINISTRATIVOS</v>
          </cell>
          <cell r="I587" t="str">
            <v>DIVISION SERVICIOS ADMINISTRATIVOS</v>
          </cell>
          <cell r="J587" t="str">
            <v>NO</v>
          </cell>
          <cell r="M587" t="str">
            <v>C</v>
          </cell>
          <cell r="P587">
            <v>935634</v>
          </cell>
          <cell r="Q587">
            <v>0</v>
          </cell>
          <cell r="X587" t="str">
            <v>4Profesional</v>
          </cell>
          <cell r="AA587" t="str">
            <v>Mant</v>
          </cell>
        </row>
        <row r="588">
          <cell r="C588" t="str">
            <v>PAREDES CAMARGO JOSE JOAQUIN</v>
          </cell>
          <cell r="D588" t="str">
            <v>4065-15</v>
          </cell>
          <cell r="E588">
            <v>18995922.495416671</v>
          </cell>
          <cell r="F588" t="str">
            <v>Técnico Administrativo</v>
          </cell>
          <cell r="G588" t="str">
            <v>24ORIENTE</v>
          </cell>
          <cell r="H588" t="str">
            <v>ORIENTE</v>
          </cell>
          <cell r="I588" t="str">
            <v>ORIENTE</v>
          </cell>
          <cell r="J588" t="str">
            <v>SI</v>
          </cell>
          <cell r="L588">
            <v>2003</v>
          </cell>
          <cell r="M588" t="str">
            <v>C</v>
          </cell>
          <cell r="P588">
            <v>935634</v>
          </cell>
          <cell r="Q588">
            <v>0</v>
          </cell>
          <cell r="X588" t="str">
            <v>5Tecnico</v>
          </cell>
          <cell r="Z588" t="str">
            <v>ORIENTE</v>
          </cell>
          <cell r="AA588" t="str">
            <v>Mant</v>
          </cell>
        </row>
        <row r="589">
          <cell r="C589" t="str">
            <v>PARRA LOPEZ CELMA CONSTANZA</v>
          </cell>
          <cell r="D589" t="str">
            <v>4065-15</v>
          </cell>
          <cell r="E589">
            <v>18995922.495416671</v>
          </cell>
          <cell r="F589" t="str">
            <v>Técnico Administrativo</v>
          </cell>
          <cell r="G589" t="str">
            <v>20SEG</v>
          </cell>
          <cell r="H589" t="str">
            <v>DIVISION ATENCION AL USUARIO - QUEJAS Y RECLAMOS</v>
          </cell>
          <cell r="I589" t="str">
            <v>DIVISION ATENCION AL USUARIO - QUEJAS Y RECLAMOS</v>
          </cell>
          <cell r="J589" t="str">
            <v>SI</v>
          </cell>
          <cell r="M589" t="str">
            <v>C</v>
          </cell>
          <cell r="P589">
            <v>935634</v>
          </cell>
          <cell r="Q589">
            <v>0</v>
          </cell>
          <cell r="X589" t="str">
            <v>5Tecnico</v>
          </cell>
          <cell r="AA589" t="str">
            <v>Mant</v>
          </cell>
        </row>
        <row r="590">
          <cell r="C590" t="str">
            <v>PARRA PRIETO HECTOR HERNANDO</v>
          </cell>
          <cell r="D590" t="str">
            <v>3020-10</v>
          </cell>
          <cell r="E590">
            <v>23062173.132083338</v>
          </cell>
          <cell r="F590" t="str">
            <v>Profesional Universitario</v>
          </cell>
          <cell r="G590" t="str">
            <v>18SRI</v>
          </cell>
          <cell r="H590" t="str">
            <v>SUBDIRECCION REL INTERNALES</v>
          </cell>
          <cell r="I590" t="str">
            <v>CONSEJERIA</v>
          </cell>
          <cell r="J590" t="str">
            <v>SI</v>
          </cell>
          <cell r="M590" t="str">
            <v>C</v>
          </cell>
          <cell r="P590">
            <v>1135915</v>
          </cell>
          <cell r="Q590">
            <v>0</v>
          </cell>
          <cell r="X590" t="str">
            <v>4Profesional</v>
          </cell>
          <cell r="AA590" t="str">
            <v>Mant</v>
          </cell>
        </row>
        <row r="591">
          <cell r="C591">
            <v>12</v>
          </cell>
          <cell r="D591" t="str">
            <v>0042-10</v>
          </cell>
          <cell r="E591">
            <v>59903910.372499995</v>
          </cell>
          <cell r="F591" t="str">
            <v>Director Territorial</v>
          </cell>
          <cell r="G591" t="str">
            <v>22NOROCCIDENTE</v>
          </cell>
          <cell r="H591" t="str">
            <v>NOROCCIDENTE</v>
          </cell>
          <cell r="I591" t="str">
            <v>NOROCCIDENTE</v>
          </cell>
          <cell r="J591" t="str">
            <v>SI</v>
          </cell>
          <cell r="M591" t="str">
            <v>LNR</v>
          </cell>
          <cell r="N591" t="str">
            <v>V</v>
          </cell>
          <cell r="P591">
            <v>2277479</v>
          </cell>
          <cell r="Q591">
            <v>0</v>
          </cell>
          <cell r="X591" t="str">
            <v>1Directivo</v>
          </cell>
          <cell r="Z591" t="str">
            <v>NOROCCIDENTE</v>
          </cell>
          <cell r="AA591" t="str">
            <v>crear</v>
          </cell>
        </row>
        <row r="592">
          <cell r="C592" t="str">
            <v>PEÑA NAVARRO ARCELIA DE-JESUS</v>
          </cell>
          <cell r="D592" t="str">
            <v>3020-06</v>
          </cell>
          <cell r="E592">
            <v>18995922.495416671</v>
          </cell>
          <cell r="F592" t="str">
            <v>Profesional Universitario</v>
          </cell>
          <cell r="G592" t="str">
            <v>23NORTE</v>
          </cell>
          <cell r="H592" t="str">
            <v>NORTE</v>
          </cell>
          <cell r="I592" t="str">
            <v>NORTE</v>
          </cell>
          <cell r="J592" t="str">
            <v>SI</v>
          </cell>
          <cell r="M592" t="str">
            <v>C</v>
          </cell>
          <cell r="P592">
            <v>935634</v>
          </cell>
          <cell r="Q592">
            <v>0</v>
          </cell>
          <cell r="X592" t="str">
            <v>4Profesional</v>
          </cell>
          <cell r="Z592" t="str">
            <v>NORTE</v>
          </cell>
          <cell r="AA592" t="str">
            <v>Mant</v>
          </cell>
        </row>
        <row r="593">
          <cell r="C593" t="str">
            <v>PEÑA URUETA RAFAEL ANTONIO</v>
          </cell>
          <cell r="D593" t="str">
            <v>5310-11</v>
          </cell>
          <cell r="E593">
            <v>19241995.709166665</v>
          </cell>
          <cell r="F593" t="str">
            <v>Conductor Mec (Asignado)</v>
          </cell>
          <cell r="G593" t="str">
            <v>23NORTE</v>
          </cell>
          <cell r="H593" t="str">
            <v>NORTE</v>
          </cell>
          <cell r="I593" t="str">
            <v>NORTE</v>
          </cell>
          <cell r="J593" t="str">
            <v>SI</v>
          </cell>
          <cell r="L593">
            <v>2005</v>
          </cell>
          <cell r="M593" t="str">
            <v>C</v>
          </cell>
          <cell r="N593" t="str">
            <v>P</v>
          </cell>
          <cell r="P593">
            <v>555997</v>
          </cell>
          <cell r="Q593">
            <v>0</v>
          </cell>
          <cell r="X593" t="str">
            <v>6Asistencial</v>
          </cell>
          <cell r="Z593" t="str">
            <v>NORTE</v>
          </cell>
          <cell r="AA593" t="str">
            <v>Mant</v>
          </cell>
        </row>
        <row r="594">
          <cell r="C594" t="str">
            <v>PERAFAN LOPEZ OSCAR ALFONSO</v>
          </cell>
          <cell r="D594" t="str">
            <v>4065-15</v>
          </cell>
          <cell r="E594">
            <v>20297489.79333334</v>
          </cell>
          <cell r="F594" t="str">
            <v>Técnico Administrativo</v>
          </cell>
          <cell r="G594" t="str">
            <v>25SUROCCIDENTE</v>
          </cell>
          <cell r="H594" t="str">
            <v>SUROCCIDENTE</v>
          </cell>
          <cell r="I594" t="str">
            <v>SUROCCIDENTE</v>
          </cell>
          <cell r="J594" t="str">
            <v>SI</v>
          </cell>
          <cell r="L594">
            <v>2003</v>
          </cell>
          <cell r="M594" t="str">
            <v>C</v>
          </cell>
          <cell r="P594">
            <v>935634</v>
          </cell>
          <cell r="Q594">
            <v>64108</v>
          </cell>
          <cell r="X594" t="str">
            <v>5Tecnico</v>
          </cell>
          <cell r="Z594" t="str">
            <v>SUROCCIDENTE</v>
          </cell>
          <cell r="AA594" t="str">
            <v>Mant</v>
          </cell>
        </row>
        <row r="595">
          <cell r="C595" t="str">
            <v>PERILLA COBOS MARIA CRISTINA</v>
          </cell>
          <cell r="D595" t="str">
            <v>5040-20</v>
          </cell>
          <cell r="E595">
            <v>17350182.111250002</v>
          </cell>
          <cell r="F595" t="str">
            <v>Secretario Ejecutivo</v>
          </cell>
          <cell r="G595" t="str">
            <v>13OJU</v>
          </cell>
          <cell r="H595" t="str">
            <v>OFICINA JURIDICA</v>
          </cell>
          <cell r="I595" t="str">
            <v>OFICINA JURIDICA</v>
          </cell>
          <cell r="J595" t="str">
            <v>NO</v>
          </cell>
          <cell r="L595">
            <v>2003</v>
          </cell>
          <cell r="M595" t="str">
            <v>C</v>
          </cell>
          <cell r="P595">
            <v>764298</v>
          </cell>
          <cell r="Q595">
            <v>58986</v>
          </cell>
          <cell r="X595" t="str">
            <v>6Asistencial</v>
          </cell>
          <cell r="AA595" t="str">
            <v>Mant</v>
          </cell>
        </row>
        <row r="596">
          <cell r="C596" t="str">
            <v>POVEDA ESPITIA HELDA XENIA</v>
          </cell>
          <cell r="D596" t="str">
            <v>4065-15</v>
          </cell>
          <cell r="E596">
            <v>18995922.495416671</v>
          </cell>
          <cell r="F596" t="str">
            <v>Técnico Administrativo</v>
          </cell>
          <cell r="G596" t="str">
            <v>18SRI</v>
          </cell>
          <cell r="H596" t="str">
            <v>SUBDIRECCION REL INTERNALES</v>
          </cell>
          <cell r="I596" t="str">
            <v>CONVENIOS</v>
          </cell>
          <cell r="J596" t="str">
            <v>SI</v>
          </cell>
          <cell r="L596" t="str">
            <v>MCF</v>
          </cell>
          <cell r="M596" t="str">
            <v>C</v>
          </cell>
          <cell r="P596">
            <v>935634</v>
          </cell>
          <cell r="Q596">
            <v>0</v>
          </cell>
          <cell r="X596" t="str">
            <v>5Tecnico</v>
          </cell>
          <cell r="AA596" t="str">
            <v>Mant</v>
          </cell>
        </row>
        <row r="597">
          <cell r="C597" t="str">
            <v>QUINTERO QUINTERO SATURIO</v>
          </cell>
          <cell r="D597" t="str">
            <v>5310-15</v>
          </cell>
          <cell r="E597">
            <v>22621187.487499997</v>
          </cell>
          <cell r="F597" t="str">
            <v>Conductor Mec (Asignado)</v>
          </cell>
          <cell r="G597" t="str">
            <v>21CENTRO</v>
          </cell>
          <cell r="H597" t="str">
            <v>CENTRO</v>
          </cell>
          <cell r="I597" t="str">
            <v>CENTRO</v>
          </cell>
          <cell r="J597" t="str">
            <v>SI</v>
          </cell>
          <cell r="M597" t="str">
            <v>C</v>
          </cell>
          <cell r="N597" t="str">
            <v>P</v>
          </cell>
          <cell r="P597">
            <v>659101</v>
          </cell>
          <cell r="Q597">
            <v>0</v>
          </cell>
          <cell r="X597" t="str">
            <v>6Asistencial</v>
          </cell>
          <cell r="Z597" t="str">
            <v>CENTRO</v>
          </cell>
          <cell r="AA597" t="str">
            <v>Mant</v>
          </cell>
        </row>
        <row r="598">
          <cell r="C598" t="str">
            <v>QUIROGA ARIZA EDGAR JOSUE</v>
          </cell>
          <cell r="D598" t="str">
            <v>3020-10</v>
          </cell>
          <cell r="E598">
            <v>23062173.132083338</v>
          </cell>
          <cell r="F598" t="str">
            <v>Profesional Universitario</v>
          </cell>
          <cell r="G598" t="str">
            <v>19SDF</v>
          </cell>
          <cell r="H598" t="str">
            <v>DIVISION CONTABILIDAD</v>
          </cell>
          <cell r="I598" t="str">
            <v>DIVISION CONTABILIDAD</v>
          </cell>
          <cell r="J598" t="str">
            <v>SI</v>
          </cell>
          <cell r="M598" t="str">
            <v>C</v>
          </cell>
          <cell r="P598">
            <v>1135915</v>
          </cell>
          <cell r="Q598">
            <v>0</v>
          </cell>
          <cell r="X598" t="str">
            <v>4Profesional</v>
          </cell>
          <cell r="AA598" t="str">
            <v>Mant</v>
          </cell>
        </row>
        <row r="599">
          <cell r="C599" t="str">
            <v>QUIROZ TOVAR IRMA LUCIA</v>
          </cell>
          <cell r="D599" t="str">
            <v>5120-12</v>
          </cell>
          <cell r="E599">
            <v>13279546.932500001</v>
          </cell>
          <cell r="F599" t="str">
            <v>Auxiliar Administrativo</v>
          </cell>
          <cell r="G599" t="str">
            <v>14ODI</v>
          </cell>
          <cell r="H599" t="str">
            <v>OFICINA DIVULGACION</v>
          </cell>
          <cell r="I599" t="str">
            <v>OFICINA DE DIVULGACION</v>
          </cell>
          <cell r="J599" t="str">
            <v>NO</v>
          </cell>
          <cell r="M599" t="str">
            <v>C</v>
          </cell>
          <cell r="P599">
            <v>596996</v>
          </cell>
          <cell r="Q599">
            <v>0</v>
          </cell>
          <cell r="X599" t="str">
            <v>6Asistencial</v>
          </cell>
          <cell r="AA599" t="str">
            <v>Mant</v>
          </cell>
        </row>
        <row r="600">
          <cell r="C600" t="str">
            <v>RAMIREZ GONZALEZ ORLANDO</v>
          </cell>
          <cell r="D600" t="str">
            <v>4065-15</v>
          </cell>
          <cell r="E600">
            <v>18995922.495416671</v>
          </cell>
          <cell r="F600" t="str">
            <v>Técnico Administrativo</v>
          </cell>
          <cell r="G600" t="str">
            <v>20SEG</v>
          </cell>
          <cell r="H600" t="str">
            <v>DIVISION ATENCION AL USUARIO - QUEJAS Y RECLAMOS</v>
          </cell>
          <cell r="I600" t="str">
            <v>DIVISION ATENCION AL USUARIO - QUEJAS Y RECLAMOS</v>
          </cell>
          <cell r="J600" t="str">
            <v>SI</v>
          </cell>
          <cell r="M600" t="str">
            <v>C</v>
          </cell>
          <cell r="P600">
            <v>935634</v>
          </cell>
          <cell r="Q600">
            <v>0</v>
          </cell>
          <cell r="X600" t="str">
            <v>5Tecnico</v>
          </cell>
          <cell r="AA600" t="str">
            <v>Mant</v>
          </cell>
        </row>
        <row r="601">
          <cell r="C601">
            <v>2.3232300000000001E-2</v>
          </cell>
          <cell r="D601" t="str">
            <v>0042-10</v>
          </cell>
          <cell r="E601">
            <v>59903910.372499995</v>
          </cell>
          <cell r="F601" t="str">
            <v>Director Territorial</v>
          </cell>
          <cell r="G601" t="str">
            <v>21CENTRO</v>
          </cell>
          <cell r="H601" t="str">
            <v>CENTRO</v>
          </cell>
          <cell r="I601" t="str">
            <v>CENTRO</v>
          </cell>
          <cell r="J601" t="str">
            <v>SI</v>
          </cell>
          <cell r="M601" t="str">
            <v>LNR</v>
          </cell>
          <cell r="N601" t="str">
            <v>V</v>
          </cell>
          <cell r="P601">
            <v>2277479</v>
          </cell>
          <cell r="Q601">
            <v>0</v>
          </cell>
          <cell r="X601" t="str">
            <v>1Directivo</v>
          </cell>
          <cell r="Z601" t="str">
            <v>CENTRO</v>
          </cell>
          <cell r="AA601" t="str">
            <v>crear</v>
          </cell>
        </row>
        <row r="602">
          <cell r="C602" t="str">
            <v>RAMIREZ MENDOZA MARIA MARLENY</v>
          </cell>
          <cell r="D602" t="str">
            <v>5040-16</v>
          </cell>
          <cell r="E602">
            <v>14586952.714583334</v>
          </cell>
          <cell r="F602" t="str">
            <v>Secretario Ejecutivo</v>
          </cell>
          <cell r="G602" t="str">
            <v>24ORIENTE</v>
          </cell>
          <cell r="H602" t="str">
            <v>ORIENTE</v>
          </cell>
          <cell r="I602" t="str">
            <v>ORIENTE</v>
          </cell>
          <cell r="J602" t="str">
            <v>SI</v>
          </cell>
          <cell r="L602" t="str">
            <v>MCF</v>
          </cell>
          <cell r="M602" t="str">
            <v>C</v>
          </cell>
          <cell r="N602" t="str">
            <v>P</v>
          </cell>
          <cell r="P602">
            <v>688731</v>
          </cell>
          <cell r="Q602">
            <v>0</v>
          </cell>
          <cell r="X602" t="str">
            <v>6Asistencial</v>
          </cell>
          <cell r="Z602" t="str">
            <v>ORIENTE</v>
          </cell>
          <cell r="AA602" t="str">
            <v>Mant</v>
          </cell>
        </row>
        <row r="603">
          <cell r="C603">
            <v>13</v>
          </cell>
          <cell r="D603" t="str">
            <v>1045-09</v>
          </cell>
          <cell r="E603">
            <v>72531771.125416636</v>
          </cell>
          <cell r="F603" t="str">
            <v>Jefe de Oficina Asesora de Comunicaciones o de Prensa o de Jurídica o de Planeación</v>
          </cell>
          <cell r="G603" t="str">
            <v>14ODI</v>
          </cell>
          <cell r="H603" t="str">
            <v>OFICINA DIVULGACION</v>
          </cell>
          <cell r="I603" t="str">
            <v>OFICINA DE DIVULGACION</v>
          </cell>
          <cell r="J603" t="str">
            <v>NO</v>
          </cell>
          <cell r="M603" t="str">
            <v>LNR</v>
          </cell>
          <cell r="N603" t="str">
            <v>V</v>
          </cell>
          <cell r="P603">
            <v>2757576</v>
          </cell>
          <cell r="Q603">
            <v>0</v>
          </cell>
          <cell r="X603" t="str">
            <v>2Asesor</v>
          </cell>
          <cell r="AA603" t="str">
            <v>crear</v>
          </cell>
        </row>
        <row r="604">
          <cell r="C604" t="str">
            <v>REAL BARRAGAN JAIME ELICIO</v>
          </cell>
          <cell r="D604" t="str">
            <v>5120-09</v>
          </cell>
          <cell r="E604">
            <v>10643889.421249999</v>
          </cell>
          <cell r="F604" t="str">
            <v>Auxiliar Administrativo</v>
          </cell>
          <cell r="G604" t="str">
            <v>20SEG</v>
          </cell>
          <cell r="H604" t="str">
            <v>DIVISION SERVICIOS ADMINISTRATIVOS</v>
          </cell>
          <cell r="I604" t="str">
            <v>CORRESPONDENCIA</v>
          </cell>
          <cell r="J604" t="str">
            <v>NO</v>
          </cell>
          <cell r="M604" t="str">
            <v>C</v>
          </cell>
          <cell r="P604">
            <v>468655</v>
          </cell>
          <cell r="Q604">
            <v>0</v>
          </cell>
          <cell r="X604" t="str">
            <v>6Asistencial</v>
          </cell>
          <cell r="AA604" t="str">
            <v>Mant</v>
          </cell>
        </row>
        <row r="605">
          <cell r="C605" t="str">
            <v>RESTREPO            DE DE BERNAL CLARA LUZ</v>
          </cell>
          <cell r="D605" t="str">
            <v>3010-17</v>
          </cell>
          <cell r="E605">
            <v>33809401.822500005</v>
          </cell>
          <cell r="F605" t="str">
            <v>Profesional Especializado</v>
          </cell>
          <cell r="G605" t="str">
            <v>18SRI</v>
          </cell>
          <cell r="H605" t="str">
            <v>DIVISION BECAS</v>
          </cell>
          <cell r="I605" t="str">
            <v>DIVISION DE BECAS</v>
          </cell>
          <cell r="J605" t="str">
            <v>SI</v>
          </cell>
          <cell r="L605">
            <v>2004</v>
          </cell>
          <cell r="M605" t="str">
            <v>C</v>
          </cell>
          <cell r="P605">
            <v>1665264</v>
          </cell>
          <cell r="Q605">
            <v>0</v>
          </cell>
          <cell r="X605" t="str">
            <v>4Profesional</v>
          </cell>
          <cell r="AA605" t="str">
            <v>Mant</v>
          </cell>
        </row>
        <row r="606">
          <cell r="C606" t="str">
            <v>REY RAMIREZ NOHRA ZORAYDA</v>
          </cell>
          <cell r="D606" t="str">
            <v>3020-12</v>
          </cell>
          <cell r="E606">
            <v>26400510.067499999</v>
          </cell>
          <cell r="F606" t="str">
            <v>Profesional Universitario</v>
          </cell>
          <cell r="G606" t="str">
            <v>20SEG</v>
          </cell>
          <cell r="H606" t="str">
            <v>DIVISION ATENCION AL USUARIO - QUEJAS Y RECLAMOS</v>
          </cell>
          <cell r="I606" t="str">
            <v>DIVISION ATENCION AL USUARIO - QUEJAS Y RECLAMOS</v>
          </cell>
          <cell r="J606" t="str">
            <v>SI</v>
          </cell>
          <cell r="M606" t="str">
            <v>C</v>
          </cell>
          <cell r="P606">
            <v>1245845</v>
          </cell>
          <cell r="Q606">
            <v>54498</v>
          </cell>
          <cell r="X606" t="str">
            <v>4Profesional</v>
          </cell>
          <cell r="AA606" t="str">
            <v>Mant</v>
          </cell>
        </row>
        <row r="607">
          <cell r="C607" t="str">
            <v>RICARD HURTADO AZZAY GEMMA</v>
          </cell>
          <cell r="D607" t="str">
            <v>3020-12</v>
          </cell>
          <cell r="E607">
            <v>25294052.003333326</v>
          </cell>
          <cell r="F607" t="str">
            <v>Profesional Universitario</v>
          </cell>
          <cell r="G607" t="str">
            <v>22NOROCCIDENTE</v>
          </cell>
          <cell r="H607" t="str">
            <v>NOROCCIDENTE</v>
          </cell>
          <cell r="I607" t="str">
            <v>NOROCCIDENTE</v>
          </cell>
          <cell r="J607" t="str">
            <v>SI</v>
          </cell>
          <cell r="L607">
            <v>2005</v>
          </cell>
          <cell r="M607" t="str">
            <v>C</v>
          </cell>
          <cell r="P607">
            <v>1245845</v>
          </cell>
          <cell r="Q607">
            <v>0</v>
          </cell>
          <cell r="X607" t="str">
            <v>4Profesional</v>
          </cell>
          <cell r="Z607" t="str">
            <v>NOROCCIDENTE</v>
          </cell>
          <cell r="AA607" t="str">
            <v>Mant</v>
          </cell>
        </row>
        <row r="608">
          <cell r="C608" t="str">
            <v>ROA CARVAJAL DURAN</v>
          </cell>
          <cell r="D608" t="str">
            <v>3010-17</v>
          </cell>
          <cell r="E608">
            <v>33809401.822500005</v>
          </cell>
          <cell r="F608" t="str">
            <v>Profesional Especializado</v>
          </cell>
          <cell r="G608" t="str">
            <v>19SDF</v>
          </cell>
          <cell r="H608" t="str">
            <v>DIVISION PRESUPUESTO</v>
          </cell>
          <cell r="I608" t="str">
            <v>DIVISION DE PRESUPUESTO</v>
          </cell>
          <cell r="J608" t="str">
            <v>SI</v>
          </cell>
          <cell r="M608" t="str">
            <v>C</v>
          </cell>
          <cell r="P608">
            <v>1665264</v>
          </cell>
          <cell r="Q608">
            <v>0</v>
          </cell>
          <cell r="X608" t="str">
            <v>4Profesional</v>
          </cell>
          <cell r="AA608" t="str">
            <v>Mant</v>
          </cell>
        </row>
        <row r="609">
          <cell r="C609" t="str">
            <v>RODAO BELLUCCI FERNANDO</v>
          </cell>
          <cell r="D609" t="str">
            <v>3020-06</v>
          </cell>
          <cell r="E609">
            <v>18995922.495416671</v>
          </cell>
          <cell r="F609" t="str">
            <v>Profesional Universitario</v>
          </cell>
          <cell r="G609" t="str">
            <v>24ORIENTE</v>
          </cell>
          <cell r="H609" t="str">
            <v>ORIENTE</v>
          </cell>
          <cell r="I609" t="str">
            <v>ORIENTE</v>
          </cell>
          <cell r="J609" t="str">
            <v>SI</v>
          </cell>
          <cell r="M609" t="str">
            <v>C</v>
          </cell>
          <cell r="P609">
            <v>935634</v>
          </cell>
          <cell r="Q609">
            <v>0</v>
          </cell>
          <cell r="X609" t="str">
            <v>4Profesional</v>
          </cell>
          <cell r="Z609" t="str">
            <v>ORIENTE</v>
          </cell>
          <cell r="AA609" t="str">
            <v>Mant</v>
          </cell>
        </row>
        <row r="610">
          <cell r="C610" t="str">
            <v>RODRIGUEZ CARVAJAL MARGARITA</v>
          </cell>
          <cell r="D610" t="str">
            <v>3020-08</v>
          </cell>
          <cell r="E610">
            <v>22821281.271666665</v>
          </cell>
          <cell r="F610" t="str">
            <v>Profesional Universitario</v>
          </cell>
          <cell r="G610" t="str">
            <v>22NOROCCIDENTE</v>
          </cell>
          <cell r="H610" t="str">
            <v>NOROCCIDENTE</v>
          </cell>
          <cell r="I610" t="str">
            <v>NOROCCIDENTE</v>
          </cell>
          <cell r="J610" t="str">
            <v>SI</v>
          </cell>
          <cell r="L610">
            <v>2003</v>
          </cell>
          <cell r="M610" t="str">
            <v>C</v>
          </cell>
          <cell r="P610">
            <v>1044033</v>
          </cell>
          <cell r="Q610">
            <v>80017</v>
          </cell>
          <cell r="X610" t="str">
            <v>4Profesional</v>
          </cell>
          <cell r="Z610" t="str">
            <v>NOROCCIDENTE</v>
          </cell>
          <cell r="AA610" t="str">
            <v>Mant</v>
          </cell>
        </row>
        <row r="611">
          <cell r="C611" t="str">
            <v>RODRIGUEZ DE CASTRO OLGA</v>
          </cell>
          <cell r="D611" t="str">
            <v>5040-22</v>
          </cell>
          <cell r="E611">
            <v>18811350.384583335</v>
          </cell>
          <cell r="F611" t="str">
            <v>Secretario Ejecutivo</v>
          </cell>
          <cell r="G611" t="str">
            <v>20SEG</v>
          </cell>
          <cell r="H611" t="str">
            <v>SECRETARIA GENERAL</v>
          </cell>
          <cell r="I611" t="str">
            <v>SECRETARIA GENERAL</v>
          </cell>
          <cell r="J611" t="str">
            <v>NO</v>
          </cell>
          <cell r="M611" t="str">
            <v>C</v>
          </cell>
          <cell r="P611">
            <v>846314</v>
          </cell>
          <cell r="Q611">
            <v>80229</v>
          </cell>
          <cell r="X611" t="str">
            <v>6Asistencial</v>
          </cell>
          <cell r="AA611" t="str">
            <v>Mant</v>
          </cell>
        </row>
        <row r="612">
          <cell r="C612" t="str">
            <v>RODRIGUEZ DE RODRIGUEZ MAGDALENA</v>
          </cell>
          <cell r="D612" t="str">
            <v>5040-20</v>
          </cell>
          <cell r="E612">
            <v>16138824.14833333</v>
          </cell>
          <cell r="F612" t="str">
            <v>Secretario Ejecutivo</v>
          </cell>
          <cell r="G612" t="str">
            <v>20SEG</v>
          </cell>
          <cell r="H612" t="str">
            <v>SECRETARIA GENERAL</v>
          </cell>
          <cell r="I612" t="str">
            <v>SECRETARIA GENERAL</v>
          </cell>
          <cell r="J612" t="str">
            <v>NO</v>
          </cell>
          <cell r="M612" t="str">
            <v>C</v>
          </cell>
          <cell r="P612">
            <v>764298</v>
          </cell>
          <cell r="Q612">
            <v>0</v>
          </cell>
          <cell r="X612" t="str">
            <v>6Asistencial</v>
          </cell>
          <cell r="AA612" t="str">
            <v>Mant</v>
          </cell>
        </row>
        <row r="613">
          <cell r="C613" t="str">
            <v>RODRIGUEZ HURTADO CLARIBEL</v>
          </cell>
          <cell r="D613" t="str">
            <v>4065-11</v>
          </cell>
          <cell r="E613">
            <v>16080398.177083332</v>
          </cell>
          <cell r="F613" t="str">
            <v>Técnico Administrativo</v>
          </cell>
          <cell r="G613" t="str">
            <v>19SDF</v>
          </cell>
          <cell r="H613" t="str">
            <v>DIVISION CONTABILIDAD</v>
          </cell>
          <cell r="I613" t="str">
            <v>DIVISION CONTABILIDAD</v>
          </cell>
          <cell r="J613" t="str">
            <v>SI</v>
          </cell>
          <cell r="M613" t="str">
            <v>C</v>
          </cell>
          <cell r="P613">
            <v>761453</v>
          </cell>
          <cell r="Q613">
            <v>0</v>
          </cell>
          <cell r="X613" t="str">
            <v>5Tecnico</v>
          </cell>
          <cell r="AA613" t="str">
            <v>Mant</v>
          </cell>
        </row>
        <row r="614">
          <cell r="C614" t="str">
            <v>ROJAS ROJAS EDGAR JOB</v>
          </cell>
          <cell r="D614" t="str">
            <v>4065-11</v>
          </cell>
          <cell r="E614">
            <v>16080398.177083332</v>
          </cell>
          <cell r="F614" t="str">
            <v>Técnico Administrativo</v>
          </cell>
          <cell r="G614" t="str">
            <v>17SFA</v>
          </cell>
          <cell r="H614" t="str">
            <v>DIVISION FONDOS</v>
          </cell>
          <cell r="I614" t="str">
            <v>DIVISION FONDOS</v>
          </cell>
          <cell r="J614" t="str">
            <v>SI</v>
          </cell>
          <cell r="M614" t="str">
            <v>C</v>
          </cell>
          <cell r="P614">
            <v>761453</v>
          </cell>
          <cell r="Q614">
            <v>0</v>
          </cell>
          <cell r="X614" t="str">
            <v>5Tecnico</v>
          </cell>
          <cell r="AA614" t="str">
            <v>Mant</v>
          </cell>
        </row>
        <row r="615">
          <cell r="C615" t="str">
            <v>ROMERO MENDIVIL LEYLA ROSA</v>
          </cell>
          <cell r="D615" t="str">
            <v>3020-06</v>
          </cell>
          <cell r="E615">
            <v>18995922.495416671</v>
          </cell>
          <cell r="F615" t="str">
            <v>Profesional Universitario</v>
          </cell>
          <cell r="G615" t="str">
            <v>23NORTE</v>
          </cell>
          <cell r="H615" t="str">
            <v>NORTE</v>
          </cell>
          <cell r="I615" t="str">
            <v>NORTE</v>
          </cell>
          <cell r="J615" t="str">
            <v>SI</v>
          </cell>
          <cell r="M615" t="str">
            <v>C</v>
          </cell>
          <cell r="P615">
            <v>935634</v>
          </cell>
          <cell r="Q615">
            <v>0</v>
          </cell>
          <cell r="X615" t="str">
            <v>4Profesional</v>
          </cell>
          <cell r="Z615" t="str">
            <v>NORTE</v>
          </cell>
          <cell r="AA615" t="str">
            <v>Mant</v>
          </cell>
        </row>
        <row r="616">
          <cell r="C616" t="str">
            <v>RUIZ NIETO DIEGO</v>
          </cell>
          <cell r="D616" t="str">
            <v>4065-11</v>
          </cell>
          <cell r="E616">
            <v>16080398.177083332</v>
          </cell>
          <cell r="F616" t="str">
            <v>Técnico Administrativo</v>
          </cell>
          <cell r="G616" t="str">
            <v>20SEG</v>
          </cell>
          <cell r="H616" t="str">
            <v>DIVISION ATENCION AL USUARIO - QUEJAS Y RECLAMOS</v>
          </cell>
          <cell r="I616" t="str">
            <v>DIVISION ATENCION AL USUARIO - QUEJAS Y RECLAMOS</v>
          </cell>
          <cell r="J616" t="str">
            <v>SI</v>
          </cell>
          <cell r="L616">
            <v>2003</v>
          </cell>
          <cell r="M616" t="str">
            <v>C</v>
          </cell>
          <cell r="P616">
            <v>761453</v>
          </cell>
          <cell r="Q616">
            <v>0</v>
          </cell>
          <cell r="X616" t="str">
            <v>5Tecnico</v>
          </cell>
          <cell r="AA616" t="str">
            <v>Mant</v>
          </cell>
        </row>
        <row r="617">
          <cell r="C617" t="str">
            <v>RUIZ ROMERO HERNANDO ENRIQUE</v>
          </cell>
          <cell r="D617" t="str">
            <v>3020-08</v>
          </cell>
          <cell r="E617">
            <v>21196717.882083338</v>
          </cell>
          <cell r="F617" t="str">
            <v>Profesional Universitario</v>
          </cell>
          <cell r="G617" t="str">
            <v>21CENTRO</v>
          </cell>
          <cell r="H617" t="str">
            <v>CENTRO</v>
          </cell>
          <cell r="I617" t="str">
            <v>CENTRO</v>
          </cell>
          <cell r="J617" t="str">
            <v>SI</v>
          </cell>
          <cell r="L617">
            <v>2003</v>
          </cell>
          <cell r="M617" t="str">
            <v>C</v>
          </cell>
          <cell r="P617">
            <v>1044033</v>
          </cell>
          <cell r="Q617">
            <v>0</v>
          </cell>
          <cell r="X617" t="str">
            <v>4Profesional</v>
          </cell>
          <cell r="Z617" t="str">
            <v>CENTRO</v>
          </cell>
          <cell r="AA617" t="str">
            <v>Mant</v>
          </cell>
        </row>
        <row r="618">
          <cell r="C618" t="str">
            <v>RUIZ TRUJILLO MANUEL ERLANDER</v>
          </cell>
          <cell r="D618" t="str">
            <v>5310-11</v>
          </cell>
          <cell r="E618">
            <v>19241995.709166665</v>
          </cell>
          <cell r="F618" t="str">
            <v>Conductor Mec (Asignado)</v>
          </cell>
          <cell r="G618" t="str">
            <v>22NOROCCIDENTE</v>
          </cell>
          <cell r="H618" t="str">
            <v>NOROCCIDENTE</v>
          </cell>
          <cell r="I618" t="str">
            <v>NOROCCIDENTE</v>
          </cell>
          <cell r="J618" t="str">
            <v>SI</v>
          </cell>
          <cell r="M618" t="str">
            <v>C</v>
          </cell>
          <cell r="N618" t="str">
            <v>P</v>
          </cell>
          <cell r="P618">
            <v>555997</v>
          </cell>
          <cell r="Q618">
            <v>0</v>
          </cell>
          <cell r="X618" t="str">
            <v>6Asistencial</v>
          </cell>
          <cell r="Z618" t="str">
            <v>NOROCCIDENTE</v>
          </cell>
          <cell r="AA618" t="str">
            <v>Mant</v>
          </cell>
        </row>
        <row r="619">
          <cell r="C619" t="str">
            <v>SAAVEDRA VARGAS JOSE EDUARDO</v>
          </cell>
          <cell r="D619" t="str">
            <v>5120-09</v>
          </cell>
          <cell r="E619">
            <v>10643889.421249999</v>
          </cell>
          <cell r="F619" t="str">
            <v>Auxiliar Administrativo</v>
          </cell>
          <cell r="G619" t="str">
            <v>20SEG</v>
          </cell>
          <cell r="H619" t="str">
            <v>SECRETARIA GENERAL</v>
          </cell>
          <cell r="I619" t="str">
            <v>SECRETARIA GENERAL</v>
          </cell>
          <cell r="J619" t="str">
            <v>NO</v>
          </cell>
          <cell r="M619" t="str">
            <v>C</v>
          </cell>
          <cell r="P619">
            <v>468655</v>
          </cell>
          <cell r="Q619">
            <v>0</v>
          </cell>
          <cell r="X619" t="str">
            <v>6Asistencial</v>
          </cell>
          <cell r="AA619" t="str">
            <v>Mant</v>
          </cell>
        </row>
        <row r="620">
          <cell r="C620" t="str">
            <v>SALGADO QUINTERO NUBIA EDITH</v>
          </cell>
          <cell r="D620" t="str">
            <v>4065-12</v>
          </cell>
          <cell r="E620">
            <v>16415181.84</v>
          </cell>
          <cell r="F620" t="str">
            <v>Técnico Administrativo</v>
          </cell>
          <cell r="G620" t="str">
            <v>18SRI</v>
          </cell>
          <cell r="H620" t="str">
            <v>SUBDIRECCION REL INTERNALES</v>
          </cell>
          <cell r="I620" t="str">
            <v>CONSEJERIA</v>
          </cell>
          <cell r="J620" t="str">
            <v>SI</v>
          </cell>
          <cell r="M620" t="str">
            <v>C</v>
          </cell>
          <cell r="P620">
            <v>808521</v>
          </cell>
          <cell r="Q620">
            <v>0</v>
          </cell>
          <cell r="X620" t="str">
            <v>5Tecnico</v>
          </cell>
          <cell r="AA620" t="str">
            <v>Mant</v>
          </cell>
        </row>
        <row r="621">
          <cell r="C621" t="str">
            <v>SANCHEZ VERGARA MARTHA ELENA</v>
          </cell>
          <cell r="D621" t="str">
            <v>3020-12</v>
          </cell>
          <cell r="E621">
            <v>25294052.003333326</v>
          </cell>
          <cell r="F621" t="str">
            <v>Profesional Universitario</v>
          </cell>
          <cell r="G621" t="str">
            <v>24ORIENTE</v>
          </cell>
          <cell r="H621" t="str">
            <v>ORIENTE</v>
          </cell>
          <cell r="I621" t="str">
            <v>ORIENTE</v>
          </cell>
          <cell r="J621" t="str">
            <v>SI</v>
          </cell>
          <cell r="L621">
            <v>2004</v>
          </cell>
          <cell r="M621" t="str">
            <v>C</v>
          </cell>
          <cell r="N621" t="str">
            <v>P</v>
          </cell>
          <cell r="P621">
            <v>1245845</v>
          </cell>
          <cell r="Q621">
            <v>0</v>
          </cell>
          <cell r="X621" t="str">
            <v>4Profesional</v>
          </cell>
          <cell r="Z621" t="str">
            <v>ORIENTE</v>
          </cell>
          <cell r="AA621" t="str">
            <v>Mant</v>
          </cell>
        </row>
        <row r="622">
          <cell r="C622" t="str">
            <v>SARMIENTO VERGARA GEIDI DEL-CARMEN</v>
          </cell>
          <cell r="D622" t="str">
            <v>3020-08</v>
          </cell>
          <cell r="E622">
            <v>21196717.882083338</v>
          </cell>
          <cell r="F622" t="str">
            <v>Profesional Universitario</v>
          </cell>
          <cell r="G622" t="str">
            <v>23NORTE</v>
          </cell>
          <cell r="H622" t="str">
            <v>NORTE</v>
          </cell>
          <cell r="I622" t="str">
            <v>NORTE</v>
          </cell>
          <cell r="J622" t="str">
            <v>SI</v>
          </cell>
          <cell r="M622" t="str">
            <v>C</v>
          </cell>
          <cell r="P622">
            <v>1044033</v>
          </cell>
          <cell r="Q622">
            <v>0</v>
          </cell>
          <cell r="X622" t="str">
            <v>4Profesional</v>
          </cell>
          <cell r="Z622" t="str">
            <v>NORTE</v>
          </cell>
          <cell r="AA622" t="str">
            <v>Mant</v>
          </cell>
        </row>
        <row r="623">
          <cell r="C623" t="str">
            <v>SEGURA BRICEÑO MYRIAM ESTHER</v>
          </cell>
          <cell r="D623" t="str">
            <v>4065-15</v>
          </cell>
          <cell r="E623">
            <v>20218349.740416665</v>
          </cell>
          <cell r="F623" t="str">
            <v>Técnico Administrativo</v>
          </cell>
          <cell r="G623" t="str">
            <v>18SRI</v>
          </cell>
          <cell r="H623" t="str">
            <v>DIVISION BECAS</v>
          </cell>
          <cell r="I623" t="str">
            <v>DIVISION DE BECAS</v>
          </cell>
          <cell r="J623" t="str">
            <v>SI</v>
          </cell>
          <cell r="L623">
            <v>2003</v>
          </cell>
          <cell r="M623" t="str">
            <v>C</v>
          </cell>
          <cell r="P623">
            <v>935634</v>
          </cell>
          <cell r="Q623">
            <v>60210</v>
          </cell>
          <cell r="X623" t="str">
            <v>5Tecnico</v>
          </cell>
          <cell r="AA623" t="str">
            <v>Mant</v>
          </cell>
        </row>
        <row r="624">
          <cell r="C624" t="str">
            <v>SIERRA DE-RIVEROS ROSALBA</v>
          </cell>
          <cell r="D624" t="str">
            <v>5120-09</v>
          </cell>
          <cell r="E624">
            <v>10643889.421249999</v>
          </cell>
          <cell r="F624" t="str">
            <v>Auxiliar Administrativo</v>
          </cell>
          <cell r="G624" t="str">
            <v>20SEG</v>
          </cell>
          <cell r="H624" t="str">
            <v>DIVISION SERVICIOS ADMINISTRATIVOS</v>
          </cell>
          <cell r="I624" t="str">
            <v>CORRESPONDENCIA</v>
          </cell>
          <cell r="J624" t="str">
            <v>NO</v>
          </cell>
          <cell r="M624" t="str">
            <v>C</v>
          </cell>
          <cell r="P624">
            <v>468655</v>
          </cell>
          <cell r="Q624">
            <v>0</v>
          </cell>
          <cell r="X624" t="str">
            <v>6Asistencial</v>
          </cell>
          <cell r="AA624" t="str">
            <v>Mant</v>
          </cell>
        </row>
        <row r="625">
          <cell r="C625" t="str">
            <v>SIERRA MONTES TIBALDO RAFAEL</v>
          </cell>
          <cell r="D625" t="str">
            <v>3010-16</v>
          </cell>
          <cell r="E625">
            <v>33955987.529166669</v>
          </cell>
          <cell r="F625" t="str">
            <v>Profesional Especializado</v>
          </cell>
          <cell r="G625" t="str">
            <v>23NORTE</v>
          </cell>
          <cell r="H625" t="str">
            <v>NORTE</v>
          </cell>
          <cell r="I625" t="str">
            <v>NORTE</v>
          </cell>
          <cell r="J625" t="str">
            <v>SI</v>
          </cell>
          <cell r="L625">
            <v>2003</v>
          </cell>
          <cell r="M625" t="str">
            <v>C</v>
          </cell>
          <cell r="N625" t="str">
            <v>P</v>
          </cell>
          <cell r="P625">
            <v>1551384</v>
          </cell>
          <cell r="Q625">
            <v>121100</v>
          </cell>
          <cell r="X625" t="str">
            <v>4Profesional</v>
          </cell>
          <cell r="Z625" t="str">
            <v>NORTE</v>
          </cell>
          <cell r="AA625" t="str">
            <v>crear</v>
          </cell>
        </row>
        <row r="626">
          <cell r="C626" t="str">
            <v>SOSA GOMEZ GIMY ALVARO</v>
          </cell>
          <cell r="D626" t="str">
            <v>3020-07</v>
          </cell>
          <cell r="E626">
            <v>20011830.391249999</v>
          </cell>
          <cell r="F626" t="str">
            <v>Profesional Universitario</v>
          </cell>
          <cell r="G626" t="str">
            <v>22NOROCCIDENTE</v>
          </cell>
          <cell r="H626" t="str">
            <v>NOROCCIDENTE</v>
          </cell>
          <cell r="I626" t="str">
            <v>NOROCCIDENTE</v>
          </cell>
          <cell r="J626" t="str">
            <v>SI</v>
          </cell>
          <cell r="M626" t="str">
            <v>C</v>
          </cell>
          <cell r="P626">
            <v>985672</v>
          </cell>
          <cell r="Q626">
            <v>0</v>
          </cell>
          <cell r="X626" t="str">
            <v>4Profesional</v>
          </cell>
          <cell r="Z626" t="str">
            <v>NOROCCIDENTE</v>
          </cell>
          <cell r="AA626" t="str">
            <v>Mant</v>
          </cell>
        </row>
        <row r="627">
          <cell r="C627" t="str">
            <v>SUAREZ DIAZ MARIA DEL-PILAR</v>
          </cell>
          <cell r="D627" t="str">
            <v>3010-16</v>
          </cell>
          <cell r="E627">
            <v>31497327.178750005</v>
          </cell>
          <cell r="F627" t="str">
            <v>Profesional Especializado</v>
          </cell>
          <cell r="G627" t="str">
            <v>24ORIENTE</v>
          </cell>
          <cell r="H627" t="str">
            <v>ORIENTE</v>
          </cell>
          <cell r="I627" t="str">
            <v>ORIENTE</v>
          </cell>
          <cell r="J627" t="str">
            <v>SI</v>
          </cell>
          <cell r="L627" t="str">
            <v>MCF</v>
          </cell>
          <cell r="M627" t="str">
            <v>C</v>
          </cell>
          <cell r="N627" t="str">
            <v>P</v>
          </cell>
          <cell r="P627">
            <v>1551384</v>
          </cell>
          <cell r="Q627">
            <v>0</v>
          </cell>
          <cell r="X627" t="str">
            <v>4Profesional</v>
          </cell>
          <cell r="Z627" t="str">
            <v>ORIENTE</v>
          </cell>
          <cell r="AA627" t="str">
            <v>crear</v>
          </cell>
        </row>
        <row r="628">
          <cell r="C628" t="str">
            <v>SUAREZ RODRIGUEZ OLGA LUCIA</v>
          </cell>
          <cell r="D628" t="str">
            <v>5120-12</v>
          </cell>
          <cell r="E628">
            <v>13279546.932500001</v>
          </cell>
          <cell r="F628" t="str">
            <v>Auxiliar Administrativo</v>
          </cell>
          <cell r="G628" t="str">
            <v>18SRI</v>
          </cell>
          <cell r="H628" t="str">
            <v>DIVISION BECAS</v>
          </cell>
          <cell r="I628" t="str">
            <v>DIVISION DE BECAS</v>
          </cell>
          <cell r="J628" t="str">
            <v>SI</v>
          </cell>
          <cell r="L628" t="str">
            <v>MCF</v>
          </cell>
          <cell r="M628" t="str">
            <v>C</v>
          </cell>
          <cell r="P628">
            <v>596996</v>
          </cell>
          <cell r="Q628">
            <v>0</v>
          </cell>
          <cell r="X628" t="str">
            <v>6Asistencial</v>
          </cell>
          <cell r="AA628" t="str">
            <v>Mant</v>
          </cell>
        </row>
        <row r="629">
          <cell r="C629">
            <v>14</v>
          </cell>
          <cell r="D629" t="str">
            <v>0042-10</v>
          </cell>
          <cell r="E629">
            <v>59903910.372499995</v>
          </cell>
          <cell r="F629" t="str">
            <v>Director Territorial</v>
          </cell>
          <cell r="G629" t="str">
            <v>23NORTE</v>
          </cell>
          <cell r="H629" t="str">
            <v>NORTE</v>
          </cell>
          <cell r="I629" t="str">
            <v>NORTE</v>
          </cell>
          <cell r="J629" t="str">
            <v>SI</v>
          </cell>
          <cell r="M629" t="str">
            <v>LNR</v>
          </cell>
          <cell r="N629" t="str">
            <v>V</v>
          </cell>
          <cell r="P629">
            <v>2277479</v>
          </cell>
          <cell r="Q629">
            <v>0</v>
          </cell>
          <cell r="X629" t="str">
            <v>1Directivo</v>
          </cell>
          <cell r="Z629" t="str">
            <v>NORTE</v>
          </cell>
          <cell r="AA629" t="str">
            <v>crear</v>
          </cell>
        </row>
        <row r="630">
          <cell r="C630" t="str">
            <v>TELLEZ FUENTES EDGAR HERNANDO</v>
          </cell>
          <cell r="D630" t="str">
            <v>5120-12</v>
          </cell>
          <cell r="E630">
            <v>13279546.932500001</v>
          </cell>
          <cell r="F630" t="str">
            <v>Auxiliar Administrativo</v>
          </cell>
          <cell r="G630" t="str">
            <v>20SEG</v>
          </cell>
          <cell r="H630" t="str">
            <v>SECRETARIA GENERAL</v>
          </cell>
          <cell r="I630" t="str">
            <v>ARCHIVO</v>
          </cell>
          <cell r="J630" t="str">
            <v>NO</v>
          </cell>
          <cell r="M630" t="str">
            <v>C</v>
          </cell>
          <cell r="P630">
            <v>596996</v>
          </cell>
          <cell r="Q630">
            <v>0</v>
          </cell>
          <cell r="X630" t="str">
            <v>6Asistencial</v>
          </cell>
          <cell r="AA630" t="str">
            <v>Mant</v>
          </cell>
        </row>
        <row r="631">
          <cell r="C631" t="str">
            <v>TORO BERNAL LUZ MARIA</v>
          </cell>
          <cell r="D631" t="str">
            <v>3020-06</v>
          </cell>
          <cell r="E631">
            <v>18995922.495416671</v>
          </cell>
          <cell r="F631" t="str">
            <v>Profesional Universitario</v>
          </cell>
          <cell r="G631" t="str">
            <v>24ORIENTE</v>
          </cell>
          <cell r="H631" t="str">
            <v>ORIENTE</v>
          </cell>
          <cell r="I631" t="str">
            <v>ORIENTE</v>
          </cell>
          <cell r="J631" t="str">
            <v>SI</v>
          </cell>
          <cell r="M631" t="str">
            <v>C</v>
          </cell>
          <cell r="P631">
            <v>935634</v>
          </cell>
          <cell r="Q631">
            <v>0</v>
          </cell>
          <cell r="X631" t="str">
            <v>4Profesional</v>
          </cell>
          <cell r="Z631" t="str">
            <v>ORIENTE</v>
          </cell>
          <cell r="AA631" t="str">
            <v>Mant</v>
          </cell>
        </row>
        <row r="632">
          <cell r="C632" t="str">
            <v>TORO MONTOYA GLORIA SOCORRO</v>
          </cell>
          <cell r="D632" t="str">
            <v>3020-10</v>
          </cell>
          <cell r="E632">
            <v>23062173.132083338</v>
          </cell>
          <cell r="F632" t="str">
            <v>Profesional Universitario</v>
          </cell>
          <cell r="G632" t="str">
            <v>21CENTRO</v>
          </cell>
          <cell r="H632" t="str">
            <v>CENTRO</v>
          </cell>
          <cell r="I632" t="str">
            <v>CENTRO</v>
          </cell>
          <cell r="J632" t="str">
            <v>SI</v>
          </cell>
          <cell r="L632">
            <v>2003</v>
          </cell>
          <cell r="M632" t="str">
            <v>C</v>
          </cell>
          <cell r="P632">
            <v>1135915</v>
          </cell>
          <cell r="Q632">
            <v>0</v>
          </cell>
          <cell r="X632" t="str">
            <v>4Profesional</v>
          </cell>
          <cell r="Z632" t="str">
            <v>CENTRO</v>
          </cell>
          <cell r="AA632" t="str">
            <v>Mant</v>
          </cell>
        </row>
        <row r="633">
          <cell r="C633" t="str">
            <v>TORRES HURTADO PEDRO</v>
          </cell>
          <cell r="D633" t="str">
            <v>3020-06</v>
          </cell>
          <cell r="E633">
            <v>18995922.495416671</v>
          </cell>
          <cell r="F633" t="str">
            <v>Profesional Universitario</v>
          </cell>
          <cell r="G633" t="str">
            <v>25SUROCCIDENTE</v>
          </cell>
          <cell r="H633" t="str">
            <v>SUROCCIDENTE</v>
          </cell>
          <cell r="I633" t="str">
            <v>SUROCCIDENTE</v>
          </cell>
          <cell r="J633" t="str">
            <v>SI</v>
          </cell>
          <cell r="M633" t="str">
            <v>C</v>
          </cell>
          <cell r="P633">
            <v>935634</v>
          </cell>
          <cell r="Q633">
            <v>0</v>
          </cell>
          <cell r="X633" t="str">
            <v>4Profesional</v>
          </cell>
          <cell r="Z633" t="str">
            <v>SUROCCIDENTE</v>
          </cell>
          <cell r="AA633" t="str">
            <v>Mant</v>
          </cell>
        </row>
        <row r="634">
          <cell r="C634" t="str">
            <v>TORRES LOPEZ ANA PATRICIA</v>
          </cell>
          <cell r="D634" t="str">
            <v>4065-11</v>
          </cell>
          <cell r="E634">
            <v>16080398.177083332</v>
          </cell>
          <cell r="F634" t="str">
            <v>Técnico Administrativo</v>
          </cell>
          <cell r="G634" t="str">
            <v>16SCC</v>
          </cell>
          <cell r="H634" t="str">
            <v>DIVISION CREDITO</v>
          </cell>
          <cell r="I634" t="str">
            <v>DIVISION CREDITO</v>
          </cell>
          <cell r="J634" t="str">
            <v>SI</v>
          </cell>
          <cell r="L634" t="str">
            <v>MCF</v>
          </cell>
          <cell r="M634" t="str">
            <v>C</v>
          </cell>
          <cell r="P634">
            <v>761453</v>
          </cell>
          <cell r="Q634">
            <v>0</v>
          </cell>
          <cell r="X634" t="str">
            <v>5Tecnico</v>
          </cell>
          <cell r="AA634" t="str">
            <v>Mant</v>
          </cell>
        </row>
        <row r="635">
          <cell r="C635">
            <v>0.55191385537338666</v>
          </cell>
          <cell r="D635" t="str">
            <v>3020-10</v>
          </cell>
          <cell r="E635">
            <v>23062173.132083338</v>
          </cell>
          <cell r="F635" t="str">
            <v>Profesional Universitario</v>
          </cell>
          <cell r="G635" t="str">
            <v>24ORIENTE</v>
          </cell>
          <cell r="H635" t="str">
            <v>ORIENTE</v>
          </cell>
          <cell r="I635" t="str">
            <v>ORIENTE</v>
          </cell>
          <cell r="J635" t="str">
            <v>SI</v>
          </cell>
          <cell r="M635" t="str">
            <v>C</v>
          </cell>
          <cell r="N635" t="str">
            <v>V</v>
          </cell>
          <cell r="P635">
            <v>1135915</v>
          </cell>
          <cell r="Q635">
            <v>0</v>
          </cell>
          <cell r="X635" t="str">
            <v>4Profesional</v>
          </cell>
          <cell r="Z635" t="str">
            <v>ORIENTE</v>
          </cell>
          <cell r="AA635" t="str">
            <v>crear</v>
          </cell>
        </row>
        <row r="636">
          <cell r="C636" t="str">
            <v>VALDERRAMA GARZON HERMES ERNESTO</v>
          </cell>
          <cell r="D636" t="str">
            <v>4065-07</v>
          </cell>
          <cell r="E636">
            <v>13362965.654583329</v>
          </cell>
          <cell r="F636" t="str">
            <v>Técnico Administrativo</v>
          </cell>
          <cell r="G636" t="str">
            <v>20SEG</v>
          </cell>
          <cell r="H636" t="str">
            <v>DIVISION TALENTO HUMANO</v>
          </cell>
          <cell r="I636" t="str">
            <v>NOMINA BP</v>
          </cell>
          <cell r="J636" t="str">
            <v>NO</v>
          </cell>
          <cell r="M636" t="str">
            <v>C</v>
          </cell>
          <cell r="P636">
            <v>601058</v>
          </cell>
          <cell r="Q636">
            <v>0</v>
          </cell>
          <cell r="X636" t="str">
            <v>5Tecnico</v>
          </cell>
          <cell r="AA636" t="str">
            <v>Mant</v>
          </cell>
        </row>
        <row r="637">
          <cell r="C637" t="str">
            <v>VANEGAS BENITEZ JANETH DEL-PILAR</v>
          </cell>
          <cell r="D637" t="str">
            <v>5040-16</v>
          </cell>
          <cell r="E637">
            <v>14586952.714583334</v>
          </cell>
          <cell r="F637" t="str">
            <v>Secretario Ejecutivo</v>
          </cell>
          <cell r="G637" t="str">
            <v>17SFA</v>
          </cell>
          <cell r="H637" t="str">
            <v>SUBDIRECCION FONDOS</v>
          </cell>
          <cell r="I637" t="str">
            <v>SUBDIRECCION FONDOS</v>
          </cell>
          <cell r="J637" t="str">
            <v>SI</v>
          </cell>
          <cell r="L637" t="str">
            <v>MCF</v>
          </cell>
          <cell r="M637" t="str">
            <v>C</v>
          </cell>
          <cell r="P637">
            <v>688731</v>
          </cell>
          <cell r="Q637">
            <v>0</v>
          </cell>
          <cell r="X637" t="str">
            <v>6Asistencial</v>
          </cell>
          <cell r="AA637" t="str">
            <v>Mant</v>
          </cell>
        </row>
        <row r="638">
          <cell r="C638" t="str">
            <v>VARGAS RODRIGUEZ EDITH JERONIMA</v>
          </cell>
          <cell r="D638" t="str">
            <v>4065-12</v>
          </cell>
          <cell r="E638">
            <v>16415181.84</v>
          </cell>
          <cell r="F638" t="str">
            <v>Técnico Administrativo</v>
          </cell>
          <cell r="G638" t="str">
            <v>16SCC</v>
          </cell>
          <cell r="H638" t="str">
            <v>DIVISION CARTERA</v>
          </cell>
          <cell r="I638" t="str">
            <v>DIVISION CARTERA</v>
          </cell>
          <cell r="J638" t="str">
            <v>SI</v>
          </cell>
          <cell r="M638" t="str">
            <v>C</v>
          </cell>
          <cell r="P638">
            <v>808521</v>
          </cell>
          <cell r="Q638">
            <v>0</v>
          </cell>
          <cell r="X638" t="str">
            <v>5Tecnico</v>
          </cell>
          <cell r="AA638" t="str">
            <v>Mant</v>
          </cell>
        </row>
        <row r="639">
          <cell r="C639" t="str">
            <v>VEGA GARZON LUIS ENRIQUE</v>
          </cell>
          <cell r="D639" t="str">
            <v>5120-09</v>
          </cell>
          <cell r="E639">
            <v>10643889.421249999</v>
          </cell>
          <cell r="F639" t="str">
            <v>Auxiliar Administrativo</v>
          </cell>
          <cell r="G639" t="str">
            <v>20SEG</v>
          </cell>
          <cell r="H639" t="str">
            <v>DIVISION SERVICIOS ADMINISTRATIVOS</v>
          </cell>
          <cell r="I639" t="str">
            <v>ALMACEN</v>
          </cell>
          <cell r="J639" t="str">
            <v>NO</v>
          </cell>
          <cell r="M639" t="str">
            <v>C</v>
          </cell>
          <cell r="P639">
            <v>468655</v>
          </cell>
          <cell r="Q639">
            <v>0</v>
          </cell>
          <cell r="X639" t="str">
            <v>6Asistencial</v>
          </cell>
          <cell r="AA639" t="str">
            <v>Mant</v>
          </cell>
        </row>
        <row r="640">
          <cell r="C640" t="str">
            <v>VELASQUEZ DUQUE JOSE FERNANDO</v>
          </cell>
          <cell r="D640" t="str">
            <v>4065-12</v>
          </cell>
          <cell r="E640">
            <v>16415181.84</v>
          </cell>
          <cell r="F640" t="str">
            <v>Técnico Administrativo</v>
          </cell>
          <cell r="G640" t="str">
            <v>20SEG</v>
          </cell>
          <cell r="H640" t="str">
            <v>DIVISION SERVICIOS ADMINISTRATIVOS</v>
          </cell>
          <cell r="I640" t="str">
            <v>CORRESPONDENCIA</v>
          </cell>
          <cell r="J640" t="str">
            <v>NO</v>
          </cell>
          <cell r="L640">
            <v>2003</v>
          </cell>
          <cell r="M640" t="str">
            <v>C</v>
          </cell>
          <cell r="P640">
            <v>808521</v>
          </cell>
          <cell r="Q640">
            <v>0</v>
          </cell>
          <cell r="X640" t="str">
            <v>5Tecnico</v>
          </cell>
          <cell r="AA640" t="str">
            <v>Mant</v>
          </cell>
        </row>
        <row r="641">
          <cell r="C641" t="str">
            <v>VELEZ DE RECIO MARIA HORTENSIA</v>
          </cell>
          <cell r="D641" t="str">
            <v>5040-16</v>
          </cell>
          <cell r="E641">
            <v>16286152.02416667</v>
          </cell>
          <cell r="F641" t="str">
            <v>Secretario Ejecutivo</v>
          </cell>
          <cell r="G641" t="str">
            <v>25SUROCCIDENTE</v>
          </cell>
          <cell r="H641" t="str">
            <v>SUROCCIDENTE</v>
          </cell>
          <cell r="I641" t="str">
            <v>SUROCCIDENTE</v>
          </cell>
          <cell r="J641" t="str">
            <v>SI</v>
          </cell>
          <cell r="L641">
            <v>2003</v>
          </cell>
          <cell r="M641" t="str">
            <v>C</v>
          </cell>
          <cell r="N641" t="str">
            <v>P</v>
          </cell>
          <cell r="P641">
            <v>688731</v>
          </cell>
          <cell r="Q641">
            <v>82741</v>
          </cell>
          <cell r="X641" t="str">
            <v>6Asistencial</v>
          </cell>
          <cell r="Z641" t="str">
            <v>SUROCCIDENTE</v>
          </cell>
          <cell r="AA641" t="str">
            <v>Mant</v>
          </cell>
        </row>
        <row r="642">
          <cell r="C642" t="str">
            <v>VENTE  JUAN CARLOS</v>
          </cell>
          <cell r="D642" t="str">
            <v>5120-10</v>
          </cell>
          <cell r="E642">
            <v>11597824.078333335</v>
          </cell>
          <cell r="F642" t="str">
            <v>Auxiliar Administrativo</v>
          </cell>
          <cell r="G642" t="str">
            <v>16SCC</v>
          </cell>
          <cell r="H642" t="str">
            <v>DIVISION CARTERA</v>
          </cell>
          <cell r="I642" t="str">
            <v>DIVISION CARTERA</v>
          </cell>
          <cell r="J642" t="str">
            <v>SI</v>
          </cell>
          <cell r="M642" t="str">
            <v>C</v>
          </cell>
          <cell r="P642">
            <v>515106</v>
          </cell>
          <cell r="Q642">
            <v>0</v>
          </cell>
          <cell r="X642" t="str">
            <v>6Asistencial</v>
          </cell>
          <cell r="AA642" t="str">
            <v>Mant</v>
          </cell>
        </row>
        <row r="643">
          <cell r="C643" t="str">
            <v>VILLEGAS BOTERO MARTA LUCIA</v>
          </cell>
          <cell r="D643" t="str">
            <v>0015-25</v>
          </cell>
          <cell r="E643">
            <v>140559647.24833331</v>
          </cell>
          <cell r="F643" t="str">
            <v>Gerente, Presidente o Director General o Nacional de Entidad Descentralizada o de Unidad Administrativa Especial.</v>
          </cell>
          <cell r="G643" t="str">
            <v>10DIR</v>
          </cell>
          <cell r="H643" t="str">
            <v>DIRECCION</v>
          </cell>
          <cell r="I643" t="str">
            <v>DIRECCION</v>
          </cell>
          <cell r="J643" t="str">
            <v>SI</v>
          </cell>
          <cell r="M643" t="str">
            <v>LNR</v>
          </cell>
          <cell r="P643">
            <v>5343919</v>
          </cell>
          <cell r="Q643">
            <v>0</v>
          </cell>
          <cell r="X643" t="str">
            <v>1Directivo</v>
          </cell>
          <cell r="AA643" t="str">
            <v>Mant</v>
          </cell>
        </row>
        <row r="644">
          <cell r="C644">
            <v>15</v>
          </cell>
          <cell r="D644" t="str">
            <v>0137-18</v>
          </cell>
          <cell r="E644">
            <v>82246105.011250004</v>
          </cell>
          <cell r="F644" t="str">
            <v>Jefe de Oficina</v>
          </cell>
          <cell r="G644" t="str">
            <v>15OSI</v>
          </cell>
          <cell r="H644" t="str">
            <v>OFICINA SISTEMATIZACION</v>
          </cell>
          <cell r="I644" t="str">
            <v>OFICINA DE SISTEMATIZACION</v>
          </cell>
          <cell r="J644" t="str">
            <v>SI</v>
          </cell>
          <cell r="M644" t="str">
            <v>LNR</v>
          </cell>
          <cell r="N644" t="str">
            <v>V</v>
          </cell>
          <cell r="P644">
            <v>3126904</v>
          </cell>
          <cell r="Q644">
            <v>0</v>
          </cell>
          <cell r="X644" t="str">
            <v>1Directivo</v>
          </cell>
          <cell r="AA644" t="str">
            <v>crear</v>
          </cell>
        </row>
        <row r="645">
          <cell r="C645">
            <v>0.55730062203042374</v>
          </cell>
          <cell r="D645" t="str">
            <v>4065-07</v>
          </cell>
          <cell r="E645">
            <v>13362965.654583329</v>
          </cell>
          <cell r="F645" t="str">
            <v>Técnico Administrativo</v>
          </cell>
          <cell r="G645" t="str">
            <v>20SEG</v>
          </cell>
          <cell r="H645" t="str">
            <v>DIVISION TALENTO HUMANO</v>
          </cell>
          <cell r="I645" t="str">
            <v>HOJ VIDA RELOJ Y SUIP</v>
          </cell>
          <cell r="J645" t="str">
            <v>NO</v>
          </cell>
          <cell r="M645" t="str">
            <v>C</v>
          </cell>
          <cell r="N645" t="str">
            <v>V</v>
          </cell>
          <cell r="P645">
            <v>601058</v>
          </cell>
          <cell r="Q645">
            <v>0</v>
          </cell>
          <cell r="X645" t="str">
            <v>5Tecnico</v>
          </cell>
          <cell r="AA645" t="str">
            <v>crear</v>
          </cell>
        </row>
        <row r="646">
          <cell r="C646" t="str">
            <v>CASTAÑEDA BURBANO ALBA ALICIA</v>
          </cell>
          <cell r="D646" t="str">
            <v>3020-14</v>
          </cell>
          <cell r="E646">
            <v>27317929.430000003</v>
          </cell>
          <cell r="F646" t="str">
            <v>Profesional Universitario</v>
          </cell>
          <cell r="G646" t="str">
            <v>13OJU</v>
          </cell>
          <cell r="H646" t="str">
            <v>OFICINA JURIDICA</v>
          </cell>
          <cell r="I646" t="str">
            <v>OFICINA JURIDICA</v>
          </cell>
          <cell r="J646" t="str">
            <v>NO</v>
          </cell>
          <cell r="M646" t="str">
            <v>C</v>
          </cell>
          <cell r="P646">
            <v>1345530</v>
          </cell>
          <cell r="Q646">
            <v>0</v>
          </cell>
          <cell r="X646" t="str">
            <v>4Profesional</v>
          </cell>
          <cell r="AA646" t="str">
            <v>Mant</v>
          </cell>
        </row>
        <row r="647">
          <cell r="C647" t="str">
            <v>MARIÑO CEPEDA JANETH ADRIANA</v>
          </cell>
          <cell r="D647" t="str">
            <v>3020-12</v>
          </cell>
          <cell r="E647">
            <v>25294052.003333326</v>
          </cell>
          <cell r="F647" t="str">
            <v>Profesional Universitario</v>
          </cell>
          <cell r="G647" t="str">
            <v>15OSI</v>
          </cell>
          <cell r="H647" t="str">
            <v>OFICINA SISTEMATIZACION</v>
          </cell>
          <cell r="I647" t="str">
            <v>OFICINA DE SISTEMATIZACION</v>
          </cell>
          <cell r="J647" t="str">
            <v>SI</v>
          </cell>
          <cell r="M647" t="str">
            <v>C</v>
          </cell>
          <cell r="P647">
            <v>1245845</v>
          </cell>
          <cell r="Q647">
            <v>0</v>
          </cell>
          <cell r="X647" t="str">
            <v>4Profesional</v>
          </cell>
          <cell r="AA647" t="str">
            <v>Mant</v>
          </cell>
        </row>
        <row r="648">
          <cell r="C648">
            <v>0.46073596079157353</v>
          </cell>
          <cell r="D648" t="str">
            <v>2040-23</v>
          </cell>
          <cell r="E648">
            <v>49073012.952083334</v>
          </cell>
          <cell r="F648" t="str">
            <v>Jefe de División</v>
          </cell>
          <cell r="G648" t="str">
            <v>20SEG</v>
          </cell>
          <cell r="H648" t="str">
            <v>DIVISION ATENCION AL USUARIO - QUEJAS Y RECLAMOS</v>
          </cell>
          <cell r="I648" t="str">
            <v>DIVISION ATENCION AL USUARIO - QUEJAS Y RECLAMOS</v>
          </cell>
          <cell r="J648" t="str">
            <v>SI</v>
          </cell>
          <cell r="M648" t="str">
            <v>C</v>
          </cell>
          <cell r="N648" t="str">
            <v>V</v>
          </cell>
          <cell r="P648">
            <v>2417065</v>
          </cell>
          <cell r="Q648">
            <v>0</v>
          </cell>
          <cell r="X648" t="str">
            <v>3Ejecutivo</v>
          </cell>
          <cell r="AA648" t="str">
            <v>crear</v>
          </cell>
        </row>
        <row r="649">
          <cell r="C649" t="str">
            <v>GOMEZ WILCHES BLANCA ESTRELLA</v>
          </cell>
          <cell r="D649" t="str">
            <v>4065-11</v>
          </cell>
          <cell r="E649">
            <v>16080398.177083332</v>
          </cell>
          <cell r="F649" t="str">
            <v>Técnico Administrativo</v>
          </cell>
          <cell r="G649" t="str">
            <v>20SEG</v>
          </cell>
          <cell r="H649" t="str">
            <v>DIVISION TALENTO HUMANO</v>
          </cell>
          <cell r="I649" t="str">
            <v>NOMINA BP</v>
          </cell>
          <cell r="J649" t="str">
            <v>NO</v>
          </cell>
          <cell r="L649" t="str">
            <v>MCF</v>
          </cell>
          <cell r="M649" t="str">
            <v>C</v>
          </cell>
          <cell r="P649">
            <v>761453</v>
          </cell>
          <cell r="Q649">
            <v>0</v>
          </cell>
          <cell r="X649" t="str">
            <v>5Tecnico</v>
          </cell>
          <cell r="AA649" t="str">
            <v>Mant</v>
          </cell>
        </row>
        <row r="650">
          <cell r="C650" t="str">
            <v>ORDUZ LOPEZ MARIA-DEL-PILAR</v>
          </cell>
          <cell r="D650" t="str">
            <v>5040-20</v>
          </cell>
          <cell r="E650">
            <v>16138824.14833333</v>
          </cell>
          <cell r="F650" t="str">
            <v>Secretario Ejecutivo</v>
          </cell>
          <cell r="G650" t="str">
            <v>16SCC</v>
          </cell>
          <cell r="H650" t="str">
            <v>SUBDIRECCION CREDITO Y CARTERA</v>
          </cell>
          <cell r="I650" t="str">
            <v>SUBDIRECCION DE CREDITO Y CARTERA</v>
          </cell>
          <cell r="J650" t="str">
            <v>SI</v>
          </cell>
          <cell r="M650" t="str">
            <v>C</v>
          </cell>
          <cell r="P650">
            <v>764298</v>
          </cell>
          <cell r="Q650">
            <v>0</v>
          </cell>
          <cell r="X650" t="str">
            <v>6Asistencial</v>
          </cell>
          <cell r="AA650" t="str">
            <v>Mant</v>
          </cell>
        </row>
        <row r="651">
          <cell r="C651">
            <v>9.919793404362709E-2</v>
          </cell>
          <cell r="D651" t="str">
            <v>3010-17</v>
          </cell>
          <cell r="E651">
            <v>33809401.822500005</v>
          </cell>
          <cell r="F651" t="str">
            <v>Profesional Especializado</v>
          </cell>
          <cell r="G651" t="str">
            <v>20SEG</v>
          </cell>
          <cell r="H651" t="str">
            <v>SECRETARIA GENERAL</v>
          </cell>
          <cell r="I651" t="str">
            <v>CONTRATACION</v>
          </cell>
          <cell r="J651" t="str">
            <v>NO</v>
          </cell>
          <cell r="M651" t="str">
            <v>C</v>
          </cell>
          <cell r="N651" t="str">
            <v>V</v>
          </cell>
          <cell r="P651">
            <v>1665264</v>
          </cell>
          <cell r="Q651">
            <v>0</v>
          </cell>
          <cell r="X651" t="str">
            <v>4Profesional</v>
          </cell>
          <cell r="AA651" t="str">
            <v>crear</v>
          </cell>
        </row>
        <row r="652">
          <cell r="C652" t="str">
            <v>MORENO GARCIA HARVEY</v>
          </cell>
          <cell r="D652" t="str">
            <v>4065-12</v>
          </cell>
          <cell r="E652">
            <v>16415181.84</v>
          </cell>
          <cell r="F652" t="str">
            <v>Técnico Administrativo</v>
          </cell>
          <cell r="G652" t="str">
            <v>17SFA</v>
          </cell>
          <cell r="H652" t="str">
            <v>SUBDIRECCION FONDOS</v>
          </cell>
          <cell r="I652" t="str">
            <v>COMERCIALIZACION</v>
          </cell>
          <cell r="J652" t="str">
            <v>SI</v>
          </cell>
          <cell r="M652" t="str">
            <v>C</v>
          </cell>
          <cell r="P652">
            <v>808521</v>
          </cell>
          <cell r="Q652">
            <v>0</v>
          </cell>
          <cell r="X652" t="str">
            <v>5Tecnico</v>
          </cell>
          <cell r="AA652" t="str">
            <v>Mant</v>
          </cell>
        </row>
        <row r="653">
          <cell r="C653">
            <v>0.43423724246164647</v>
          </cell>
          <cell r="D653" t="str">
            <v>3020-10</v>
          </cell>
          <cell r="E653">
            <v>23062173.132083338</v>
          </cell>
          <cell r="F653" t="str">
            <v>Profesional Universitario</v>
          </cell>
          <cell r="G653" t="str">
            <v>25SUROCCIDENTE</v>
          </cell>
          <cell r="H653" t="str">
            <v>SUROCCIDENTE</v>
          </cell>
          <cell r="I653" t="str">
            <v>SUROCCIDENTE</v>
          </cell>
          <cell r="J653" t="str">
            <v>SI</v>
          </cell>
          <cell r="M653" t="str">
            <v>C</v>
          </cell>
          <cell r="N653" t="str">
            <v>V</v>
          </cell>
          <cell r="P653">
            <v>1135915</v>
          </cell>
          <cell r="Q653">
            <v>0</v>
          </cell>
          <cell r="X653" t="str">
            <v>4Profesional</v>
          </cell>
          <cell r="Z653" t="str">
            <v>SUROCCIDENTE</v>
          </cell>
          <cell r="AA653" t="str">
            <v>crear</v>
          </cell>
        </row>
        <row r="654">
          <cell r="C654">
            <v>0.85528521582994799</v>
          </cell>
          <cell r="D654" t="str">
            <v>2040-23</v>
          </cell>
          <cell r="E654">
            <v>49073012.952083334</v>
          </cell>
          <cell r="F654" t="str">
            <v>Jefe de División</v>
          </cell>
          <cell r="G654" t="str">
            <v>18SRI</v>
          </cell>
          <cell r="H654" t="str">
            <v>DIVISION BECAS</v>
          </cell>
          <cell r="I654" t="str">
            <v>DIVISION DE BECAS</v>
          </cell>
          <cell r="J654" t="str">
            <v>SI</v>
          </cell>
          <cell r="M654" t="str">
            <v>C</v>
          </cell>
          <cell r="N654" t="str">
            <v>V</v>
          </cell>
          <cell r="P654">
            <v>2417065</v>
          </cell>
          <cell r="Q654">
            <v>0</v>
          </cell>
          <cell r="X654" t="str">
            <v>3Ejecutivo</v>
          </cell>
          <cell r="AA654" t="str">
            <v>crear</v>
          </cell>
        </row>
        <row r="655">
          <cell r="C655">
            <v>0.96743166591917795</v>
          </cell>
          <cell r="D655" t="str">
            <v>3010-17</v>
          </cell>
          <cell r="E655">
            <v>33809401.822500005</v>
          </cell>
          <cell r="F655" t="str">
            <v>Profesional Especializado</v>
          </cell>
          <cell r="G655" t="str">
            <v>17SFA</v>
          </cell>
          <cell r="H655" t="str">
            <v>SUBDIRECCION FONDOS</v>
          </cell>
          <cell r="I655" t="str">
            <v>COMERCIALIZACION</v>
          </cell>
          <cell r="J655" t="str">
            <v>SI</v>
          </cell>
          <cell r="M655" t="str">
            <v>C</v>
          </cell>
          <cell r="N655" t="str">
            <v>V</v>
          </cell>
          <cell r="P655">
            <v>1665264</v>
          </cell>
          <cell r="Q655">
            <v>0</v>
          </cell>
          <cell r="X655" t="str">
            <v>4Profesional</v>
          </cell>
          <cell r="AA655" t="str">
            <v>crear</v>
          </cell>
        </row>
        <row r="656">
          <cell r="C656" t="str">
            <v>HURTADO DE-DUARTE JULIA</v>
          </cell>
          <cell r="D656" t="str">
            <v>5040-22</v>
          </cell>
          <cell r="E656">
            <v>17182482.831666667</v>
          </cell>
          <cell r="F656" t="str">
            <v>Secretario Ejecutivo</v>
          </cell>
          <cell r="G656" t="str">
            <v>10DIR</v>
          </cell>
          <cell r="H656" t="str">
            <v>DIRECCION</v>
          </cell>
          <cell r="I656" t="str">
            <v>DIRECCION</v>
          </cell>
          <cell r="J656" t="str">
            <v>SI</v>
          </cell>
          <cell r="M656" t="str">
            <v>LNR</v>
          </cell>
          <cell r="P656">
            <v>846314</v>
          </cell>
          <cell r="Q656">
            <v>0</v>
          </cell>
          <cell r="X656" t="str">
            <v>6Asistencial</v>
          </cell>
          <cell r="AA656" t="str">
            <v>Mant</v>
          </cell>
        </row>
        <row r="657">
          <cell r="C657">
            <v>0.357717992246668</v>
          </cell>
          <cell r="D657" t="str">
            <v>3020-10</v>
          </cell>
          <cell r="E657">
            <v>23062173.132083338</v>
          </cell>
          <cell r="F657" t="str">
            <v>Profesional Universitario</v>
          </cell>
          <cell r="G657" t="str">
            <v>17SFA</v>
          </cell>
          <cell r="H657" t="str">
            <v>DIVISION FONDOS</v>
          </cell>
          <cell r="I657" t="str">
            <v>DIVISION FONDOS</v>
          </cell>
          <cell r="J657" t="str">
            <v>SI</v>
          </cell>
          <cell r="M657" t="str">
            <v>C</v>
          </cell>
          <cell r="N657" t="str">
            <v>V</v>
          </cell>
          <cell r="P657">
            <v>1135915</v>
          </cell>
          <cell r="Q657">
            <v>0</v>
          </cell>
          <cell r="X657" t="str">
            <v>4Profesional</v>
          </cell>
          <cell r="AA657" t="str">
            <v>crear</v>
          </cell>
        </row>
        <row r="658">
          <cell r="C658">
            <v>0.35972885452646719</v>
          </cell>
          <cell r="D658" t="str">
            <v>4065-15</v>
          </cell>
          <cell r="E658">
            <v>18995922.495416671</v>
          </cell>
          <cell r="F658" t="str">
            <v>Técnico Administrativo</v>
          </cell>
          <cell r="G658" t="str">
            <v>15OSI</v>
          </cell>
          <cell r="H658" t="str">
            <v>OFICINA SISTEMATIZACION</v>
          </cell>
          <cell r="I658" t="str">
            <v>OFICINA DE SISTEMATIZACION</v>
          </cell>
          <cell r="J658" t="str">
            <v>SI</v>
          </cell>
          <cell r="M658" t="str">
            <v>C</v>
          </cell>
          <cell r="N658" t="str">
            <v>V</v>
          </cell>
          <cell r="P658">
            <v>935634</v>
          </cell>
          <cell r="Q658">
            <v>0</v>
          </cell>
          <cell r="X658" t="str">
            <v>5Tecnico</v>
          </cell>
          <cell r="AA658" t="str">
            <v>crear</v>
          </cell>
        </row>
        <row r="659">
          <cell r="C659" t="str">
            <v>ZAMUDIO PEÑA WILLIAM HUMBERTO</v>
          </cell>
          <cell r="D659" t="str">
            <v>3020-14</v>
          </cell>
          <cell r="E659">
            <v>27317929.430000003</v>
          </cell>
          <cell r="F659" t="str">
            <v>Profesional Universitario</v>
          </cell>
          <cell r="G659" t="str">
            <v>12OPL</v>
          </cell>
          <cell r="H659" t="str">
            <v>OFICINA PLANEACION</v>
          </cell>
          <cell r="I659" t="str">
            <v>OFICINA DE PLANEACION</v>
          </cell>
          <cell r="J659" t="str">
            <v>NO</v>
          </cell>
          <cell r="M659" t="str">
            <v>C</v>
          </cell>
          <cell r="P659">
            <v>1345530</v>
          </cell>
          <cell r="Q659">
            <v>0</v>
          </cell>
          <cell r="X659" t="str">
            <v>4Profesional</v>
          </cell>
          <cell r="AA659" t="str">
            <v>Mant</v>
          </cell>
        </row>
        <row r="660">
          <cell r="C660" t="str">
            <v>CRUZ GONZALEZ CARLOS EDUARDO</v>
          </cell>
          <cell r="D660" t="str">
            <v>3020-14</v>
          </cell>
          <cell r="E660">
            <v>27317929.430000003</v>
          </cell>
          <cell r="F660" t="str">
            <v>Profesional Universitario</v>
          </cell>
          <cell r="G660" t="str">
            <v>11OCI</v>
          </cell>
          <cell r="H660" t="str">
            <v>OFICINA CONTROL INTERNO</v>
          </cell>
          <cell r="I660" t="str">
            <v>OFICINA DE CONTROL INTERNO</v>
          </cell>
          <cell r="J660" t="str">
            <v>NO</v>
          </cell>
          <cell r="M660" t="str">
            <v>C</v>
          </cell>
          <cell r="P660">
            <v>1345530</v>
          </cell>
          <cell r="Q660">
            <v>0</v>
          </cell>
          <cell r="X660" t="str">
            <v>4Profesional</v>
          </cell>
          <cell r="AA660" t="str">
            <v>Mant</v>
          </cell>
        </row>
        <row r="661">
          <cell r="C661">
            <v>0.1084073044342726</v>
          </cell>
          <cell r="D661" t="str">
            <v>3010-17</v>
          </cell>
          <cell r="E661">
            <v>33809401.822500005</v>
          </cell>
          <cell r="F661" t="str">
            <v>Profesional Especializado</v>
          </cell>
          <cell r="G661" t="str">
            <v>15OSI</v>
          </cell>
          <cell r="H661" t="str">
            <v>OFICINA SISTEMATIZACION</v>
          </cell>
          <cell r="I661" t="str">
            <v>OFICINA DE SISTEMATIZACION</v>
          </cell>
          <cell r="J661" t="str">
            <v>SI</v>
          </cell>
          <cell r="M661" t="str">
            <v>C</v>
          </cell>
          <cell r="N661" t="str">
            <v>V</v>
          </cell>
          <cell r="P661">
            <v>1665264</v>
          </cell>
          <cell r="Q661">
            <v>0</v>
          </cell>
          <cell r="X661" t="str">
            <v>4Profesional</v>
          </cell>
          <cell r="AA661" t="str">
            <v>crear</v>
          </cell>
        </row>
        <row r="662">
          <cell r="C662">
            <v>0.87946384899120456</v>
          </cell>
          <cell r="D662" t="str">
            <v>3020-14</v>
          </cell>
          <cell r="E662">
            <v>27317929.430000003</v>
          </cell>
          <cell r="F662" t="str">
            <v>Profesional Universitario</v>
          </cell>
          <cell r="G662" t="str">
            <v>15OSI</v>
          </cell>
          <cell r="H662" t="str">
            <v>OFICINA SISTEMATIZACION</v>
          </cell>
          <cell r="I662" t="str">
            <v>OFICINA DE SISTEMATIZACION</v>
          </cell>
          <cell r="J662" t="str">
            <v>SI</v>
          </cell>
          <cell r="M662" t="str">
            <v>C</v>
          </cell>
          <cell r="N662" t="str">
            <v>V</v>
          </cell>
          <cell r="P662">
            <v>1345530</v>
          </cell>
          <cell r="Q662">
            <v>0</v>
          </cell>
          <cell r="X662" t="str">
            <v>4Profesional</v>
          </cell>
          <cell r="AA662" t="str">
            <v>crear</v>
          </cell>
        </row>
        <row r="663">
          <cell r="C663" t="str">
            <v>MORENO  LINA OMAIRA</v>
          </cell>
          <cell r="D663" t="str">
            <v>5120-10</v>
          </cell>
          <cell r="E663">
            <v>11597824.078333335</v>
          </cell>
          <cell r="F663" t="str">
            <v>Auxiliar Administrativo</v>
          </cell>
          <cell r="G663" t="str">
            <v>10DIR</v>
          </cell>
          <cell r="H663" t="str">
            <v>DIRECCION</v>
          </cell>
          <cell r="I663" t="str">
            <v>DIRECCION</v>
          </cell>
          <cell r="J663" t="str">
            <v>SI</v>
          </cell>
          <cell r="M663" t="str">
            <v>LNR</v>
          </cell>
          <cell r="P663">
            <v>515106</v>
          </cell>
          <cell r="Q663">
            <v>0</v>
          </cell>
          <cell r="X663" t="str">
            <v>6Asistencial</v>
          </cell>
          <cell r="AA663" t="str">
            <v>Mant</v>
          </cell>
        </row>
        <row r="664">
          <cell r="C664">
            <v>0.42578794261993824</v>
          </cell>
          <cell r="D664" t="str">
            <v>2040-23</v>
          </cell>
          <cell r="E664">
            <v>49073012.952083334</v>
          </cell>
          <cell r="F664" t="str">
            <v>Jefe de División</v>
          </cell>
          <cell r="G664" t="str">
            <v>16SCC</v>
          </cell>
          <cell r="H664" t="str">
            <v>DIVISION CARTERA</v>
          </cell>
          <cell r="I664" t="str">
            <v>DIVISION CARTERA</v>
          </cell>
          <cell r="J664" t="str">
            <v>SI</v>
          </cell>
          <cell r="M664" t="str">
            <v>C</v>
          </cell>
          <cell r="N664" t="str">
            <v>V</v>
          </cell>
          <cell r="P664">
            <v>2417065</v>
          </cell>
          <cell r="Q664">
            <v>0</v>
          </cell>
          <cell r="X664" t="str">
            <v>3Ejecutivo</v>
          </cell>
          <cell r="AA664" t="str">
            <v>crear</v>
          </cell>
        </row>
        <row r="665">
          <cell r="C665">
            <v>0.87471147041347663</v>
          </cell>
          <cell r="D665" t="str">
            <v>3010-17</v>
          </cell>
          <cell r="E665">
            <v>33809401.822500005</v>
          </cell>
          <cell r="F665" t="str">
            <v>Profesional Especializado</v>
          </cell>
          <cell r="G665" t="str">
            <v>18SRI</v>
          </cell>
          <cell r="H665" t="str">
            <v>DIVISION BECAS</v>
          </cell>
          <cell r="I665" t="str">
            <v>DIVISION DE BECAS</v>
          </cell>
          <cell r="J665" t="str">
            <v>SI</v>
          </cell>
          <cell r="M665" t="str">
            <v>C</v>
          </cell>
          <cell r="N665" t="str">
            <v>V</v>
          </cell>
          <cell r="P665">
            <v>1665264</v>
          </cell>
          <cell r="Q665">
            <v>0</v>
          </cell>
          <cell r="X665" t="str">
            <v>4Profesional</v>
          </cell>
          <cell r="AA665" t="str">
            <v>crear</v>
          </cell>
        </row>
        <row r="666">
          <cell r="C666">
            <v>0.75267793075401013</v>
          </cell>
          <cell r="D666" t="str">
            <v>3020-10</v>
          </cell>
          <cell r="E666">
            <v>23062173.132083338</v>
          </cell>
          <cell r="F666" t="str">
            <v>Profesional Universitario</v>
          </cell>
          <cell r="G666" t="str">
            <v>17SFA</v>
          </cell>
          <cell r="H666" t="str">
            <v>SUBDIRECCION FONDOS</v>
          </cell>
          <cell r="I666" t="str">
            <v>COMERCIALIZACION</v>
          </cell>
          <cell r="J666" t="str">
            <v>SI</v>
          </cell>
          <cell r="M666" t="str">
            <v>C</v>
          </cell>
          <cell r="N666" t="str">
            <v>V</v>
          </cell>
          <cell r="P666">
            <v>1135915</v>
          </cell>
          <cell r="Q666">
            <v>0</v>
          </cell>
          <cell r="X666" t="str">
            <v>4Profesional</v>
          </cell>
          <cell r="AA666" t="str">
            <v>crear</v>
          </cell>
        </row>
        <row r="667">
          <cell r="C667" t="str">
            <v>MALLAMA BOLAÑOS JOSE RIGOBERTO</v>
          </cell>
          <cell r="D667" t="str">
            <v>3020-14</v>
          </cell>
          <cell r="E667">
            <v>27317929.430000003</v>
          </cell>
          <cell r="F667" t="str">
            <v>Profesional Universitario</v>
          </cell>
          <cell r="G667" t="str">
            <v>12OPL</v>
          </cell>
          <cell r="H667" t="str">
            <v>OFICINA PLANEACION</v>
          </cell>
          <cell r="I667" t="str">
            <v>OFICINA DE PLANEACION</v>
          </cell>
          <cell r="J667" t="str">
            <v>NO</v>
          </cell>
          <cell r="M667" t="str">
            <v>C</v>
          </cell>
          <cell r="P667">
            <v>1345530</v>
          </cell>
          <cell r="Q667">
            <v>0</v>
          </cell>
          <cell r="X667" t="str">
            <v>4Profesional</v>
          </cell>
          <cell r="AA667" t="str">
            <v>Mant</v>
          </cell>
        </row>
        <row r="668">
          <cell r="C668">
            <v>0.26128493513345852</v>
          </cell>
          <cell r="D668" t="str">
            <v>3020-10</v>
          </cell>
          <cell r="E668">
            <v>23062173.132083338</v>
          </cell>
          <cell r="F668" t="str">
            <v>Profesional Universitario</v>
          </cell>
          <cell r="G668" t="str">
            <v>16SCC</v>
          </cell>
          <cell r="H668" t="str">
            <v>DIVISION CREDITO</v>
          </cell>
          <cell r="I668" t="str">
            <v>DIVISION CREDITO</v>
          </cell>
          <cell r="J668" t="str">
            <v>SI</v>
          </cell>
          <cell r="M668" t="str">
            <v>C</v>
          </cell>
          <cell r="N668" t="str">
            <v>V</v>
          </cell>
          <cell r="P668">
            <v>1135915</v>
          </cell>
          <cell r="Q668">
            <v>0</v>
          </cell>
          <cell r="X668" t="str">
            <v>4Profesional</v>
          </cell>
          <cell r="AA668" t="str">
            <v>crear</v>
          </cell>
        </row>
        <row r="669">
          <cell r="C669">
            <v>0.29067494569610486</v>
          </cell>
          <cell r="D669" t="str">
            <v>3020-10</v>
          </cell>
          <cell r="E669">
            <v>23062173.132083338</v>
          </cell>
          <cell r="F669" t="str">
            <v>Profesional Universitario</v>
          </cell>
          <cell r="G669" t="str">
            <v>24ORIENTE</v>
          </cell>
          <cell r="H669" t="str">
            <v>ORIENTE</v>
          </cell>
          <cell r="I669" t="str">
            <v>ORIENTE</v>
          </cell>
          <cell r="J669" t="str">
            <v>SI</v>
          </cell>
          <cell r="M669" t="str">
            <v>C</v>
          </cell>
          <cell r="N669" t="str">
            <v>V</v>
          </cell>
          <cell r="P669">
            <v>1135915</v>
          </cell>
          <cell r="Q669">
            <v>0</v>
          </cell>
          <cell r="X669" t="str">
            <v>4Profesional</v>
          </cell>
          <cell r="Z669" t="str">
            <v>ORIENTE</v>
          </cell>
          <cell r="AA669" t="str">
            <v>crear</v>
          </cell>
        </row>
        <row r="670">
          <cell r="C670" t="str">
            <v>RUIZ SUAREZ LAURA CECILIA</v>
          </cell>
          <cell r="D670" t="str">
            <v>5040-18</v>
          </cell>
          <cell r="E670">
            <v>15256479.260833334</v>
          </cell>
          <cell r="F670" t="str">
            <v>Secretario Ejecutivo</v>
          </cell>
          <cell r="G670" t="str">
            <v>17SFA</v>
          </cell>
          <cell r="H670" t="str">
            <v>DIVISION FONDOS</v>
          </cell>
          <cell r="I670" t="str">
            <v>DIVISION FONDOS</v>
          </cell>
          <cell r="J670" t="str">
            <v>SI</v>
          </cell>
          <cell r="M670" t="str">
            <v>C</v>
          </cell>
          <cell r="P670">
            <v>721333</v>
          </cell>
          <cell r="Q670">
            <v>0</v>
          </cell>
          <cell r="X670" t="str">
            <v>6Asistencial</v>
          </cell>
          <cell r="AA670" t="str">
            <v>Mant</v>
          </cell>
        </row>
        <row r="671">
          <cell r="C671">
            <v>0.92996868144581368</v>
          </cell>
          <cell r="D671" t="str">
            <v>3020-10</v>
          </cell>
          <cell r="E671">
            <v>23062173.132083338</v>
          </cell>
          <cell r="F671" t="str">
            <v>Profesional Universitario</v>
          </cell>
          <cell r="G671" t="str">
            <v>16SCC</v>
          </cell>
          <cell r="H671" t="str">
            <v>DIVISION CREDITO</v>
          </cell>
          <cell r="I671" t="str">
            <v>DIVISION CREDITO</v>
          </cell>
          <cell r="J671" t="str">
            <v>SI</v>
          </cell>
          <cell r="M671" t="str">
            <v>C</v>
          </cell>
          <cell r="N671" t="str">
            <v>V</v>
          </cell>
          <cell r="P671">
            <v>1135915</v>
          </cell>
          <cell r="Q671">
            <v>0</v>
          </cell>
          <cell r="X671" t="str">
            <v>4Profesional</v>
          </cell>
          <cell r="AA671" t="str">
            <v>crear</v>
          </cell>
        </row>
        <row r="672">
          <cell r="C672" t="str">
            <v>BAUTISTA GALINDO VICTOR RAUL</v>
          </cell>
          <cell r="D672" t="str">
            <v>3020-12</v>
          </cell>
          <cell r="E672">
            <v>25294052.003333326</v>
          </cell>
          <cell r="F672" t="str">
            <v>Profesional Universitario</v>
          </cell>
          <cell r="G672" t="str">
            <v>15OSI</v>
          </cell>
          <cell r="H672" t="str">
            <v>OFICINA SISTEMATIZACION</v>
          </cell>
          <cell r="I672" t="str">
            <v>OFICINA DE SISTEMATIZACION</v>
          </cell>
          <cell r="J672" t="str">
            <v>SI</v>
          </cell>
          <cell r="M672" t="str">
            <v>C</v>
          </cell>
          <cell r="P672">
            <v>1245845</v>
          </cell>
          <cell r="Q672">
            <v>0</v>
          </cell>
          <cell r="X672" t="str">
            <v>4Profesional</v>
          </cell>
          <cell r="AA672" t="str">
            <v>Mant</v>
          </cell>
        </row>
        <row r="673">
          <cell r="C673" t="str">
            <v>BOLAÑOS RAMIREZ MERY</v>
          </cell>
          <cell r="D673" t="str">
            <v>4065-11</v>
          </cell>
          <cell r="E673">
            <v>16080398.177083332</v>
          </cell>
          <cell r="F673" t="str">
            <v>Técnico Administrativo</v>
          </cell>
          <cell r="G673" t="str">
            <v>15OSI</v>
          </cell>
          <cell r="H673" t="str">
            <v>OFICINA SISTEMATIZACION</v>
          </cell>
          <cell r="I673" t="str">
            <v>OFICINA DE SISTEMATIZACION</v>
          </cell>
          <cell r="J673" t="str">
            <v>SI</v>
          </cell>
          <cell r="M673" t="str">
            <v>C</v>
          </cell>
          <cell r="P673">
            <v>761453</v>
          </cell>
          <cell r="Q673">
            <v>0</v>
          </cell>
          <cell r="X673" t="str">
            <v>5Tecnico</v>
          </cell>
          <cell r="AA673" t="str">
            <v>Mant</v>
          </cell>
        </row>
        <row r="674">
          <cell r="C674">
            <v>0.43374747933618085</v>
          </cell>
          <cell r="D674" t="str">
            <v>3020-10</v>
          </cell>
          <cell r="E674">
            <v>23062173.132083338</v>
          </cell>
          <cell r="F674" t="str">
            <v>Profesional Universitario</v>
          </cell>
          <cell r="G674" t="str">
            <v>20SEG</v>
          </cell>
          <cell r="H674" t="str">
            <v>SECRETARIA GENERAL</v>
          </cell>
          <cell r="I674" t="str">
            <v>CONTRATACION</v>
          </cell>
          <cell r="J674" t="str">
            <v>NO</v>
          </cell>
          <cell r="M674" t="str">
            <v>C</v>
          </cell>
          <cell r="N674" t="str">
            <v>V</v>
          </cell>
          <cell r="P674">
            <v>1135915</v>
          </cell>
          <cell r="Q674">
            <v>0</v>
          </cell>
          <cell r="X674" t="str">
            <v>4Profesional</v>
          </cell>
          <cell r="AA674" t="str">
            <v>crear</v>
          </cell>
        </row>
        <row r="675">
          <cell r="C675">
            <v>4.5321560632149982E-2</v>
          </cell>
          <cell r="D675" t="str">
            <v>3010-17</v>
          </cell>
          <cell r="E675">
            <v>33809401.822500005</v>
          </cell>
          <cell r="F675" t="str">
            <v>Profesional Especializado</v>
          </cell>
          <cell r="G675" t="str">
            <v>20SEG</v>
          </cell>
          <cell r="H675" t="str">
            <v>DISCIPLINARIO</v>
          </cell>
          <cell r="I675" t="str">
            <v>DISCIPLINARIO</v>
          </cell>
          <cell r="J675" t="str">
            <v>NO</v>
          </cell>
          <cell r="M675" t="str">
            <v>C</v>
          </cell>
          <cell r="N675" t="str">
            <v>V</v>
          </cell>
          <cell r="P675">
            <v>1665264</v>
          </cell>
          <cell r="Q675">
            <v>0</v>
          </cell>
          <cell r="X675" t="str">
            <v>4Profesional</v>
          </cell>
          <cell r="AA675" t="str">
            <v>crear</v>
          </cell>
        </row>
        <row r="676">
          <cell r="C676">
            <v>0.31437396834497305</v>
          </cell>
          <cell r="D676" t="str">
            <v>3020-10</v>
          </cell>
          <cell r="E676">
            <v>23062173.132083338</v>
          </cell>
          <cell r="F676" t="str">
            <v>Profesional Universitario</v>
          </cell>
          <cell r="G676" t="str">
            <v>20SEG</v>
          </cell>
          <cell r="H676" t="str">
            <v>DISCIPLINARIO</v>
          </cell>
          <cell r="I676" t="str">
            <v>DISCIPLINARIO</v>
          </cell>
          <cell r="J676" t="str">
            <v>NO</v>
          </cell>
          <cell r="M676" t="str">
            <v>C</v>
          </cell>
          <cell r="N676" t="str">
            <v>V</v>
          </cell>
          <cell r="P676">
            <v>1135915</v>
          </cell>
          <cell r="Q676">
            <v>0</v>
          </cell>
          <cell r="X676" t="str">
            <v>4Profesional</v>
          </cell>
          <cell r="AA676" t="str">
            <v>crear</v>
          </cell>
        </row>
        <row r="677">
          <cell r="C677">
            <v>0.67807011598036104</v>
          </cell>
          <cell r="D677" t="str">
            <v>2040-23</v>
          </cell>
          <cell r="E677">
            <v>49073012.952083334</v>
          </cell>
          <cell r="F677" t="str">
            <v>Jefe de División</v>
          </cell>
          <cell r="G677" t="str">
            <v>20SEG</v>
          </cell>
          <cell r="H677" t="str">
            <v>DIVISION TALENTO HUMANO</v>
          </cell>
          <cell r="I677" t="str">
            <v>DIVISION DE TALENTO HUMANO</v>
          </cell>
          <cell r="J677" t="str">
            <v>NO</v>
          </cell>
          <cell r="M677" t="str">
            <v>C</v>
          </cell>
          <cell r="N677" t="str">
            <v>V</v>
          </cell>
          <cell r="P677">
            <v>2417065</v>
          </cell>
          <cell r="Q677">
            <v>0</v>
          </cell>
          <cell r="X677" t="str">
            <v>3Ejecutivo</v>
          </cell>
          <cell r="AA677" t="str">
            <v>crear</v>
          </cell>
        </row>
        <row r="678">
          <cell r="C678">
            <v>0.53793604312580712</v>
          </cell>
          <cell r="D678" t="str">
            <v>3020-14</v>
          </cell>
          <cell r="E678">
            <v>27317929.430000003</v>
          </cell>
          <cell r="F678" t="str">
            <v>Profesional Universitario</v>
          </cell>
          <cell r="G678" t="str">
            <v>20SEG</v>
          </cell>
          <cell r="H678" t="str">
            <v>DIVISION TALENTO HUMANO</v>
          </cell>
          <cell r="I678" t="str">
            <v>BIENESTAR</v>
          </cell>
          <cell r="J678" t="str">
            <v>NO</v>
          </cell>
          <cell r="M678" t="str">
            <v>C</v>
          </cell>
          <cell r="N678" t="str">
            <v>V</v>
          </cell>
          <cell r="P678">
            <v>1345530</v>
          </cell>
          <cell r="Q678">
            <v>0</v>
          </cell>
          <cell r="X678" t="str">
            <v>4Profesional</v>
          </cell>
          <cell r="AA678" t="str">
            <v>crear</v>
          </cell>
        </row>
        <row r="679">
          <cell r="C679">
            <v>0.2812065385516993</v>
          </cell>
          <cell r="D679" t="str">
            <v>2040-23</v>
          </cell>
          <cell r="E679">
            <v>49073012.952083334</v>
          </cell>
          <cell r="F679" t="str">
            <v>Jefe de División</v>
          </cell>
          <cell r="G679" t="str">
            <v>20SEG</v>
          </cell>
          <cell r="H679" t="str">
            <v>DIVISION SERVICIOS ADMINISTRATIVOS</v>
          </cell>
          <cell r="I679" t="str">
            <v>DIVISION SERVICIOS ADMINISTRATIVOS</v>
          </cell>
          <cell r="J679" t="str">
            <v>NO</v>
          </cell>
          <cell r="M679" t="str">
            <v>C</v>
          </cell>
          <cell r="N679" t="str">
            <v>V</v>
          </cell>
          <cell r="P679">
            <v>2417065</v>
          </cell>
          <cell r="Q679">
            <v>0</v>
          </cell>
          <cell r="X679" t="str">
            <v>3Ejecutivo</v>
          </cell>
          <cell r="AA679" t="str">
            <v>crear</v>
          </cell>
        </row>
        <row r="680">
          <cell r="C680">
            <v>0.94074211623885717</v>
          </cell>
          <cell r="D680" t="str">
            <v>3020-14</v>
          </cell>
          <cell r="E680">
            <v>27317929.430000003</v>
          </cell>
          <cell r="F680" t="str">
            <v>Profesional Universitario</v>
          </cell>
          <cell r="G680" t="str">
            <v>20SEG</v>
          </cell>
          <cell r="H680" t="str">
            <v>DIVISION SERVICIOS ADMINISTRATIVOS</v>
          </cell>
          <cell r="I680" t="str">
            <v>ALMACEN</v>
          </cell>
          <cell r="J680" t="str">
            <v>NO</v>
          </cell>
          <cell r="M680" t="str">
            <v>C</v>
          </cell>
          <cell r="N680" t="str">
            <v>V</v>
          </cell>
          <cell r="P680">
            <v>1345530</v>
          </cell>
          <cell r="Q680">
            <v>0</v>
          </cell>
          <cell r="X680" t="str">
            <v>4Profesional</v>
          </cell>
          <cell r="AA680" t="str">
            <v>crear</v>
          </cell>
        </row>
        <row r="681">
          <cell r="C681" t="str">
            <v>LOZANO CHACON JULIAN</v>
          </cell>
          <cell r="D681" t="str">
            <v>3020-10</v>
          </cell>
          <cell r="E681">
            <v>23062173.132083338</v>
          </cell>
          <cell r="F681" t="str">
            <v>Profesional Universitario</v>
          </cell>
          <cell r="G681" t="str">
            <v>20SEG</v>
          </cell>
          <cell r="H681" t="str">
            <v>DIVISION ATENCION AL USUARIO - QUEJAS Y RECLAMOS</v>
          </cell>
          <cell r="I681" t="str">
            <v>DIVISION ATENCION AL USUARIO - QUEJAS Y RECLAMOS</v>
          </cell>
          <cell r="J681" t="str">
            <v>SI</v>
          </cell>
          <cell r="M681" t="str">
            <v>C</v>
          </cell>
          <cell r="P681">
            <v>1135915</v>
          </cell>
          <cell r="Q681">
            <v>0</v>
          </cell>
          <cell r="X681" t="str">
            <v>4Profesional</v>
          </cell>
          <cell r="AA681" t="str">
            <v>Mant</v>
          </cell>
        </row>
        <row r="682">
          <cell r="C682" t="str">
            <v>REYES SARASTI LUZ STELLA</v>
          </cell>
          <cell r="D682" t="str">
            <v>3020-12</v>
          </cell>
          <cell r="E682">
            <v>25294052.003333326</v>
          </cell>
          <cell r="F682" t="str">
            <v>Profesional Universitario</v>
          </cell>
          <cell r="G682" t="str">
            <v>16SCC</v>
          </cell>
          <cell r="H682" t="str">
            <v>DIVISION CARTERA</v>
          </cell>
          <cell r="I682" t="str">
            <v>DIVISION CARTERA</v>
          </cell>
          <cell r="J682" t="str">
            <v>SI</v>
          </cell>
          <cell r="M682" t="str">
            <v>C</v>
          </cell>
          <cell r="P682">
            <v>1245845</v>
          </cell>
          <cell r="Q682">
            <v>0</v>
          </cell>
          <cell r="X682" t="str">
            <v>4Profesional</v>
          </cell>
          <cell r="AA682" t="str">
            <v>Mant</v>
          </cell>
        </row>
        <row r="683">
          <cell r="C683">
            <v>0.23965058181629928</v>
          </cell>
          <cell r="D683" t="str">
            <v>0040-21</v>
          </cell>
          <cell r="E683">
            <v>99096290.052500039</v>
          </cell>
          <cell r="F683" t="str">
            <v>Subgerente, Vicepresidente o Subdirector General o Nacional de Entidad Descentralizada o de Unidad Administrativa Especial</v>
          </cell>
          <cell r="G683" t="str">
            <v>17SFA</v>
          </cell>
          <cell r="H683" t="str">
            <v>SUBDIRECCION FONDOS</v>
          </cell>
          <cell r="I683" t="str">
            <v>SUBDIRECCION FONDOS</v>
          </cell>
          <cell r="J683" t="str">
            <v>SI</v>
          </cell>
          <cell r="M683" t="str">
            <v>LNR</v>
          </cell>
          <cell r="N683" t="str">
            <v>V</v>
          </cell>
          <cell r="P683">
            <v>3767529</v>
          </cell>
          <cell r="Q683">
            <v>0</v>
          </cell>
          <cell r="X683" t="str">
            <v>1Directivo</v>
          </cell>
          <cell r="AA683" t="str">
            <v>crear</v>
          </cell>
        </row>
        <row r="684">
          <cell r="C684">
            <v>0.8196910178752248</v>
          </cell>
          <cell r="D684" t="str">
            <v>2040-23</v>
          </cell>
          <cell r="E684">
            <v>49073012.952083334</v>
          </cell>
          <cell r="F684" t="str">
            <v>Jefe de División</v>
          </cell>
          <cell r="G684" t="str">
            <v>17SFA</v>
          </cell>
          <cell r="H684" t="str">
            <v>DIVISION FONDOS</v>
          </cell>
          <cell r="I684" t="str">
            <v>DIVISION FONDOS</v>
          </cell>
          <cell r="J684" t="str">
            <v>SI</v>
          </cell>
          <cell r="M684" t="str">
            <v>C</v>
          </cell>
          <cell r="N684" t="str">
            <v>V</v>
          </cell>
          <cell r="P684">
            <v>2417065</v>
          </cell>
          <cell r="Q684">
            <v>0</v>
          </cell>
          <cell r="X684" t="str">
            <v>3Ejecutivo</v>
          </cell>
          <cell r="AA684" t="str">
            <v>crear</v>
          </cell>
        </row>
        <row r="685">
          <cell r="C685">
            <v>0.39681355258279272</v>
          </cell>
          <cell r="D685" t="str">
            <v>3020-14</v>
          </cell>
          <cell r="E685">
            <v>27317929.430000003</v>
          </cell>
          <cell r="F685" t="str">
            <v>Profesional Universitario</v>
          </cell>
          <cell r="G685" t="str">
            <v>17SFA</v>
          </cell>
          <cell r="H685" t="str">
            <v>DIVISION FONDOS</v>
          </cell>
          <cell r="I685" t="str">
            <v>DIVISION FONDOS</v>
          </cell>
          <cell r="J685" t="str">
            <v>SI</v>
          </cell>
          <cell r="M685" t="str">
            <v>C</v>
          </cell>
          <cell r="N685" t="str">
            <v>V</v>
          </cell>
          <cell r="P685">
            <v>1345530</v>
          </cell>
          <cell r="Q685">
            <v>0</v>
          </cell>
          <cell r="X685" t="str">
            <v>4Profesional</v>
          </cell>
          <cell r="AA685" t="str">
            <v>crear</v>
          </cell>
        </row>
        <row r="686">
          <cell r="C686" t="str">
            <v>NEITA ALVAREZ FLOR ANGELA</v>
          </cell>
          <cell r="D686" t="str">
            <v>3020-14</v>
          </cell>
          <cell r="E686">
            <v>27317929.430000003</v>
          </cell>
          <cell r="F686" t="str">
            <v>Profesional Universitario</v>
          </cell>
          <cell r="G686" t="str">
            <v>17SFA</v>
          </cell>
          <cell r="H686" t="str">
            <v>DIVISION FONDOS</v>
          </cell>
          <cell r="I686" t="str">
            <v>DIVISION FONDOS</v>
          </cell>
          <cell r="J686" t="str">
            <v>SI</v>
          </cell>
          <cell r="M686" t="str">
            <v>C</v>
          </cell>
          <cell r="P686">
            <v>1345530</v>
          </cell>
          <cell r="Q686">
            <v>0</v>
          </cell>
          <cell r="X686" t="str">
            <v>4Profesional</v>
          </cell>
          <cell r="AA686" t="str">
            <v>Mant</v>
          </cell>
        </row>
        <row r="687">
          <cell r="C687">
            <v>0.31722691560727179</v>
          </cell>
          <cell r="D687" t="str">
            <v>2040-23</v>
          </cell>
          <cell r="E687">
            <v>49073012.952083334</v>
          </cell>
          <cell r="F687" t="str">
            <v>Jefe de División</v>
          </cell>
          <cell r="G687" t="str">
            <v>19SDF</v>
          </cell>
          <cell r="H687" t="str">
            <v>DIVISION INVERSIONES</v>
          </cell>
          <cell r="I687" t="str">
            <v>DIVISION INVERSIONES</v>
          </cell>
          <cell r="J687" t="str">
            <v>SI</v>
          </cell>
          <cell r="M687" t="str">
            <v>C</v>
          </cell>
          <cell r="N687" t="str">
            <v>V</v>
          </cell>
          <cell r="P687">
            <v>2417065</v>
          </cell>
          <cell r="Q687">
            <v>0</v>
          </cell>
          <cell r="X687" t="str">
            <v>3Ejecutivo</v>
          </cell>
          <cell r="AA687" t="str">
            <v>crear</v>
          </cell>
        </row>
        <row r="688">
          <cell r="C688">
            <v>0.69686517901621636</v>
          </cell>
          <cell r="D688" t="str">
            <v>3010-17</v>
          </cell>
          <cell r="E688">
            <v>33809401.822500005</v>
          </cell>
          <cell r="F688" t="str">
            <v>Profesional Especializado</v>
          </cell>
          <cell r="G688" t="str">
            <v>19SDF</v>
          </cell>
          <cell r="H688" t="str">
            <v>DIVISION TESORERIA</v>
          </cell>
          <cell r="I688" t="str">
            <v>DIVISION TESORERIA</v>
          </cell>
          <cell r="J688" t="str">
            <v>SI</v>
          </cell>
          <cell r="M688" t="str">
            <v>C</v>
          </cell>
          <cell r="N688" t="str">
            <v>V</v>
          </cell>
          <cell r="P688">
            <v>1665264</v>
          </cell>
          <cell r="Q688">
            <v>0</v>
          </cell>
          <cell r="X688" t="str">
            <v>4Profesional</v>
          </cell>
          <cell r="AA688" t="str">
            <v>crear</v>
          </cell>
        </row>
        <row r="689">
          <cell r="C689">
            <v>0.12425011826089927</v>
          </cell>
          <cell r="D689" t="str">
            <v>2040-23</v>
          </cell>
          <cell r="E689">
            <v>49073012.952083334</v>
          </cell>
          <cell r="F689" t="str">
            <v>Jefe de División</v>
          </cell>
          <cell r="G689" t="str">
            <v>19SDF</v>
          </cell>
          <cell r="H689" t="str">
            <v>DIVISION PRESUPUESTO</v>
          </cell>
          <cell r="I689" t="str">
            <v>DIVISION DE PRESUPUESTO</v>
          </cell>
          <cell r="J689" t="str">
            <v>SI</v>
          </cell>
          <cell r="M689" t="str">
            <v>C</v>
          </cell>
          <cell r="N689" t="str">
            <v>V</v>
          </cell>
          <cell r="P689">
            <v>2417065</v>
          </cell>
          <cell r="Q689">
            <v>0</v>
          </cell>
          <cell r="X689" t="str">
            <v>3Ejecutivo</v>
          </cell>
          <cell r="AA689" t="str">
            <v>crear</v>
          </cell>
        </row>
        <row r="690">
          <cell r="C690">
            <v>0.47173844029170264</v>
          </cell>
          <cell r="D690" t="str">
            <v>2040-23</v>
          </cell>
          <cell r="E690">
            <v>49073012.952083334</v>
          </cell>
          <cell r="F690" t="str">
            <v>Jefe de División</v>
          </cell>
          <cell r="G690" t="str">
            <v>19SDF</v>
          </cell>
          <cell r="H690" t="str">
            <v>DIVISION CONTABILIDAD</v>
          </cell>
          <cell r="I690" t="str">
            <v>DIVISION CONTABILIDAD</v>
          </cell>
          <cell r="J690" t="str">
            <v>SI</v>
          </cell>
          <cell r="M690" t="str">
            <v>C</v>
          </cell>
          <cell r="N690" t="str">
            <v>V</v>
          </cell>
          <cell r="P690">
            <v>2417065</v>
          </cell>
          <cell r="Q690">
            <v>0</v>
          </cell>
          <cell r="X690" t="str">
            <v>3Ejecutivo</v>
          </cell>
          <cell r="AA690" t="str">
            <v>crear</v>
          </cell>
        </row>
        <row r="691">
          <cell r="C691">
            <v>0.15454910481165829</v>
          </cell>
          <cell r="D691" t="str">
            <v>3020-10</v>
          </cell>
          <cell r="E691">
            <v>23062173.132083338</v>
          </cell>
          <cell r="F691" t="str">
            <v>Profesional Universitario</v>
          </cell>
          <cell r="G691" t="str">
            <v>25SUROCCIDENTE</v>
          </cell>
          <cell r="H691" t="str">
            <v>SUROCCIDENTE</v>
          </cell>
          <cell r="I691" t="str">
            <v>SUROCCIDENTE</v>
          </cell>
          <cell r="J691" t="str">
            <v>SI</v>
          </cell>
          <cell r="M691" t="str">
            <v>C</v>
          </cell>
          <cell r="N691" t="str">
            <v>V</v>
          </cell>
          <cell r="P691">
            <v>1135915</v>
          </cell>
          <cell r="Q691">
            <v>0</v>
          </cell>
          <cell r="X691" t="str">
            <v>4Profesional</v>
          </cell>
          <cell r="Z691" t="str">
            <v>SUROCCIDENTE</v>
          </cell>
          <cell r="AA691" t="str">
            <v>crear</v>
          </cell>
        </row>
        <row r="692">
          <cell r="C692">
            <v>3.8085355296054724E-2</v>
          </cell>
          <cell r="D692" t="str">
            <v>3010-17</v>
          </cell>
          <cell r="E692">
            <v>33809401.822500005</v>
          </cell>
          <cell r="F692" t="str">
            <v>Profesional Especializado</v>
          </cell>
          <cell r="G692" t="str">
            <v>25SUROCCIDENTE</v>
          </cell>
          <cell r="H692" t="str">
            <v>SUROCCIDENTE</v>
          </cell>
          <cell r="I692" t="str">
            <v>SUROCCIDENTE</v>
          </cell>
          <cell r="J692" t="str">
            <v>SI</v>
          </cell>
          <cell r="M692" t="str">
            <v>C</v>
          </cell>
          <cell r="N692" t="str">
            <v>V</v>
          </cell>
          <cell r="P692">
            <v>1665264</v>
          </cell>
          <cell r="Q692">
            <v>0</v>
          </cell>
          <cell r="X692" t="str">
            <v>4Profesional</v>
          </cell>
          <cell r="Z692" t="str">
            <v>SUROCCIDENTE</v>
          </cell>
          <cell r="AA692" t="str">
            <v>crear</v>
          </cell>
        </row>
        <row r="693">
          <cell r="C693">
            <v>0.2476013625534414</v>
          </cell>
          <cell r="D693" t="str">
            <v>3020-10</v>
          </cell>
          <cell r="E693">
            <v>23062173.132083338</v>
          </cell>
          <cell r="F693" t="str">
            <v>Profesional Universitario</v>
          </cell>
          <cell r="G693" t="str">
            <v>24ORIENTE</v>
          </cell>
          <cell r="H693" t="str">
            <v>ORIENTE</v>
          </cell>
          <cell r="I693" t="str">
            <v>ORIENTE</v>
          </cell>
          <cell r="J693" t="str">
            <v>SI</v>
          </cell>
          <cell r="M693" t="str">
            <v>C</v>
          </cell>
          <cell r="N693" t="str">
            <v>V</v>
          </cell>
          <cell r="P693">
            <v>1135915</v>
          </cell>
          <cell r="Q693">
            <v>0</v>
          </cell>
          <cell r="X693" t="str">
            <v>4Profesional</v>
          </cell>
          <cell r="Z693" t="str">
            <v>ORIENTE</v>
          </cell>
          <cell r="AA693" t="str">
            <v>crear</v>
          </cell>
        </row>
        <row r="694">
          <cell r="C694">
            <v>0.90430863734794364</v>
          </cell>
          <cell r="D694" t="str">
            <v>3020-10</v>
          </cell>
          <cell r="E694">
            <v>23062173.132083338</v>
          </cell>
          <cell r="F694" t="str">
            <v>Profesional Universitario</v>
          </cell>
          <cell r="G694" t="str">
            <v>25SUROCCIDENTE</v>
          </cell>
          <cell r="H694" t="str">
            <v>SUROCCIDENTE</v>
          </cell>
          <cell r="I694" t="str">
            <v>SUROCCIDENTE</v>
          </cell>
          <cell r="J694" t="str">
            <v>SI</v>
          </cell>
          <cell r="M694" t="str">
            <v>C</v>
          </cell>
          <cell r="N694" t="str">
            <v>V</v>
          </cell>
          <cell r="P694">
            <v>1135915</v>
          </cell>
          <cell r="Q694">
            <v>0</v>
          </cell>
          <cell r="X694" t="str">
            <v>4Profesional</v>
          </cell>
          <cell r="Z694" t="str">
            <v>SUROCCIDENTE</v>
          </cell>
          <cell r="AA694" t="str">
            <v>crear</v>
          </cell>
        </row>
        <row r="695">
          <cell r="C695">
            <v>0.42645439415453357</v>
          </cell>
          <cell r="D695" t="str">
            <v>3020-14</v>
          </cell>
          <cell r="E695">
            <v>27317929.430000003</v>
          </cell>
          <cell r="F695" t="str">
            <v>Profesional Universitario</v>
          </cell>
          <cell r="G695" t="str">
            <v>25SUROCCIDENTE</v>
          </cell>
          <cell r="H695" t="str">
            <v>SUROCCIDENTE</v>
          </cell>
          <cell r="I695" t="str">
            <v>SUROCCIDENTE</v>
          </cell>
          <cell r="J695" t="str">
            <v>SI</v>
          </cell>
          <cell r="M695" t="str">
            <v>C</v>
          </cell>
          <cell r="N695" t="str">
            <v>V</v>
          </cell>
          <cell r="P695">
            <v>1345530</v>
          </cell>
          <cell r="Q695">
            <v>0</v>
          </cell>
          <cell r="X695" t="str">
            <v>4Profesional</v>
          </cell>
          <cell r="Z695" t="str">
            <v>SUROCCIDENTE</v>
          </cell>
          <cell r="AA695" t="str">
            <v>crear</v>
          </cell>
        </row>
        <row r="696">
          <cell r="C696">
            <v>0.41993199167416151</v>
          </cell>
          <cell r="D696" t="str">
            <v>3020-10</v>
          </cell>
          <cell r="E696">
            <v>23062173.132083338</v>
          </cell>
          <cell r="F696" t="str">
            <v>Profesional Universitario</v>
          </cell>
          <cell r="G696" t="str">
            <v>23NORTE</v>
          </cell>
          <cell r="H696" t="str">
            <v>NORTE</v>
          </cell>
          <cell r="I696" t="str">
            <v>NORTE</v>
          </cell>
          <cell r="J696" t="str">
            <v>SI</v>
          </cell>
          <cell r="M696" t="str">
            <v>C</v>
          </cell>
          <cell r="N696" t="str">
            <v>V</v>
          </cell>
          <cell r="P696">
            <v>1135915</v>
          </cell>
          <cell r="Q696">
            <v>0</v>
          </cell>
          <cell r="X696" t="str">
            <v>4Profesional</v>
          </cell>
          <cell r="Z696" t="str">
            <v>NORTE</v>
          </cell>
          <cell r="AA696" t="str">
            <v>crear</v>
          </cell>
        </row>
        <row r="697">
          <cell r="C697">
            <v>0.36341723194017828</v>
          </cell>
          <cell r="D697" t="str">
            <v>3020-10</v>
          </cell>
          <cell r="E697">
            <v>23062173.132083338</v>
          </cell>
          <cell r="F697" t="str">
            <v>Profesional Universitario</v>
          </cell>
          <cell r="G697" t="str">
            <v>24ORIENTE</v>
          </cell>
          <cell r="H697" t="str">
            <v>ORIENTE</v>
          </cell>
          <cell r="I697" t="str">
            <v>ORIENTE</v>
          </cell>
          <cell r="J697" t="str">
            <v>SI</v>
          </cell>
          <cell r="M697" t="str">
            <v>C</v>
          </cell>
          <cell r="N697" t="str">
            <v>V</v>
          </cell>
          <cell r="P697">
            <v>1135915</v>
          </cell>
          <cell r="Q697">
            <v>0</v>
          </cell>
          <cell r="X697" t="str">
            <v>4Profesional</v>
          </cell>
          <cell r="Z697" t="str">
            <v>ORIENTE</v>
          </cell>
          <cell r="AA697" t="str">
            <v>crear</v>
          </cell>
        </row>
        <row r="698">
          <cell r="C698">
            <v>0.33196188449084674</v>
          </cell>
          <cell r="D698" t="str">
            <v>3020-10</v>
          </cell>
          <cell r="E698">
            <v>23062173.132083338</v>
          </cell>
          <cell r="F698" t="str">
            <v>Profesional Universitario</v>
          </cell>
          <cell r="G698" t="str">
            <v>25SUROCCIDENTE</v>
          </cell>
          <cell r="H698" t="str">
            <v>SUROCCIDENTE</v>
          </cell>
          <cell r="I698" t="str">
            <v>SUROCCIDENTE</v>
          </cell>
          <cell r="J698" t="str">
            <v>SI</v>
          </cell>
          <cell r="M698" t="str">
            <v>C</v>
          </cell>
          <cell r="N698" t="str">
            <v>V</v>
          </cell>
          <cell r="P698">
            <v>1135915</v>
          </cell>
          <cell r="Q698">
            <v>0</v>
          </cell>
          <cell r="X698" t="str">
            <v>4Profesional</v>
          </cell>
          <cell r="Z698" t="str">
            <v>SUROCCIDENTE</v>
          </cell>
          <cell r="AA698" t="str">
            <v>crear</v>
          </cell>
        </row>
        <row r="699">
          <cell r="C699">
            <v>0.40899458460580407</v>
          </cell>
          <cell r="D699" t="str">
            <v>3020-10</v>
          </cell>
          <cell r="E699">
            <v>23062173.132083338</v>
          </cell>
          <cell r="F699" t="str">
            <v>Profesional Universitario</v>
          </cell>
          <cell r="G699" t="str">
            <v>25SUROCCIDENTE</v>
          </cell>
          <cell r="H699" t="str">
            <v>SUROCCIDENTE</v>
          </cell>
          <cell r="I699" t="str">
            <v>SUROCCIDENTE</v>
          </cell>
          <cell r="J699" t="str">
            <v>SI</v>
          </cell>
          <cell r="M699" t="str">
            <v>C</v>
          </cell>
          <cell r="N699" t="str">
            <v>V</v>
          </cell>
          <cell r="P699">
            <v>1135915</v>
          </cell>
          <cell r="Q699">
            <v>0</v>
          </cell>
          <cell r="X699" t="str">
            <v>4Profesional</v>
          </cell>
          <cell r="Z699" t="str">
            <v>SUROCCIDENTE</v>
          </cell>
          <cell r="AA699" t="str">
            <v>crear</v>
          </cell>
        </row>
        <row r="700">
          <cell r="C700">
            <v>0.94714241360175122</v>
          </cell>
          <cell r="D700" t="str">
            <v>3020-14</v>
          </cell>
          <cell r="E700">
            <v>27317929.430000003</v>
          </cell>
          <cell r="F700" t="str">
            <v>Profesional Universitario</v>
          </cell>
          <cell r="G700" t="str">
            <v>23NORTE</v>
          </cell>
          <cell r="H700" t="str">
            <v>NORTE</v>
          </cell>
          <cell r="I700" t="str">
            <v>NORTE</v>
          </cell>
          <cell r="J700" t="str">
            <v>SI</v>
          </cell>
          <cell r="M700" t="str">
            <v>C</v>
          </cell>
          <cell r="N700" t="str">
            <v>V</v>
          </cell>
          <cell r="P700">
            <v>1345530</v>
          </cell>
          <cell r="Q700">
            <v>0</v>
          </cell>
          <cell r="X700" t="str">
            <v>4Profesional</v>
          </cell>
          <cell r="Z700" t="str">
            <v>NORTE</v>
          </cell>
          <cell r="AA700" t="str">
            <v>crear</v>
          </cell>
        </row>
        <row r="701">
          <cell r="C701">
            <v>9.6970982798739058E-2</v>
          </cell>
          <cell r="D701" t="str">
            <v>3020-10</v>
          </cell>
          <cell r="E701">
            <v>23062173.132083338</v>
          </cell>
          <cell r="F701" t="str">
            <v>Profesional Universitario</v>
          </cell>
          <cell r="G701" t="str">
            <v>18SRI</v>
          </cell>
          <cell r="H701" t="str">
            <v>DIVISION BECAS</v>
          </cell>
          <cell r="I701" t="str">
            <v>DIVISION DE BECAS</v>
          </cell>
          <cell r="J701" t="str">
            <v>SI</v>
          </cell>
          <cell r="M701" t="str">
            <v>C</v>
          </cell>
          <cell r="N701" t="str">
            <v>V</v>
          </cell>
          <cell r="P701">
            <v>1135915</v>
          </cell>
          <cell r="Q701">
            <v>0</v>
          </cell>
          <cell r="X701" t="str">
            <v>4Profesional</v>
          </cell>
          <cell r="AA701" t="str">
            <v>crear</v>
          </cell>
        </row>
        <row r="702">
          <cell r="C702" t="str">
            <v>RICO BOCANEGRA CARMENZA</v>
          </cell>
          <cell r="D702" t="str">
            <v>3020-12</v>
          </cell>
          <cell r="E702">
            <v>25294052.003333326</v>
          </cell>
          <cell r="F702" t="str">
            <v>Profesional Universitario</v>
          </cell>
          <cell r="G702" t="str">
            <v>17SFA</v>
          </cell>
          <cell r="H702" t="str">
            <v>DIVISION FONDOS</v>
          </cell>
          <cell r="I702" t="str">
            <v>DIVISION FONDOS</v>
          </cell>
          <cell r="J702" t="str">
            <v>SI</v>
          </cell>
          <cell r="M702" t="str">
            <v>C</v>
          </cell>
          <cell r="P702">
            <v>1245845</v>
          </cell>
          <cell r="Q702">
            <v>0</v>
          </cell>
          <cell r="X702" t="str">
            <v>4Profesional</v>
          </cell>
          <cell r="AA702" t="str">
            <v>Mant</v>
          </cell>
        </row>
        <row r="703">
          <cell r="C703" t="str">
            <v>PIRAJAN VILLAGRAN JOSE ROBERTO</v>
          </cell>
          <cell r="D703" t="str">
            <v>3020-05</v>
          </cell>
          <cell r="E703">
            <v>18168911.181249999</v>
          </cell>
          <cell r="F703" t="str">
            <v>Profesional Universitario</v>
          </cell>
          <cell r="G703" t="str">
            <v>16SCC</v>
          </cell>
          <cell r="H703" t="str">
            <v>DIVISION CREDITO</v>
          </cell>
          <cell r="I703" t="str">
            <v>DIVISION CREDITO</v>
          </cell>
          <cell r="J703" t="str">
            <v>SI</v>
          </cell>
          <cell r="M703" t="str">
            <v>C</v>
          </cell>
          <cell r="P703">
            <v>894900</v>
          </cell>
          <cell r="Q703">
            <v>0</v>
          </cell>
          <cell r="X703" t="str">
            <v>4Profesional</v>
          </cell>
          <cell r="AA703" t="str">
            <v>Mant</v>
          </cell>
        </row>
        <row r="704">
          <cell r="C704">
            <v>0.56334906641629101</v>
          </cell>
          <cell r="D704" t="str">
            <v>3020-14</v>
          </cell>
          <cell r="E704">
            <v>27317929.430000003</v>
          </cell>
          <cell r="F704" t="str">
            <v>Profesional Universitario</v>
          </cell>
          <cell r="G704" t="str">
            <v>16SCC</v>
          </cell>
          <cell r="H704" t="str">
            <v>DIVISION CREDITO</v>
          </cell>
          <cell r="I704" t="str">
            <v>DIVISION CREDITO</v>
          </cell>
          <cell r="J704" t="str">
            <v>SI</v>
          </cell>
          <cell r="M704" t="str">
            <v>C</v>
          </cell>
          <cell r="N704" t="str">
            <v>V</v>
          </cell>
          <cell r="P704">
            <v>1345530</v>
          </cell>
          <cell r="Q704">
            <v>0</v>
          </cell>
          <cell r="X704" t="str">
            <v>4Profesional</v>
          </cell>
          <cell r="AA704" t="str">
            <v>crear</v>
          </cell>
        </row>
        <row r="705">
          <cell r="C705" t="str">
            <v>RODRIGUEZ RINCON AURA INES</v>
          </cell>
          <cell r="D705" t="str">
            <v>3020-08</v>
          </cell>
          <cell r="E705">
            <v>21196717.882083338</v>
          </cell>
          <cell r="F705" t="str">
            <v>Profesional Universitario</v>
          </cell>
          <cell r="G705" t="str">
            <v>16SCC</v>
          </cell>
          <cell r="H705" t="str">
            <v>DIVISION CARTERA</v>
          </cell>
          <cell r="I705" t="str">
            <v>DIVISION CARTERA</v>
          </cell>
          <cell r="J705" t="str">
            <v>SI</v>
          </cell>
          <cell r="M705" t="str">
            <v>C</v>
          </cell>
          <cell r="P705">
            <v>1044033</v>
          </cell>
          <cell r="Q705">
            <v>0</v>
          </cell>
          <cell r="X705" t="str">
            <v>4Profesional</v>
          </cell>
          <cell r="AA705" t="str">
            <v>Mant</v>
          </cell>
        </row>
        <row r="706">
          <cell r="C706">
            <v>0.86250827439401956</v>
          </cell>
          <cell r="D706" t="str">
            <v>3020-10</v>
          </cell>
          <cell r="E706">
            <v>23062173.132083338</v>
          </cell>
          <cell r="F706" t="str">
            <v>Profesional Universitario</v>
          </cell>
          <cell r="G706" t="str">
            <v>17SFA</v>
          </cell>
          <cell r="H706" t="str">
            <v>DIVISION FONDOS</v>
          </cell>
          <cell r="I706" t="str">
            <v>DIVISION FONDOS</v>
          </cell>
          <cell r="J706" t="str">
            <v>SI</v>
          </cell>
          <cell r="M706" t="str">
            <v>C</v>
          </cell>
          <cell r="N706" t="str">
            <v>V</v>
          </cell>
          <cell r="P706">
            <v>1135915</v>
          </cell>
          <cell r="Q706">
            <v>0</v>
          </cell>
          <cell r="X706" t="str">
            <v>4Profesional</v>
          </cell>
          <cell r="AA706" t="str">
            <v>crear</v>
          </cell>
        </row>
        <row r="707">
          <cell r="C707">
            <v>0.90508982366608315</v>
          </cell>
          <cell r="D707" t="str">
            <v>3010-17</v>
          </cell>
          <cell r="E707">
            <v>33809401.822500005</v>
          </cell>
          <cell r="F707" t="str">
            <v>Profesional Especializado</v>
          </cell>
          <cell r="G707" t="str">
            <v>20SEG</v>
          </cell>
          <cell r="H707" t="str">
            <v>DIVISION TALENTO HUMANO</v>
          </cell>
          <cell r="I707" t="str">
            <v>BIENESTAR</v>
          </cell>
          <cell r="J707" t="str">
            <v>NO</v>
          </cell>
          <cell r="M707" t="str">
            <v>C</v>
          </cell>
          <cell r="N707" t="str">
            <v>V</v>
          </cell>
          <cell r="P707">
            <v>1665264</v>
          </cell>
          <cell r="Q707">
            <v>0</v>
          </cell>
          <cell r="X707" t="str">
            <v>4Profesional</v>
          </cell>
          <cell r="AA707" t="str">
            <v>crear</v>
          </cell>
        </row>
        <row r="708">
          <cell r="C708">
            <v>9.848522460260245E-2</v>
          </cell>
          <cell r="D708" t="str">
            <v>3020-10</v>
          </cell>
          <cell r="E708">
            <v>23062173.132083338</v>
          </cell>
          <cell r="F708" t="str">
            <v>Profesional Universitario</v>
          </cell>
          <cell r="G708" t="str">
            <v>16SCC</v>
          </cell>
          <cell r="H708" t="str">
            <v>DIVISION CREDITO</v>
          </cell>
          <cell r="I708" t="str">
            <v>DIVISION CREDITO</v>
          </cell>
          <cell r="J708" t="str">
            <v>SI</v>
          </cell>
          <cell r="M708" t="str">
            <v>C</v>
          </cell>
          <cell r="N708" t="str">
            <v>V</v>
          </cell>
          <cell r="P708">
            <v>1135915</v>
          </cell>
          <cell r="Q708">
            <v>0</v>
          </cell>
          <cell r="X708" t="str">
            <v>4Profesional</v>
          </cell>
          <cell r="AA708" t="str">
            <v>crear</v>
          </cell>
        </row>
        <row r="709">
          <cell r="C709">
            <v>0.434717822158664</v>
          </cell>
          <cell r="D709" t="str">
            <v>3020-10</v>
          </cell>
          <cell r="E709">
            <v>23062173.132083338</v>
          </cell>
          <cell r="F709" t="str">
            <v>Profesional Universitario</v>
          </cell>
          <cell r="G709" t="str">
            <v>16SCC</v>
          </cell>
          <cell r="H709" t="str">
            <v>DIVISION CREDITO</v>
          </cell>
          <cell r="I709" t="str">
            <v>DIVISION CREDITO</v>
          </cell>
          <cell r="J709" t="str">
            <v>SI</v>
          </cell>
          <cell r="M709" t="str">
            <v>C</v>
          </cell>
          <cell r="N709" t="str">
            <v>V</v>
          </cell>
          <cell r="P709">
            <v>1135915</v>
          </cell>
          <cell r="Q709">
            <v>0</v>
          </cell>
          <cell r="X709" t="str">
            <v>4Profesional</v>
          </cell>
          <cell r="AA709" t="str">
            <v>crear</v>
          </cell>
        </row>
        <row r="710">
          <cell r="C710">
            <v>0.57505842023916687</v>
          </cell>
          <cell r="D710" t="str">
            <v>2040-23</v>
          </cell>
          <cell r="E710">
            <v>49073012.952083334</v>
          </cell>
          <cell r="F710" t="str">
            <v>Jefe de División</v>
          </cell>
          <cell r="G710" t="str">
            <v>19SDF</v>
          </cell>
          <cell r="H710" t="str">
            <v>DIVISION TESORERIA</v>
          </cell>
          <cell r="I710" t="str">
            <v>DIVISION TESORERIA</v>
          </cell>
          <cell r="J710" t="str">
            <v>SI</v>
          </cell>
          <cell r="M710" t="str">
            <v>C</v>
          </cell>
          <cell r="N710" t="str">
            <v>V</v>
          </cell>
          <cell r="P710">
            <v>2417065</v>
          </cell>
          <cell r="Q710">
            <v>0</v>
          </cell>
          <cell r="X710" t="str">
            <v>3Ejecutivo</v>
          </cell>
          <cell r="AA710" t="str">
            <v>crear</v>
          </cell>
        </row>
        <row r="711">
          <cell r="C711">
            <v>0.86007216885780613</v>
          </cell>
          <cell r="D711" t="str">
            <v>3010-17</v>
          </cell>
          <cell r="E711">
            <v>33809401.822500005</v>
          </cell>
          <cell r="F711" t="str">
            <v>Profesional Especializado</v>
          </cell>
          <cell r="G711" t="str">
            <v>20SEG</v>
          </cell>
          <cell r="H711" t="str">
            <v>DIVISION SERVICIOS ADMINISTRATIVOS</v>
          </cell>
          <cell r="I711" t="str">
            <v>ADQUISICIONES</v>
          </cell>
          <cell r="J711" t="str">
            <v>NO</v>
          </cell>
          <cell r="M711" t="str">
            <v>C</v>
          </cell>
          <cell r="N711" t="str">
            <v>V</v>
          </cell>
          <cell r="P711">
            <v>1665264</v>
          </cell>
          <cell r="Q711">
            <v>0</v>
          </cell>
          <cell r="X711" t="str">
            <v>4Profesional</v>
          </cell>
          <cell r="AA711" t="str">
            <v>crear</v>
          </cell>
        </row>
        <row r="712">
          <cell r="C712">
            <v>0.98009735251399999</v>
          </cell>
          <cell r="D712" t="str">
            <v>3010-17</v>
          </cell>
          <cell r="E712">
            <v>33809401.822500005</v>
          </cell>
          <cell r="F712" t="str">
            <v>Profesional Especializado</v>
          </cell>
          <cell r="G712" t="str">
            <v>20SEG</v>
          </cell>
          <cell r="H712" t="str">
            <v>DIVISION SERVICIOS ADMINISTRATIVOS</v>
          </cell>
          <cell r="I712" t="str">
            <v>MANTENIMIENTO</v>
          </cell>
          <cell r="J712" t="str">
            <v>NO</v>
          </cell>
          <cell r="M712" t="str">
            <v>C</v>
          </cell>
          <cell r="N712" t="str">
            <v>V</v>
          </cell>
          <cell r="P712">
            <v>1665264</v>
          </cell>
          <cell r="Q712">
            <v>0</v>
          </cell>
          <cell r="X712" t="str">
            <v>4Profesional</v>
          </cell>
          <cell r="AA712" t="str">
            <v>crear</v>
          </cell>
        </row>
        <row r="713">
          <cell r="C713" t="str">
            <v>zzVACANTE20</v>
          </cell>
          <cell r="D713" t="str">
            <v>3020-14</v>
          </cell>
          <cell r="E713">
            <v>27317929.430000003</v>
          </cell>
          <cell r="F713" t="str">
            <v>Profesional Universitario</v>
          </cell>
          <cell r="G713" t="str">
            <v>20SEG</v>
          </cell>
          <cell r="H713" t="str">
            <v>SECRETARIA GENERAL</v>
          </cell>
          <cell r="I713" t="str">
            <v>ARCHIVO</v>
          </cell>
          <cell r="J713" t="str">
            <v>NO</v>
          </cell>
          <cell r="M713" t="str">
            <v>C</v>
          </cell>
          <cell r="N713" t="str">
            <v>V</v>
          </cell>
          <cell r="P713">
            <v>1345530</v>
          </cell>
          <cell r="Q713">
            <v>0</v>
          </cell>
          <cell r="X713" t="str">
            <v>4Profesional</v>
          </cell>
          <cell r="AA713" t="str">
            <v>Mant</v>
          </cell>
        </row>
        <row r="714">
          <cell r="C714" t="str">
            <v>zzVACANTE21</v>
          </cell>
          <cell r="D714" t="str">
            <v>3020-14</v>
          </cell>
          <cell r="E714">
            <v>27317929.430000003</v>
          </cell>
          <cell r="F714" t="str">
            <v>Profesional Universitario</v>
          </cell>
          <cell r="G714" t="str">
            <v>20SEG</v>
          </cell>
          <cell r="H714" t="str">
            <v>SECRETARIA GENERAL</v>
          </cell>
          <cell r="I714" t="str">
            <v>ARCHIVO</v>
          </cell>
          <cell r="J714" t="str">
            <v>NO</v>
          </cell>
          <cell r="M714" t="str">
            <v>C</v>
          </cell>
          <cell r="N714" t="str">
            <v>V</v>
          </cell>
          <cell r="P714">
            <v>1345530</v>
          </cell>
          <cell r="Q714">
            <v>0</v>
          </cell>
          <cell r="X714" t="str">
            <v>4Profesional</v>
          </cell>
          <cell r="AA714" t="str">
            <v>Mant</v>
          </cell>
        </row>
        <row r="715">
          <cell r="C715">
            <v>0.74742603999386681</v>
          </cell>
          <cell r="D715" t="str">
            <v>3020-14</v>
          </cell>
          <cell r="E715">
            <v>27317929.430000003</v>
          </cell>
          <cell r="F715" t="str">
            <v>Profesional Universitario</v>
          </cell>
          <cell r="G715" t="str">
            <v>18SRI</v>
          </cell>
          <cell r="H715" t="str">
            <v>DIVISION BECAS</v>
          </cell>
          <cell r="I715" t="str">
            <v>DIVISION DE BECAS</v>
          </cell>
          <cell r="J715" t="str">
            <v>SI</v>
          </cell>
          <cell r="M715" t="str">
            <v>C</v>
          </cell>
          <cell r="N715" t="str">
            <v>V</v>
          </cell>
          <cell r="P715">
            <v>1345530</v>
          </cell>
          <cell r="Q715">
            <v>0</v>
          </cell>
          <cell r="X715" t="str">
            <v>4Profesional</v>
          </cell>
          <cell r="AA715" t="str">
            <v>crear</v>
          </cell>
        </row>
        <row r="716">
          <cell r="C716">
            <v>0.68246577976592793</v>
          </cell>
          <cell r="D716" t="str">
            <v>4065-09</v>
          </cell>
          <cell r="E716">
            <v>14586952.714583334</v>
          </cell>
          <cell r="F716" t="str">
            <v>Técnico Administrativo</v>
          </cell>
          <cell r="G716" t="str">
            <v>20SEG</v>
          </cell>
          <cell r="H716" t="str">
            <v>DIVISION SERVICIOS ADMINISTRATIVOS</v>
          </cell>
          <cell r="I716" t="str">
            <v>MANTENIMIENTO</v>
          </cell>
          <cell r="J716" t="str">
            <v>NO</v>
          </cell>
          <cell r="M716" t="str">
            <v>C</v>
          </cell>
          <cell r="N716" t="str">
            <v>V</v>
          </cell>
          <cell r="P716">
            <v>688731</v>
          </cell>
          <cell r="Q716">
            <v>0</v>
          </cell>
          <cell r="X716" t="str">
            <v>5Tecnico</v>
          </cell>
          <cell r="AA716" t="str">
            <v>crear</v>
          </cell>
        </row>
        <row r="717">
          <cell r="C717">
            <v>0.70775008117816895</v>
          </cell>
          <cell r="D717" t="str">
            <v>3010-17</v>
          </cell>
          <cell r="E717">
            <v>33809401.822500005</v>
          </cell>
          <cell r="F717" t="str">
            <v>Profesional Especializado</v>
          </cell>
          <cell r="G717" t="str">
            <v>19SDF</v>
          </cell>
          <cell r="H717" t="str">
            <v>DIVISION INVERSIONES</v>
          </cell>
          <cell r="I717" t="str">
            <v>DIVISION INVERSIONES</v>
          </cell>
          <cell r="J717" t="str">
            <v>SI</v>
          </cell>
          <cell r="M717" t="str">
            <v>C</v>
          </cell>
          <cell r="N717" t="str">
            <v>V</v>
          </cell>
          <cell r="P717">
            <v>1665264</v>
          </cell>
          <cell r="Q717">
            <v>0</v>
          </cell>
          <cell r="X717" t="str">
            <v>4Profesional</v>
          </cell>
          <cell r="AA717" t="str">
            <v>crear</v>
          </cell>
        </row>
        <row r="718">
          <cell r="C718">
            <v>2.4874250797306097E-2</v>
          </cell>
          <cell r="D718" t="str">
            <v>3020-10</v>
          </cell>
          <cell r="E718">
            <v>23062173.132083338</v>
          </cell>
          <cell r="F718" t="str">
            <v>Profesional Universitario</v>
          </cell>
          <cell r="G718" t="str">
            <v>20SEG</v>
          </cell>
          <cell r="H718" t="str">
            <v>DIVISION ATENCION AL USUARIO - QUEJAS Y RECLAMOS</v>
          </cell>
          <cell r="I718" t="str">
            <v>DIVISION ATENCION AL USUARIO - QUEJAS Y RECLAMOS</v>
          </cell>
          <cell r="J718" t="str">
            <v>SI</v>
          </cell>
          <cell r="M718" t="str">
            <v>C</v>
          </cell>
          <cell r="N718" t="str">
            <v>V</v>
          </cell>
          <cell r="P718">
            <v>1135915</v>
          </cell>
          <cell r="Q718">
            <v>0</v>
          </cell>
          <cell r="X718" t="str">
            <v>4Profesional</v>
          </cell>
          <cell r="AA718" t="str">
            <v>crear</v>
          </cell>
        </row>
        <row r="719">
          <cell r="C719">
            <v>0.50134408034317546</v>
          </cell>
          <cell r="D719" t="str">
            <v>3020-10</v>
          </cell>
          <cell r="E719">
            <v>23062173.132083338</v>
          </cell>
          <cell r="F719" t="str">
            <v>Profesional Universitario</v>
          </cell>
          <cell r="G719" t="str">
            <v>20SEG</v>
          </cell>
          <cell r="H719" t="str">
            <v>DIVISION ATENCION AL USUARIO - QUEJAS Y RECLAMOS</v>
          </cell>
          <cell r="I719" t="str">
            <v>DIVISION ATENCION AL USUARIO - QUEJAS Y RECLAMOS</v>
          </cell>
          <cell r="J719" t="str">
            <v>SI</v>
          </cell>
          <cell r="M719" t="str">
            <v>C</v>
          </cell>
          <cell r="N719" t="str">
            <v>V</v>
          </cell>
          <cell r="P719">
            <v>1135915</v>
          </cell>
          <cell r="Q719">
            <v>0</v>
          </cell>
          <cell r="X719" t="str">
            <v>4Profesional</v>
          </cell>
          <cell r="AA719" t="str">
            <v>crear</v>
          </cell>
        </row>
        <row r="720">
          <cell r="C720">
            <v>0.91154005032617036</v>
          </cell>
          <cell r="D720" t="str">
            <v>3010-17</v>
          </cell>
          <cell r="E720">
            <v>33809401.822500005</v>
          </cell>
          <cell r="F720" t="str">
            <v>Profesional Especializado</v>
          </cell>
          <cell r="G720" t="str">
            <v>20SEG</v>
          </cell>
          <cell r="H720" t="str">
            <v>DIVISION ATENCION AL USUARIO - QUEJAS Y RECLAMOS</v>
          </cell>
          <cell r="I720" t="str">
            <v>DIVISION ATENCION AL USUARIO - QUEJAS Y RECLAMOS</v>
          </cell>
          <cell r="J720" t="str">
            <v>SI</v>
          </cell>
          <cell r="M720" t="str">
            <v>C</v>
          </cell>
          <cell r="N720" t="str">
            <v>V</v>
          </cell>
          <cell r="P720">
            <v>1665264</v>
          </cell>
          <cell r="Q720">
            <v>0</v>
          </cell>
          <cell r="X720" t="str">
            <v>4Profesional</v>
          </cell>
          <cell r="AA720" t="str">
            <v>crear</v>
          </cell>
        </row>
        <row r="721">
          <cell r="C721">
            <v>0.4461612533190964</v>
          </cell>
          <cell r="D721" t="str">
            <v>4065-12</v>
          </cell>
          <cell r="E721">
            <v>16415181.84</v>
          </cell>
          <cell r="F721" t="str">
            <v>Técnico Administrativo</v>
          </cell>
          <cell r="G721" t="str">
            <v>20SEG</v>
          </cell>
          <cell r="H721" t="str">
            <v>DIVISION TALENTO HUMANO</v>
          </cell>
          <cell r="I721" t="str">
            <v>BIENESTAR</v>
          </cell>
          <cell r="J721" t="str">
            <v>NO</v>
          </cell>
          <cell r="M721" t="str">
            <v>C</v>
          </cell>
          <cell r="N721" t="str">
            <v>V</v>
          </cell>
          <cell r="P721">
            <v>808521</v>
          </cell>
          <cell r="Q721">
            <v>0</v>
          </cell>
          <cell r="X721" t="str">
            <v>5Tecnico</v>
          </cell>
          <cell r="AA721" t="str">
            <v>crear</v>
          </cell>
        </row>
        <row r="722">
          <cell r="C722">
            <v>0.96099584684570338</v>
          </cell>
          <cell r="D722" t="str">
            <v>3020-10</v>
          </cell>
          <cell r="E722">
            <v>23062173.132083338</v>
          </cell>
          <cell r="F722" t="str">
            <v>Profesional Universitario</v>
          </cell>
          <cell r="G722" t="str">
            <v>19SDF</v>
          </cell>
          <cell r="H722" t="str">
            <v>DIVISION CONTABILIDAD</v>
          </cell>
          <cell r="I722" t="str">
            <v>DIVISION CONTABILIDAD</v>
          </cell>
          <cell r="J722" t="str">
            <v>SI</v>
          </cell>
          <cell r="M722" t="str">
            <v>C</v>
          </cell>
          <cell r="N722" t="str">
            <v>V</v>
          </cell>
          <cell r="P722">
            <v>1135915</v>
          </cell>
          <cell r="Q722">
            <v>0</v>
          </cell>
          <cell r="X722" t="str">
            <v>4Profesional</v>
          </cell>
          <cell r="AA722" t="str">
            <v>crear</v>
          </cell>
        </row>
        <row r="723">
          <cell r="C723">
            <v>0.15153887165292534</v>
          </cell>
          <cell r="D723" t="str">
            <v>3010-17</v>
          </cell>
          <cell r="E723">
            <v>33809401.822500005</v>
          </cell>
          <cell r="F723" t="str">
            <v>Profesional Especializado</v>
          </cell>
          <cell r="G723" t="str">
            <v>21CENTRO</v>
          </cell>
          <cell r="H723" t="str">
            <v>CENTRO</v>
          </cell>
          <cell r="I723" t="str">
            <v>CENTRO</v>
          </cell>
          <cell r="J723" t="str">
            <v>SI</v>
          </cell>
          <cell r="M723" t="str">
            <v>C</v>
          </cell>
          <cell r="N723" t="str">
            <v>V</v>
          </cell>
          <cell r="P723">
            <v>1665264</v>
          </cell>
          <cell r="Q723">
            <v>0</v>
          </cell>
          <cell r="X723" t="str">
            <v>4Profesional</v>
          </cell>
          <cell r="Z723" t="str">
            <v>CENTRO</v>
          </cell>
          <cell r="AA723" t="str">
            <v>crear</v>
          </cell>
        </row>
        <row r="724">
          <cell r="C724" t="str">
            <v>RIVEROS GALVIS ELISA</v>
          </cell>
          <cell r="D724" t="str">
            <v>3020-09</v>
          </cell>
          <cell r="E724">
            <v>21953542.663749997</v>
          </cell>
          <cell r="F724" t="str">
            <v>Profesional Universitario</v>
          </cell>
          <cell r="G724" t="str">
            <v>21CENTRO</v>
          </cell>
          <cell r="H724" t="str">
            <v>CENTRO</v>
          </cell>
          <cell r="I724" t="str">
            <v>CENTRO</v>
          </cell>
          <cell r="J724" t="str">
            <v>SI</v>
          </cell>
          <cell r="M724" t="str">
            <v>C</v>
          </cell>
          <cell r="P724">
            <v>1081310</v>
          </cell>
          <cell r="Q724">
            <v>0</v>
          </cell>
          <cell r="X724" t="str">
            <v>4Profesional</v>
          </cell>
          <cell r="Z724" t="str">
            <v>CENTRO</v>
          </cell>
          <cell r="AA724" t="str">
            <v>Mant</v>
          </cell>
        </row>
        <row r="725">
          <cell r="C725" t="str">
            <v>AVILA LEAL RUBEN DARIO</v>
          </cell>
          <cell r="D725" t="str">
            <v>3020-08</v>
          </cell>
          <cell r="E725">
            <v>21196717.882083338</v>
          </cell>
          <cell r="F725" t="str">
            <v>Profesional Universitario</v>
          </cell>
          <cell r="G725" t="str">
            <v>21CENTRO</v>
          </cell>
          <cell r="H725" t="str">
            <v>CENTRO</v>
          </cell>
          <cell r="I725" t="str">
            <v>CENTRO</v>
          </cell>
          <cell r="J725" t="str">
            <v>SI</v>
          </cell>
          <cell r="M725" t="str">
            <v>C</v>
          </cell>
          <cell r="P725">
            <v>1044033</v>
          </cell>
          <cell r="Q725">
            <v>0</v>
          </cell>
          <cell r="X725" t="str">
            <v>4Profesional</v>
          </cell>
          <cell r="Z725" t="str">
            <v>CENTRO</v>
          </cell>
          <cell r="AA725" t="str">
            <v>Mant</v>
          </cell>
        </row>
        <row r="726">
          <cell r="C726">
            <v>0.47458550337980676</v>
          </cell>
          <cell r="D726" t="str">
            <v>3020-14</v>
          </cell>
          <cell r="E726">
            <v>27317929.430000003</v>
          </cell>
          <cell r="F726" t="str">
            <v>Profesional Universitario</v>
          </cell>
          <cell r="G726" t="str">
            <v>21CENTRO</v>
          </cell>
          <cell r="H726" t="str">
            <v>CENTRO</v>
          </cell>
          <cell r="I726" t="str">
            <v>CENTRO</v>
          </cell>
          <cell r="J726" t="str">
            <v>SI</v>
          </cell>
          <cell r="M726" t="str">
            <v>C</v>
          </cell>
          <cell r="N726" t="str">
            <v>V</v>
          </cell>
          <cell r="P726">
            <v>1345530</v>
          </cell>
          <cell r="Q726">
            <v>0</v>
          </cell>
          <cell r="X726" t="str">
            <v>4Profesional</v>
          </cell>
          <cell r="Z726" t="str">
            <v>CENTRO</v>
          </cell>
          <cell r="AA726" t="str">
            <v>crear</v>
          </cell>
        </row>
        <row r="727">
          <cell r="C727">
            <v>0.11555569308220193</v>
          </cell>
          <cell r="D727" t="str">
            <v>3010-17</v>
          </cell>
          <cell r="E727">
            <v>33809401.822500005</v>
          </cell>
          <cell r="F727" t="str">
            <v>Profesional Especializado</v>
          </cell>
          <cell r="G727" t="str">
            <v>19SDF</v>
          </cell>
          <cell r="H727" t="str">
            <v>DIVISION PRESUPUESTO</v>
          </cell>
          <cell r="I727" t="str">
            <v>DIVISION DE PRESUPUESTO</v>
          </cell>
          <cell r="J727" t="str">
            <v>SI</v>
          </cell>
          <cell r="M727" t="str">
            <v>C</v>
          </cell>
          <cell r="N727" t="str">
            <v>V</v>
          </cell>
          <cell r="P727">
            <v>1665264</v>
          </cell>
          <cell r="Q727">
            <v>0</v>
          </cell>
          <cell r="X727" t="str">
            <v>4Profesional</v>
          </cell>
          <cell r="AA727" t="str">
            <v>crear</v>
          </cell>
        </row>
        <row r="728">
          <cell r="C728" t="str">
            <v>MARROQUIN CACERES MARIA IBED</v>
          </cell>
          <cell r="D728" t="str">
            <v>5040-20</v>
          </cell>
          <cell r="E728">
            <v>16138824.14833333</v>
          </cell>
          <cell r="F728" t="str">
            <v>Secretario Ejecutivo</v>
          </cell>
          <cell r="G728" t="str">
            <v>19SDF</v>
          </cell>
          <cell r="H728" t="str">
            <v>DIVISION INVERSIONES</v>
          </cell>
          <cell r="I728" t="str">
            <v>DIVISION INVERSIONES</v>
          </cell>
          <cell r="J728" t="str">
            <v>SI</v>
          </cell>
          <cell r="M728" t="str">
            <v>C</v>
          </cell>
          <cell r="P728">
            <v>764298</v>
          </cell>
          <cell r="Q728">
            <v>0</v>
          </cell>
          <cell r="X728" t="str">
            <v>6Asistencial</v>
          </cell>
          <cell r="AA728" t="str">
            <v>Mant</v>
          </cell>
        </row>
        <row r="729">
          <cell r="C729">
            <v>8.3788760305123278E-2</v>
          </cell>
          <cell r="D729" t="str">
            <v>3010-17</v>
          </cell>
          <cell r="E729">
            <v>33809401.822500005</v>
          </cell>
          <cell r="F729" t="str">
            <v>Profesional Especializado</v>
          </cell>
          <cell r="G729" t="str">
            <v>16SCC</v>
          </cell>
          <cell r="H729" t="str">
            <v>DIVISION CARTERA</v>
          </cell>
          <cell r="I729" t="str">
            <v>DIVISION CARTERA</v>
          </cell>
          <cell r="J729" t="str">
            <v>SI</v>
          </cell>
          <cell r="M729" t="str">
            <v>C</v>
          </cell>
          <cell r="N729" t="str">
            <v>V</v>
          </cell>
          <cell r="P729">
            <v>1665264</v>
          </cell>
          <cell r="Q729">
            <v>0</v>
          </cell>
          <cell r="X729" t="str">
            <v>4Profesional</v>
          </cell>
          <cell r="AA729" t="str">
            <v>crear</v>
          </cell>
        </row>
        <row r="730">
          <cell r="C730">
            <v>0.10074195661570989</v>
          </cell>
          <cell r="D730" t="str">
            <v>3020-10</v>
          </cell>
          <cell r="E730">
            <v>23062173.132083338</v>
          </cell>
          <cell r="F730" t="str">
            <v>Profesional Universitario</v>
          </cell>
          <cell r="G730" t="str">
            <v>22NOROCCIDENTE</v>
          </cell>
          <cell r="H730" t="str">
            <v>NOROCCIDENTE</v>
          </cell>
          <cell r="I730" t="str">
            <v>NOROCCIDENTE</v>
          </cell>
          <cell r="J730" t="str">
            <v>SI</v>
          </cell>
          <cell r="M730" t="str">
            <v>C</v>
          </cell>
          <cell r="N730" t="str">
            <v>V</v>
          </cell>
          <cell r="P730">
            <v>1135915</v>
          </cell>
          <cell r="Q730">
            <v>0</v>
          </cell>
          <cell r="X730" t="str">
            <v>4Profesional</v>
          </cell>
          <cell r="Z730" t="str">
            <v>NOROCCIDENTE</v>
          </cell>
          <cell r="AA730" t="str">
            <v>crear</v>
          </cell>
        </row>
        <row r="731">
          <cell r="C731">
            <v>0.5980829228868626</v>
          </cell>
          <cell r="D731" t="str">
            <v>3020-10</v>
          </cell>
          <cell r="E731">
            <v>23062173.132083338</v>
          </cell>
          <cell r="F731" t="str">
            <v>Profesional Universitario</v>
          </cell>
          <cell r="G731" t="str">
            <v>23NORTE</v>
          </cell>
          <cell r="H731" t="str">
            <v>NORTE</v>
          </cell>
          <cell r="I731" t="str">
            <v>NORTE</v>
          </cell>
          <cell r="J731" t="str">
            <v>SI</v>
          </cell>
          <cell r="M731" t="str">
            <v>C</v>
          </cell>
          <cell r="N731" t="str">
            <v>V</v>
          </cell>
          <cell r="P731">
            <v>1135915</v>
          </cell>
          <cell r="Q731">
            <v>0</v>
          </cell>
          <cell r="X731" t="str">
            <v>4Profesional</v>
          </cell>
          <cell r="Z731" t="str">
            <v>NORTE</v>
          </cell>
          <cell r="AA731" t="str">
            <v>crear</v>
          </cell>
        </row>
        <row r="732">
          <cell r="C732">
            <v>0.98371267187759637</v>
          </cell>
          <cell r="D732" t="str">
            <v>3020-14</v>
          </cell>
          <cell r="E732">
            <v>27317929.430000003</v>
          </cell>
          <cell r="F732" t="str">
            <v>Profesional Universitario</v>
          </cell>
          <cell r="G732" t="str">
            <v>23NORTE</v>
          </cell>
          <cell r="H732" t="str">
            <v>NORTE</v>
          </cell>
          <cell r="I732" t="str">
            <v>NORTE</v>
          </cell>
          <cell r="J732" t="str">
            <v>SI</v>
          </cell>
          <cell r="M732" t="str">
            <v>C</v>
          </cell>
          <cell r="N732" t="str">
            <v>V</v>
          </cell>
          <cell r="P732">
            <v>1345530</v>
          </cell>
          <cell r="Q732">
            <v>0</v>
          </cell>
          <cell r="X732" t="str">
            <v>4Profesional</v>
          </cell>
          <cell r="Z732" t="str">
            <v>NORTE</v>
          </cell>
          <cell r="AA732" t="str">
            <v>crear</v>
          </cell>
        </row>
        <row r="733">
          <cell r="C733" t="str">
            <v>zzVACANTE17</v>
          </cell>
          <cell r="D733" t="str">
            <v>3020-10</v>
          </cell>
          <cell r="E733">
            <v>23062173.132083338</v>
          </cell>
          <cell r="F733" t="str">
            <v>Profesional Universitario</v>
          </cell>
          <cell r="G733" t="str">
            <v>23NORTE</v>
          </cell>
          <cell r="H733" t="str">
            <v>NORTE</v>
          </cell>
          <cell r="I733" t="str">
            <v>NORTE</v>
          </cell>
          <cell r="J733" t="str">
            <v>SI</v>
          </cell>
          <cell r="M733" t="str">
            <v>C</v>
          </cell>
          <cell r="N733" t="str">
            <v>V</v>
          </cell>
          <cell r="P733">
            <v>1135915</v>
          </cell>
          <cell r="Q733">
            <v>0</v>
          </cell>
          <cell r="X733" t="str">
            <v>4Profesional</v>
          </cell>
          <cell r="Z733" t="str">
            <v>NORTE</v>
          </cell>
          <cell r="AA733" t="str">
            <v>Mant</v>
          </cell>
        </row>
        <row r="734">
          <cell r="C734" t="str">
            <v>zzVACANTE PENSION39</v>
          </cell>
          <cell r="D734" t="str">
            <v>3020-10</v>
          </cell>
          <cell r="E734">
            <v>23062173.132083338</v>
          </cell>
          <cell r="F734" t="str">
            <v>Profesional Universitario</v>
          </cell>
          <cell r="G734" t="str">
            <v>19SDF</v>
          </cell>
          <cell r="H734" t="str">
            <v>DIVISION INVERSIONES</v>
          </cell>
          <cell r="I734" t="str">
            <v>DIVISION INVERSIONES</v>
          </cell>
          <cell r="J734" t="str">
            <v>SI</v>
          </cell>
          <cell r="M734" t="str">
            <v>C</v>
          </cell>
          <cell r="N734" t="str">
            <v>V</v>
          </cell>
          <cell r="P734">
            <v>1135915</v>
          </cell>
          <cell r="Q734">
            <v>0</v>
          </cell>
          <cell r="X734" t="str">
            <v>4Profesional</v>
          </cell>
          <cell r="AA734" t="str">
            <v>Mant</v>
          </cell>
        </row>
        <row r="735">
          <cell r="C735" t="str">
            <v>zzVACANTE38</v>
          </cell>
          <cell r="D735" t="str">
            <v>5310-19</v>
          </cell>
          <cell r="E735">
            <v>24716999.175000004</v>
          </cell>
          <cell r="F735" t="str">
            <v>Conductor Mec (Asignado)</v>
          </cell>
          <cell r="G735" t="str">
            <v>10DIR</v>
          </cell>
          <cell r="H735" t="str">
            <v>DIRECCION</v>
          </cell>
          <cell r="I735" t="str">
            <v>DIRECCION</v>
          </cell>
          <cell r="J735" t="str">
            <v>SI</v>
          </cell>
          <cell r="M735" t="str">
            <v>LNR</v>
          </cell>
          <cell r="N735" t="str">
            <v>V</v>
          </cell>
          <cell r="P735">
            <v>740637</v>
          </cell>
          <cell r="Q735">
            <v>0</v>
          </cell>
          <cell r="X735" t="str">
            <v>6Asistencial</v>
          </cell>
          <cell r="AA735" t="str">
            <v>Mant</v>
          </cell>
        </row>
        <row r="736">
          <cell r="C736" t="str">
            <v>ALARCON ROJAS ROSALBA</v>
          </cell>
          <cell r="D736" t="str">
            <v>4065-15</v>
          </cell>
          <cell r="E736">
            <v>18995922.495416671</v>
          </cell>
          <cell r="F736" t="str">
            <v>Técnico Administrativo</v>
          </cell>
          <cell r="G736" t="str">
            <v>19SDF</v>
          </cell>
          <cell r="H736" t="str">
            <v>DIVISION CONTABILIDAD</v>
          </cell>
          <cell r="I736" t="str">
            <v>DIVISION CONTABILIDAD</v>
          </cell>
          <cell r="J736" t="str">
            <v>SI</v>
          </cell>
          <cell r="L736">
            <v>2004</v>
          </cell>
          <cell r="M736" t="str">
            <v>C</v>
          </cell>
          <cell r="P736">
            <v>935634</v>
          </cell>
          <cell r="Q736">
            <v>0</v>
          </cell>
          <cell r="X736" t="str">
            <v>5Tecnico</v>
          </cell>
          <cell r="AA736" t="str">
            <v>Mant</v>
          </cell>
        </row>
        <row r="737">
          <cell r="C737" t="str">
            <v>ALMANZA RAMIREZ AMPARO DE-JESUS</v>
          </cell>
          <cell r="D737" t="str">
            <v>5040-16</v>
          </cell>
          <cell r="E737">
            <v>14586952.714583334</v>
          </cell>
          <cell r="F737" t="str">
            <v>Secretario Ejecutivo</v>
          </cell>
          <cell r="G737" t="str">
            <v>23NORTE</v>
          </cell>
          <cell r="H737" t="str">
            <v>NORTE</v>
          </cell>
          <cell r="I737" t="str">
            <v>NORTE</v>
          </cell>
          <cell r="J737" t="str">
            <v>SI</v>
          </cell>
          <cell r="L737" t="str">
            <v>MCF</v>
          </cell>
          <cell r="M737" t="str">
            <v>C</v>
          </cell>
          <cell r="N737" t="str">
            <v>P</v>
          </cell>
          <cell r="P737">
            <v>688731</v>
          </cell>
          <cell r="Q737">
            <v>0</v>
          </cell>
          <cell r="X737" t="str">
            <v>6Asistencial</v>
          </cell>
          <cell r="Z737" t="str">
            <v>NORTE</v>
          </cell>
          <cell r="AA737" t="str">
            <v>Mant</v>
          </cell>
        </row>
        <row r="738">
          <cell r="C738" t="str">
            <v>ANDRADE DE FALLA LUZ STELLA</v>
          </cell>
          <cell r="D738" t="str">
            <v>4065-09</v>
          </cell>
          <cell r="E738">
            <v>14586952.714583334</v>
          </cell>
          <cell r="F738" t="str">
            <v>Técnico Administrativo</v>
          </cell>
          <cell r="G738" t="str">
            <v>25SUROCCIDENTE</v>
          </cell>
          <cell r="H738" t="str">
            <v>SUROCCIDENTE</v>
          </cell>
          <cell r="I738" t="str">
            <v>SUROCCIDENTE</v>
          </cell>
          <cell r="J738" t="str">
            <v>SI</v>
          </cell>
          <cell r="L738" t="str">
            <v>MCF</v>
          </cell>
          <cell r="M738" t="str">
            <v>C</v>
          </cell>
          <cell r="P738">
            <v>688731</v>
          </cell>
          <cell r="Q738">
            <v>0</v>
          </cell>
          <cell r="X738" t="str">
            <v>5Tecnico</v>
          </cell>
          <cell r="Z738" t="str">
            <v>SUROCCIDENTE</v>
          </cell>
          <cell r="AA738" t="str">
            <v>Mant</v>
          </cell>
        </row>
        <row r="739">
          <cell r="C739" t="str">
            <v>ANGULO SANABRIA GLORIA CONSTANZA</v>
          </cell>
          <cell r="D739" t="str">
            <v>3020-09</v>
          </cell>
          <cell r="E739">
            <v>21953542.663749997</v>
          </cell>
          <cell r="F739" t="str">
            <v>Profesional Universitario</v>
          </cell>
          <cell r="G739" t="str">
            <v>11OCI</v>
          </cell>
          <cell r="H739" t="str">
            <v>OFICINA CONTROL INTERNO</v>
          </cell>
          <cell r="I739" t="str">
            <v>OFICINA DE CONTROL INTERNO</v>
          </cell>
          <cell r="J739" t="str">
            <v>NO</v>
          </cell>
          <cell r="L739" t="str">
            <v>MCF</v>
          </cell>
          <cell r="M739" t="str">
            <v>C</v>
          </cell>
          <cell r="P739">
            <v>1081310</v>
          </cell>
          <cell r="Q739">
            <v>0</v>
          </cell>
          <cell r="X739" t="str">
            <v>4Profesional</v>
          </cell>
          <cell r="AA739" t="str">
            <v>Mant</v>
          </cell>
        </row>
        <row r="740">
          <cell r="C740" t="str">
            <v>ANTIA JARAMILLO TERESA CAROLINA DEL PILA</v>
          </cell>
          <cell r="D740" t="str">
            <v>4065-09</v>
          </cell>
          <cell r="E740">
            <v>14586952.714583334</v>
          </cell>
          <cell r="F740" t="str">
            <v>Técnico Administrativo</v>
          </cell>
          <cell r="G740" t="str">
            <v>22NOROCCIDENTE</v>
          </cell>
          <cell r="H740" t="str">
            <v>NOROCCIDENTE</v>
          </cell>
          <cell r="I740" t="str">
            <v>NOROCCIDENTE</v>
          </cell>
          <cell r="J740" t="str">
            <v>SI</v>
          </cell>
          <cell r="L740" t="str">
            <v>MCF</v>
          </cell>
          <cell r="M740" t="str">
            <v>C</v>
          </cell>
          <cell r="P740">
            <v>688731</v>
          </cell>
          <cell r="Q740">
            <v>0</v>
          </cell>
          <cell r="X740" t="str">
            <v>5Tecnico</v>
          </cell>
          <cell r="Z740" t="str">
            <v>NOROCCIDENTE</v>
          </cell>
          <cell r="AA740" t="str">
            <v>Mant</v>
          </cell>
        </row>
        <row r="741">
          <cell r="C741" t="str">
            <v>BECERRA DE CABALLERO RUTH MARINA</v>
          </cell>
          <cell r="D741" t="str">
            <v>5120-09</v>
          </cell>
          <cell r="E741">
            <v>10643889.421249999</v>
          </cell>
          <cell r="F741" t="str">
            <v>Auxiliar Administrativo</v>
          </cell>
          <cell r="G741" t="str">
            <v>25SUROCCIDENTE</v>
          </cell>
          <cell r="H741" t="str">
            <v>SUROCCIDENTE</v>
          </cell>
          <cell r="I741" t="str">
            <v>SUROCCIDENTE</v>
          </cell>
          <cell r="J741" t="str">
            <v>SI</v>
          </cell>
          <cell r="L741" t="str">
            <v>MCF</v>
          </cell>
          <cell r="M741" t="str">
            <v>C</v>
          </cell>
          <cell r="N741" t="str">
            <v>P</v>
          </cell>
          <cell r="P741">
            <v>468655</v>
          </cell>
          <cell r="Q741">
            <v>0</v>
          </cell>
          <cell r="X741" t="str">
            <v>6Asistencial</v>
          </cell>
          <cell r="Z741" t="str">
            <v>SUROCCIDENTE</v>
          </cell>
          <cell r="AA741" t="str">
            <v>Mant</v>
          </cell>
        </row>
        <row r="742">
          <cell r="C742" t="str">
            <v>BOLIVAR PEREIRA MERY ANNE</v>
          </cell>
          <cell r="D742" t="str">
            <v>4065-09</v>
          </cell>
          <cell r="E742">
            <v>14586952.714583334</v>
          </cell>
          <cell r="F742" t="str">
            <v>Técnico Administrativo</v>
          </cell>
          <cell r="G742" t="str">
            <v>25SUROCCIDENTE</v>
          </cell>
          <cell r="H742" t="str">
            <v>SUROCCIDENTE</v>
          </cell>
          <cell r="I742" t="str">
            <v>SUROCCIDENTE</v>
          </cell>
          <cell r="J742" t="str">
            <v>SI</v>
          </cell>
          <cell r="L742" t="str">
            <v>MCF</v>
          </cell>
          <cell r="M742" t="str">
            <v>C</v>
          </cell>
          <cell r="P742">
            <v>688731</v>
          </cell>
          <cell r="Q742">
            <v>0</v>
          </cell>
          <cell r="X742" t="str">
            <v>5Tecnico</v>
          </cell>
          <cell r="Z742" t="str">
            <v>SUROCCIDENTE</v>
          </cell>
          <cell r="AA742" t="str">
            <v>Mant</v>
          </cell>
        </row>
        <row r="743">
          <cell r="C743" t="str">
            <v>CABEZAS TORRES JENNY DOMINGA</v>
          </cell>
          <cell r="D743" t="str">
            <v>4065-11</v>
          </cell>
          <cell r="E743">
            <v>16080398.177083332</v>
          </cell>
          <cell r="F743" t="str">
            <v>Técnico Administrativo</v>
          </cell>
          <cell r="G743" t="str">
            <v>19SDF</v>
          </cell>
          <cell r="H743" t="str">
            <v>DIVISION CONTABILIDAD</v>
          </cell>
          <cell r="I743" t="str">
            <v>DIVISION CONTABILIDAD</v>
          </cell>
          <cell r="J743" t="str">
            <v>SI</v>
          </cell>
          <cell r="L743" t="str">
            <v>MCF</v>
          </cell>
          <cell r="M743" t="str">
            <v>C</v>
          </cell>
          <cell r="P743">
            <v>761453</v>
          </cell>
          <cell r="Q743">
            <v>0</v>
          </cell>
          <cell r="X743" t="str">
            <v>5Tecnico</v>
          </cell>
          <cell r="AA743" t="str">
            <v>Mant</v>
          </cell>
        </row>
        <row r="744">
          <cell r="C744" t="str">
            <v>CARVAJAL GUEVARA LUZ STELLA</v>
          </cell>
          <cell r="D744" t="str">
            <v>5120-12</v>
          </cell>
          <cell r="E744">
            <v>13279546.932500001</v>
          </cell>
          <cell r="F744" t="str">
            <v>Auxiliar Administrativo</v>
          </cell>
          <cell r="G744" t="str">
            <v>20SEG</v>
          </cell>
          <cell r="H744" t="str">
            <v>DIVISION SERVICIOS ADMINISTRATIVOS</v>
          </cell>
          <cell r="I744" t="str">
            <v>CORRESPONDENCIA</v>
          </cell>
          <cell r="J744" t="str">
            <v>NO</v>
          </cell>
          <cell r="L744" t="str">
            <v>MCF</v>
          </cell>
          <cell r="M744" t="str">
            <v>C</v>
          </cell>
          <cell r="P744">
            <v>596996</v>
          </cell>
          <cell r="Q744">
            <v>0</v>
          </cell>
          <cell r="X744" t="str">
            <v>6Asistencial</v>
          </cell>
          <cell r="AA744" t="str">
            <v>Mant</v>
          </cell>
        </row>
        <row r="745">
          <cell r="C745" t="str">
            <v>CASSAS BERROCAL MARIELA-DEL-ROSARIO</v>
          </cell>
          <cell r="D745" t="str">
            <v>5120-10</v>
          </cell>
          <cell r="E745">
            <v>11597824.078333335</v>
          </cell>
          <cell r="F745" t="str">
            <v>Auxiliar Administrativo</v>
          </cell>
          <cell r="G745" t="str">
            <v>23NORTE</v>
          </cell>
          <cell r="H745" t="str">
            <v>NORTE</v>
          </cell>
          <cell r="I745" t="str">
            <v>NORTE</v>
          </cell>
          <cell r="J745" t="str">
            <v>SI</v>
          </cell>
          <cell r="L745">
            <v>2005</v>
          </cell>
          <cell r="M745" t="str">
            <v>C</v>
          </cell>
          <cell r="P745">
            <v>515106</v>
          </cell>
          <cell r="Q745">
            <v>0</v>
          </cell>
          <cell r="X745" t="str">
            <v>6Asistencial</v>
          </cell>
          <cell r="Z745" t="str">
            <v>NORTE</v>
          </cell>
          <cell r="AA745" t="str">
            <v>Mant</v>
          </cell>
        </row>
        <row r="746">
          <cell r="C746" t="str">
            <v>CASTELLANOS DE CUELLAR ELVA MARINA</v>
          </cell>
          <cell r="D746" t="str">
            <v>5120-17</v>
          </cell>
          <cell r="E746">
            <v>16042796.106666669</v>
          </cell>
          <cell r="F746" t="str">
            <v>Auxiliar Administrativo</v>
          </cell>
          <cell r="G746" t="str">
            <v>16SCC</v>
          </cell>
          <cell r="H746" t="str">
            <v>DIVISION CARTERA</v>
          </cell>
          <cell r="I746" t="str">
            <v>DIVISION CARTERA</v>
          </cell>
          <cell r="J746" t="str">
            <v>SI</v>
          </cell>
          <cell r="L746">
            <v>2004</v>
          </cell>
          <cell r="M746" t="str">
            <v>C</v>
          </cell>
          <cell r="P746">
            <v>703542</v>
          </cell>
          <cell r="Q746">
            <v>56080</v>
          </cell>
          <cell r="X746" t="str">
            <v>6Asistencial</v>
          </cell>
          <cell r="AA746" t="str">
            <v>Mant</v>
          </cell>
        </row>
        <row r="747">
          <cell r="C747" t="str">
            <v>CASTRO QUINTERO HERMELINDA</v>
          </cell>
          <cell r="D747" t="str">
            <v>4065-11</v>
          </cell>
          <cell r="E747">
            <v>16080398.177083332</v>
          </cell>
          <cell r="F747" t="str">
            <v>Técnico Administrativo</v>
          </cell>
          <cell r="G747" t="str">
            <v>25SUROCCIDENTE</v>
          </cell>
          <cell r="H747" t="str">
            <v>SUROCCIDENTE</v>
          </cell>
          <cell r="I747" t="str">
            <v>SUROCCIDENTE</v>
          </cell>
          <cell r="J747" t="str">
            <v>SI</v>
          </cell>
          <cell r="L747">
            <v>2003</v>
          </cell>
          <cell r="M747" t="str">
            <v>C</v>
          </cell>
          <cell r="P747">
            <v>761453</v>
          </cell>
          <cell r="Q747">
            <v>0</v>
          </cell>
          <cell r="X747" t="str">
            <v>5Tecnico</v>
          </cell>
          <cell r="Z747" t="str">
            <v>SUROCCIDENTE</v>
          </cell>
          <cell r="AA747" t="str">
            <v>Mant</v>
          </cell>
        </row>
        <row r="748">
          <cell r="C748" t="str">
            <v>CRIALES CLAVIJO LISBETH ASTRID</v>
          </cell>
          <cell r="D748" t="str">
            <v>5120-12</v>
          </cell>
          <cell r="E748">
            <v>13279546.932500001</v>
          </cell>
          <cell r="F748" t="str">
            <v>Auxiliar Administrativo</v>
          </cell>
          <cell r="G748" t="str">
            <v>20SEG</v>
          </cell>
          <cell r="H748" t="str">
            <v>DIVISION SERVICIOS ADMINISTRATIVOS</v>
          </cell>
          <cell r="I748" t="str">
            <v>CORRESPONDENCIA</v>
          </cell>
          <cell r="J748" t="str">
            <v>NO</v>
          </cell>
          <cell r="L748" t="str">
            <v>MCF</v>
          </cell>
          <cell r="M748" t="str">
            <v>C</v>
          </cell>
          <cell r="P748">
            <v>596996</v>
          </cell>
          <cell r="Q748">
            <v>0</v>
          </cell>
          <cell r="X748" t="str">
            <v>6Asistencial</v>
          </cell>
          <cell r="AA748" t="str">
            <v>Mant</v>
          </cell>
        </row>
        <row r="749">
          <cell r="C749" t="str">
            <v>CUEVAS DE REVELO MARIA BEATRIZ</v>
          </cell>
          <cell r="D749" t="str">
            <v>5120-10</v>
          </cell>
          <cell r="E749">
            <v>11597824.078333335</v>
          </cell>
          <cell r="F749" t="str">
            <v>Auxiliar Administrativo</v>
          </cell>
          <cell r="G749" t="str">
            <v>25SUROCCIDENTE</v>
          </cell>
          <cell r="H749" t="str">
            <v>SUROCCIDENTE</v>
          </cell>
          <cell r="I749" t="str">
            <v>SUROCCIDENTE</v>
          </cell>
          <cell r="J749" t="str">
            <v>SI</v>
          </cell>
          <cell r="L749">
            <v>2003</v>
          </cell>
          <cell r="M749" t="str">
            <v>C</v>
          </cell>
          <cell r="P749">
            <v>515106</v>
          </cell>
          <cell r="Q749">
            <v>0</v>
          </cell>
          <cell r="X749" t="str">
            <v>6Asistencial</v>
          </cell>
          <cell r="Z749" t="str">
            <v>SUROCCIDENTE</v>
          </cell>
          <cell r="AA749" t="str">
            <v>Mant</v>
          </cell>
        </row>
        <row r="750">
          <cell r="C750" t="str">
            <v>DE-MOYA BADILLO BERLYS</v>
          </cell>
          <cell r="D750" t="str">
            <v>4065-09</v>
          </cell>
          <cell r="E750">
            <v>14586952.714583334</v>
          </cell>
          <cell r="F750" t="str">
            <v>Técnico Administrativo</v>
          </cell>
          <cell r="G750" t="str">
            <v>23NORTE</v>
          </cell>
          <cell r="H750" t="str">
            <v>NORTE</v>
          </cell>
          <cell r="I750" t="str">
            <v>NORTE</v>
          </cell>
          <cell r="J750" t="str">
            <v>SI</v>
          </cell>
          <cell r="L750" t="str">
            <v>MCF</v>
          </cell>
          <cell r="M750" t="str">
            <v>C</v>
          </cell>
          <cell r="P750">
            <v>688731</v>
          </cell>
          <cell r="Q750">
            <v>0</v>
          </cell>
          <cell r="X750" t="str">
            <v>5Tecnico</v>
          </cell>
          <cell r="Z750" t="str">
            <v>NORTE</v>
          </cell>
          <cell r="AA750" t="str">
            <v>Mant</v>
          </cell>
        </row>
        <row r="751">
          <cell r="C751" t="str">
            <v>FUERTE POSADA MARIA CRISTINA</v>
          </cell>
          <cell r="D751" t="str">
            <v>5120-17</v>
          </cell>
          <cell r="E751">
            <v>14891116.80625</v>
          </cell>
          <cell r="F751" t="str">
            <v>Auxiliar Administrativo</v>
          </cell>
          <cell r="G751" t="str">
            <v>20SEG</v>
          </cell>
          <cell r="H751" t="str">
            <v>DIVISION TALENTO HUMANO</v>
          </cell>
          <cell r="I751" t="str">
            <v>DIVISION DE TALENTO HUMANO</v>
          </cell>
          <cell r="J751" t="str">
            <v>NO</v>
          </cell>
          <cell r="L751" t="str">
            <v>MCF</v>
          </cell>
          <cell r="M751" t="str">
            <v>C</v>
          </cell>
          <cell r="P751">
            <v>703542</v>
          </cell>
          <cell r="Q751">
            <v>0</v>
          </cell>
          <cell r="X751" t="str">
            <v>6Asistencial</v>
          </cell>
          <cell r="AA751" t="str">
            <v>Mant</v>
          </cell>
        </row>
        <row r="752">
          <cell r="C752" t="str">
            <v>FUNEME  HERNANDO</v>
          </cell>
          <cell r="D752" t="str">
            <v>5120-17</v>
          </cell>
          <cell r="E752">
            <v>14891116.80625</v>
          </cell>
          <cell r="F752" t="str">
            <v>Auxiliar Administrativo</v>
          </cell>
          <cell r="G752" t="str">
            <v>20SEG</v>
          </cell>
          <cell r="H752" t="str">
            <v>DIVISION SERVICIOS ADMINISTRATIVOS</v>
          </cell>
          <cell r="I752" t="str">
            <v>CORRESPONDENCIA</v>
          </cell>
          <cell r="J752" t="str">
            <v>NO</v>
          </cell>
          <cell r="L752">
            <v>2003</v>
          </cell>
          <cell r="M752" t="str">
            <v>C</v>
          </cell>
          <cell r="P752">
            <v>703542</v>
          </cell>
          <cell r="Q752">
            <v>0</v>
          </cell>
          <cell r="X752" t="str">
            <v>6Asistencial</v>
          </cell>
          <cell r="AA752" t="str">
            <v>Mant</v>
          </cell>
        </row>
        <row r="753">
          <cell r="C753" t="str">
            <v>GOMEZ SILVA AMIRA</v>
          </cell>
          <cell r="D753" t="str">
            <v>5040-22</v>
          </cell>
          <cell r="E753">
            <v>17182482.831666667</v>
          </cell>
          <cell r="F753" t="str">
            <v>Secretario Ejecutivo</v>
          </cell>
          <cell r="G753" t="str">
            <v>20SEG</v>
          </cell>
          <cell r="H753" t="str">
            <v>SECRETARIA GENERAL</v>
          </cell>
          <cell r="I753" t="str">
            <v>SECRETARIA GENERAL</v>
          </cell>
          <cell r="J753" t="str">
            <v>NO</v>
          </cell>
          <cell r="L753">
            <v>2004</v>
          </cell>
          <cell r="M753" t="str">
            <v>C</v>
          </cell>
          <cell r="N753" t="str">
            <v>P</v>
          </cell>
          <cell r="P753">
            <v>846314</v>
          </cell>
          <cell r="Q753">
            <v>0</v>
          </cell>
          <cell r="X753" t="str">
            <v>6Asistencial</v>
          </cell>
          <cell r="AA753" t="str">
            <v>Mant</v>
          </cell>
        </row>
        <row r="754">
          <cell r="C754" t="str">
            <v>GONZALEZ RUBIO MIGUEL DE-CERVANTES</v>
          </cell>
          <cell r="D754" t="str">
            <v>5120-10</v>
          </cell>
          <cell r="E754">
            <v>12918517.657916667</v>
          </cell>
          <cell r="F754" t="str">
            <v>Auxiliar Administrativo</v>
          </cell>
          <cell r="G754" t="str">
            <v>25SUROCCIDENTE</v>
          </cell>
          <cell r="H754" t="str">
            <v>SUROCCIDENTE</v>
          </cell>
          <cell r="I754" t="str">
            <v>SUROCCIDENTE</v>
          </cell>
          <cell r="J754" t="str">
            <v>SI</v>
          </cell>
          <cell r="L754">
            <v>2003</v>
          </cell>
          <cell r="M754" t="str">
            <v>C</v>
          </cell>
          <cell r="P754">
            <v>515106</v>
          </cell>
          <cell r="Q754">
            <v>64310</v>
          </cell>
          <cell r="X754" t="str">
            <v>6Asistencial</v>
          </cell>
          <cell r="Z754" t="str">
            <v>SUROCCIDENTE</v>
          </cell>
          <cell r="AA754" t="str">
            <v>Mant</v>
          </cell>
        </row>
        <row r="755">
          <cell r="C755" t="str">
            <v>GONZALEZ SANCHEZ MARTHA ELSA</v>
          </cell>
          <cell r="D755" t="str">
            <v>4065-15</v>
          </cell>
          <cell r="E755">
            <v>20297489.79333334</v>
          </cell>
          <cell r="F755" t="str">
            <v>Técnico Administrativo</v>
          </cell>
          <cell r="G755" t="str">
            <v>21CENTRO</v>
          </cell>
          <cell r="H755" t="str">
            <v>CENTRO</v>
          </cell>
          <cell r="I755" t="str">
            <v>CENTRO</v>
          </cell>
          <cell r="J755" t="str">
            <v>SI</v>
          </cell>
          <cell r="L755">
            <v>2004</v>
          </cell>
          <cell r="M755" t="str">
            <v>C</v>
          </cell>
          <cell r="P755">
            <v>935634</v>
          </cell>
          <cell r="Q755">
            <v>64108</v>
          </cell>
          <cell r="X755" t="str">
            <v>5Tecnico</v>
          </cell>
          <cell r="Z755" t="str">
            <v>CENTRO</v>
          </cell>
          <cell r="AA755" t="str">
            <v>Mant</v>
          </cell>
        </row>
        <row r="756">
          <cell r="C756" t="str">
            <v>GUERRERO PAVAJEAU LOURDES MARGARITA</v>
          </cell>
          <cell r="D756" t="str">
            <v>5040-20</v>
          </cell>
          <cell r="E756">
            <v>16138824.14833333</v>
          </cell>
          <cell r="F756" t="str">
            <v>Secretario Ejecutivo</v>
          </cell>
          <cell r="G756" t="str">
            <v>23NORTE</v>
          </cell>
          <cell r="H756" t="str">
            <v>NORTE</v>
          </cell>
          <cell r="I756" t="str">
            <v>NORTE</v>
          </cell>
          <cell r="J756" t="str">
            <v>SI</v>
          </cell>
          <cell r="L756" t="str">
            <v>MCF</v>
          </cell>
          <cell r="M756" t="str">
            <v>C</v>
          </cell>
          <cell r="P756">
            <v>764298</v>
          </cell>
          <cell r="Q756">
            <v>0</v>
          </cell>
          <cell r="X756" t="str">
            <v>6Asistencial</v>
          </cell>
          <cell r="Z756" t="str">
            <v>NORTE</v>
          </cell>
          <cell r="AA756" t="str">
            <v>Mant</v>
          </cell>
        </row>
        <row r="757">
          <cell r="C757" t="str">
            <v>GUERRERO TORRES MARGARITA</v>
          </cell>
          <cell r="D757" t="str">
            <v>3010-17</v>
          </cell>
          <cell r="E757">
            <v>33809401.822500005</v>
          </cell>
          <cell r="F757" t="str">
            <v>Profesional Especializado</v>
          </cell>
          <cell r="G757" t="str">
            <v>18SRI</v>
          </cell>
          <cell r="H757" t="str">
            <v>SUBDIRECCION REL INTERNALES</v>
          </cell>
          <cell r="I757" t="str">
            <v>CONSEJERIA</v>
          </cell>
          <cell r="J757" t="str">
            <v>SI</v>
          </cell>
          <cell r="L757" t="str">
            <v>MCF</v>
          </cell>
          <cell r="M757" t="str">
            <v>C</v>
          </cell>
          <cell r="N757" t="str">
            <v>P</v>
          </cell>
          <cell r="P757">
            <v>1665264</v>
          </cell>
          <cell r="Q757">
            <v>0</v>
          </cell>
          <cell r="X757" t="str">
            <v>4Profesional</v>
          </cell>
          <cell r="AA757" t="str">
            <v>crear</v>
          </cell>
        </row>
        <row r="758">
          <cell r="C758" t="str">
            <v>GUTIERREZ SALCEDO MARIA OLGA</v>
          </cell>
          <cell r="D758" t="str">
            <v>5040-16</v>
          </cell>
          <cell r="E758">
            <v>14586952.714583334</v>
          </cell>
          <cell r="F758" t="str">
            <v>Secretario Ejecutivo</v>
          </cell>
          <cell r="G758" t="str">
            <v>25SUROCCIDENTE</v>
          </cell>
          <cell r="H758" t="str">
            <v>SUROCCIDENTE</v>
          </cell>
          <cell r="I758" t="str">
            <v>SUROCCIDENTE</v>
          </cell>
          <cell r="J758" t="str">
            <v>SI</v>
          </cell>
          <cell r="L758" t="str">
            <v>MCF</v>
          </cell>
          <cell r="M758" t="str">
            <v>C</v>
          </cell>
          <cell r="N758" t="str">
            <v>P</v>
          </cell>
          <cell r="P758">
            <v>688731</v>
          </cell>
          <cell r="Q758">
            <v>0</v>
          </cell>
          <cell r="X758" t="str">
            <v>6Asistencial</v>
          </cell>
          <cell r="Z758" t="str">
            <v>SUROCCIDENTE</v>
          </cell>
          <cell r="AA758" t="str">
            <v>Mant</v>
          </cell>
        </row>
        <row r="759">
          <cell r="C759" t="str">
            <v>JARAMILLO PALACIOS OSCAR ANTONIO</v>
          </cell>
          <cell r="D759" t="str">
            <v>4065-11</v>
          </cell>
          <cell r="E759">
            <v>16080398.177083332</v>
          </cell>
          <cell r="F759" t="str">
            <v>Técnico Administrativo</v>
          </cell>
          <cell r="G759" t="str">
            <v>22NOROCCIDENTE</v>
          </cell>
          <cell r="H759" t="str">
            <v>NOROCCIDENTE</v>
          </cell>
          <cell r="I759" t="str">
            <v>NOROCCIDENTE</v>
          </cell>
          <cell r="J759" t="str">
            <v>SI</v>
          </cell>
          <cell r="L759">
            <v>2004</v>
          </cell>
          <cell r="M759" t="str">
            <v>C</v>
          </cell>
          <cell r="P759">
            <v>761453</v>
          </cell>
          <cell r="Q759">
            <v>0</v>
          </cell>
          <cell r="X759" t="str">
            <v>5Tecnico</v>
          </cell>
          <cell r="Z759" t="str">
            <v>NOROCCIDENTE</v>
          </cell>
          <cell r="AA759" t="str">
            <v>Mant</v>
          </cell>
        </row>
        <row r="760">
          <cell r="C760" t="str">
            <v>LEON GONZALEZ JULIO ELI</v>
          </cell>
          <cell r="D760" t="str">
            <v>5310-15</v>
          </cell>
          <cell r="E760">
            <v>22621187.487499997</v>
          </cell>
          <cell r="F760" t="str">
            <v>Conductor Mec (Asignado)</v>
          </cell>
          <cell r="G760" t="str">
            <v>20SEG</v>
          </cell>
          <cell r="H760" t="str">
            <v>SECRETARIA GENERAL</v>
          </cell>
          <cell r="I760" t="str">
            <v>SECRETARIA GENERAL</v>
          </cell>
          <cell r="J760" t="str">
            <v>NO</v>
          </cell>
          <cell r="L760">
            <v>2004</v>
          </cell>
          <cell r="M760" t="str">
            <v>C</v>
          </cell>
          <cell r="P760">
            <v>659101</v>
          </cell>
          <cell r="Q760">
            <v>0</v>
          </cell>
          <cell r="X760" t="str">
            <v>6Asistencial</v>
          </cell>
          <cell r="AA760" t="str">
            <v>Mant</v>
          </cell>
        </row>
        <row r="761">
          <cell r="C761" t="str">
            <v>MENDEZ BENAVIDES FLOR MARIA</v>
          </cell>
          <cell r="D761" t="str">
            <v>4065-12</v>
          </cell>
          <cell r="E761">
            <v>17519609.642500002</v>
          </cell>
          <cell r="F761" t="str">
            <v>Técnico Administrativo</v>
          </cell>
          <cell r="G761" t="str">
            <v>21CENTRO</v>
          </cell>
          <cell r="H761" t="str">
            <v>CENTRO</v>
          </cell>
          <cell r="I761" t="str">
            <v>CENTRO</v>
          </cell>
          <cell r="J761" t="str">
            <v>SI</v>
          </cell>
          <cell r="L761">
            <v>2005</v>
          </cell>
          <cell r="M761" t="str">
            <v>C</v>
          </cell>
          <cell r="P761">
            <v>808521</v>
          </cell>
          <cell r="Q761">
            <v>54398</v>
          </cell>
          <cell r="X761" t="str">
            <v>5Tecnico</v>
          </cell>
          <cell r="Z761" t="str">
            <v>CENTRO</v>
          </cell>
          <cell r="AA761" t="str">
            <v>Mant</v>
          </cell>
        </row>
        <row r="762">
          <cell r="C762" t="str">
            <v>MONTAÑO CARDENAS MONICA ALEXANDRA</v>
          </cell>
          <cell r="D762" t="str">
            <v>4065-09</v>
          </cell>
          <cell r="E762">
            <v>14586952.714583334</v>
          </cell>
          <cell r="F762" t="str">
            <v>Técnico Administrativo</v>
          </cell>
          <cell r="G762" t="str">
            <v>23NORTE</v>
          </cell>
          <cell r="H762" t="str">
            <v>NORTE</v>
          </cell>
          <cell r="I762" t="str">
            <v>NORTE</v>
          </cell>
          <cell r="J762" t="str">
            <v>SI</v>
          </cell>
          <cell r="L762" t="str">
            <v>MCF</v>
          </cell>
          <cell r="M762" t="str">
            <v>C</v>
          </cell>
          <cell r="P762">
            <v>688731</v>
          </cell>
          <cell r="Q762">
            <v>0</v>
          </cell>
          <cell r="X762" t="str">
            <v>5Tecnico</v>
          </cell>
          <cell r="Z762" t="str">
            <v>NORTE</v>
          </cell>
          <cell r="AA762" t="str">
            <v>Mant</v>
          </cell>
        </row>
        <row r="763">
          <cell r="C763" t="str">
            <v>OSPINA MONTEALEGRE HELENA</v>
          </cell>
          <cell r="D763" t="str">
            <v>5120-10</v>
          </cell>
          <cell r="E763">
            <v>11597824.078333335</v>
          </cell>
          <cell r="F763" t="str">
            <v>Auxiliar Administrativo</v>
          </cell>
          <cell r="G763" t="str">
            <v>20SEG</v>
          </cell>
          <cell r="H763" t="str">
            <v>DIVISION SERVICIOS ADMINISTRATIVOS</v>
          </cell>
          <cell r="I763" t="str">
            <v>CORRESPONDENCIA</v>
          </cell>
          <cell r="J763" t="str">
            <v>NO</v>
          </cell>
          <cell r="L763">
            <v>2003</v>
          </cell>
          <cell r="M763" t="str">
            <v>C</v>
          </cell>
          <cell r="P763">
            <v>515106</v>
          </cell>
          <cell r="Q763">
            <v>0</v>
          </cell>
          <cell r="X763" t="str">
            <v>6Asistencial</v>
          </cell>
          <cell r="AA763" t="str">
            <v>Mant</v>
          </cell>
        </row>
        <row r="764">
          <cell r="C764" t="str">
            <v>OTERO NAVARRETE ELSA MARINA</v>
          </cell>
          <cell r="D764" t="str">
            <v>5120-12</v>
          </cell>
          <cell r="E764">
            <v>14637144.369583335</v>
          </cell>
          <cell r="F764" t="str">
            <v>Auxiliar Administrativo</v>
          </cell>
          <cell r="G764" t="str">
            <v>20SEG</v>
          </cell>
          <cell r="H764" t="str">
            <v>DIVISION SERVICIOS ADMINISTRATIVOS</v>
          </cell>
          <cell r="I764" t="str">
            <v>CORRESPONDENCIA</v>
          </cell>
          <cell r="J764" t="str">
            <v>NO</v>
          </cell>
          <cell r="L764">
            <v>2005</v>
          </cell>
          <cell r="M764" t="str">
            <v>C</v>
          </cell>
          <cell r="P764">
            <v>596996</v>
          </cell>
          <cell r="Q764">
            <v>66107</v>
          </cell>
          <cell r="X764" t="str">
            <v>6Asistencial</v>
          </cell>
          <cell r="AA764" t="str">
            <v>Mant</v>
          </cell>
        </row>
        <row r="765">
          <cell r="C765" t="str">
            <v>PALACIO TAYLOR MARIA IDALIDES</v>
          </cell>
          <cell r="D765" t="str">
            <v>5120-09</v>
          </cell>
          <cell r="E765">
            <v>10643889.421249999</v>
          </cell>
          <cell r="F765" t="str">
            <v>Auxiliar Administrativo</v>
          </cell>
          <cell r="G765" t="str">
            <v>23NORTE</v>
          </cell>
          <cell r="H765" t="str">
            <v>NORTE</v>
          </cell>
          <cell r="I765" t="str">
            <v>NORTE</v>
          </cell>
          <cell r="J765" t="str">
            <v>SI</v>
          </cell>
          <cell r="L765" t="str">
            <v>MCF</v>
          </cell>
          <cell r="M765" t="str">
            <v>C</v>
          </cell>
          <cell r="N765" t="str">
            <v>P</v>
          </cell>
          <cell r="P765">
            <v>468655</v>
          </cell>
          <cell r="Q765">
            <v>0</v>
          </cell>
          <cell r="X765" t="str">
            <v>6Asistencial</v>
          </cell>
          <cell r="Z765" t="str">
            <v>NORTE</v>
          </cell>
          <cell r="AA765" t="str">
            <v>Mant</v>
          </cell>
        </row>
        <row r="766">
          <cell r="C766" t="str">
            <v>PALACIOS QUICENO OLGA ISABEL</v>
          </cell>
          <cell r="D766" t="str">
            <v>5120-12</v>
          </cell>
          <cell r="E766">
            <v>13279546.932500001</v>
          </cell>
          <cell r="F766" t="str">
            <v>Auxiliar Administrativo</v>
          </cell>
          <cell r="G766" t="str">
            <v>20SEG</v>
          </cell>
          <cell r="H766" t="str">
            <v>DIVISION SERVICIOS ADMINISTRATIVOS</v>
          </cell>
          <cell r="I766" t="str">
            <v>CORRESPONDENCIA</v>
          </cell>
          <cell r="J766" t="str">
            <v>NO</v>
          </cell>
          <cell r="L766" t="str">
            <v>MCF</v>
          </cell>
          <cell r="M766" t="str">
            <v>C</v>
          </cell>
          <cell r="P766">
            <v>596996</v>
          </cell>
          <cell r="Q766">
            <v>0</v>
          </cell>
          <cell r="X766" t="str">
            <v>6Asistencial</v>
          </cell>
          <cell r="AA766" t="str">
            <v>Mant</v>
          </cell>
        </row>
        <row r="767">
          <cell r="C767" t="str">
            <v>RAMIREZ ATENCIA LUISA IBETH</v>
          </cell>
          <cell r="D767" t="str">
            <v>5120-09</v>
          </cell>
          <cell r="E767">
            <v>10643889.421249999</v>
          </cell>
          <cell r="F767" t="str">
            <v>Auxiliar Administrativo</v>
          </cell>
          <cell r="G767" t="str">
            <v>23NORTE</v>
          </cell>
          <cell r="H767" t="str">
            <v>NORTE</v>
          </cell>
          <cell r="I767" t="str">
            <v>NORTE</v>
          </cell>
          <cell r="J767" t="str">
            <v>SI</v>
          </cell>
          <cell r="L767" t="str">
            <v>MCF</v>
          </cell>
          <cell r="M767" t="str">
            <v>C</v>
          </cell>
          <cell r="P767">
            <v>468655</v>
          </cell>
          <cell r="Q767">
            <v>0</v>
          </cell>
          <cell r="X767" t="str">
            <v>6Asistencial</v>
          </cell>
          <cell r="Z767" t="str">
            <v>NORTE</v>
          </cell>
          <cell r="AA767" t="str">
            <v>Mant</v>
          </cell>
        </row>
        <row r="768">
          <cell r="C768" t="str">
            <v>RAMOS CALDERON YOLANDA</v>
          </cell>
          <cell r="D768" t="str">
            <v>4065-11</v>
          </cell>
          <cell r="E768">
            <v>17726634.216250002</v>
          </cell>
          <cell r="F768" t="str">
            <v>Técnico Administrativo</v>
          </cell>
          <cell r="G768" t="str">
            <v>25SUROCCIDENTE</v>
          </cell>
          <cell r="H768" t="str">
            <v>SUROCCIDENTE</v>
          </cell>
          <cell r="I768" t="str">
            <v>SUROCCIDENTE</v>
          </cell>
          <cell r="J768" t="str">
            <v>SI</v>
          </cell>
          <cell r="L768" t="str">
            <v>MCF</v>
          </cell>
          <cell r="M768" t="str">
            <v>C</v>
          </cell>
          <cell r="P768">
            <v>761453</v>
          </cell>
          <cell r="Q768">
            <v>80162</v>
          </cell>
          <cell r="X768" t="str">
            <v>5Tecnico</v>
          </cell>
          <cell r="Z768" t="str">
            <v>SUROCCIDENTE</v>
          </cell>
          <cell r="AA768" t="str">
            <v>Mant</v>
          </cell>
        </row>
        <row r="769">
          <cell r="C769" t="str">
            <v>REYES RICARDO MARGARITA MERCEDES</v>
          </cell>
          <cell r="D769" t="str">
            <v>5120-10</v>
          </cell>
          <cell r="E769">
            <v>11597824.078333335</v>
          </cell>
          <cell r="F769" t="str">
            <v>Auxiliar Administrativo</v>
          </cell>
          <cell r="G769" t="str">
            <v>23NORTE</v>
          </cell>
          <cell r="H769" t="str">
            <v>NORTE</v>
          </cell>
          <cell r="I769" t="str">
            <v>NORTE</v>
          </cell>
          <cell r="J769" t="str">
            <v>SI</v>
          </cell>
          <cell r="L769" t="str">
            <v>MCF</v>
          </cell>
          <cell r="M769" t="str">
            <v>C</v>
          </cell>
          <cell r="P769">
            <v>515106</v>
          </cell>
          <cell r="Q769">
            <v>0</v>
          </cell>
          <cell r="X769" t="str">
            <v>6Asistencial</v>
          </cell>
          <cell r="Z769" t="str">
            <v>NORTE</v>
          </cell>
          <cell r="AA769" t="str">
            <v>Mant</v>
          </cell>
        </row>
        <row r="770">
          <cell r="C770" t="str">
            <v>RINCON IBAÑEZ CARLOS GUILLERMO</v>
          </cell>
          <cell r="D770" t="str">
            <v>5310-19</v>
          </cell>
          <cell r="E770">
            <v>24716999.175000004</v>
          </cell>
          <cell r="F770" t="str">
            <v>Conductor Mec (Asignado)</v>
          </cell>
          <cell r="G770" t="str">
            <v>17SFA</v>
          </cell>
          <cell r="H770" t="str">
            <v>SUBDIRECCION FONDOS</v>
          </cell>
          <cell r="I770" t="str">
            <v>SUBDIRECCION FONDOS</v>
          </cell>
          <cell r="J770" t="str">
            <v>SI</v>
          </cell>
          <cell r="L770">
            <v>2005</v>
          </cell>
          <cell r="M770" t="str">
            <v>C</v>
          </cell>
          <cell r="P770">
            <v>740637</v>
          </cell>
          <cell r="Q770">
            <v>0</v>
          </cell>
          <cell r="X770" t="str">
            <v>6Asistencial</v>
          </cell>
          <cell r="AA770" t="str">
            <v>Mant</v>
          </cell>
        </row>
        <row r="771">
          <cell r="C771" t="str">
            <v>RIOS CASTAÑEDA LILIANA MARIA</v>
          </cell>
          <cell r="D771" t="str">
            <v>5120-10</v>
          </cell>
          <cell r="E771">
            <v>11597824.078333335</v>
          </cell>
          <cell r="F771" t="str">
            <v>Auxiliar Administrativo</v>
          </cell>
          <cell r="G771" t="str">
            <v>22NOROCCIDENTE</v>
          </cell>
          <cell r="H771" t="str">
            <v>NOROCCIDENTE</v>
          </cell>
          <cell r="I771" t="str">
            <v>NOROCCIDENTE</v>
          </cell>
          <cell r="J771" t="str">
            <v>SI</v>
          </cell>
          <cell r="L771" t="str">
            <v>MCF</v>
          </cell>
          <cell r="M771" t="str">
            <v>C</v>
          </cell>
          <cell r="P771">
            <v>515106</v>
          </cell>
          <cell r="Q771">
            <v>0</v>
          </cell>
          <cell r="X771" t="str">
            <v>6Asistencial</v>
          </cell>
          <cell r="Z771" t="str">
            <v>NOROCCIDENTE</v>
          </cell>
          <cell r="AA771" t="str">
            <v>Mant</v>
          </cell>
        </row>
        <row r="772">
          <cell r="C772" t="str">
            <v>RUIZ  ELSA</v>
          </cell>
          <cell r="D772" t="str">
            <v>4065-11</v>
          </cell>
          <cell r="E772">
            <v>16080398.177083332</v>
          </cell>
          <cell r="F772" t="str">
            <v>Técnico Administrativo</v>
          </cell>
          <cell r="G772" t="str">
            <v>25SUROCCIDENTE</v>
          </cell>
          <cell r="H772" t="str">
            <v>SUROCCIDENTE</v>
          </cell>
          <cell r="I772" t="str">
            <v>SUROCCIDENTE</v>
          </cell>
          <cell r="J772" t="str">
            <v>SI</v>
          </cell>
          <cell r="L772" t="str">
            <v>MCF</v>
          </cell>
          <cell r="M772" t="str">
            <v>C</v>
          </cell>
          <cell r="P772">
            <v>761453</v>
          </cell>
          <cell r="Q772">
            <v>0</v>
          </cell>
          <cell r="X772" t="str">
            <v>5Tecnico</v>
          </cell>
          <cell r="Z772" t="str">
            <v>SUROCCIDENTE</v>
          </cell>
          <cell r="AA772" t="str">
            <v>Mant</v>
          </cell>
        </row>
        <row r="773">
          <cell r="C773" t="str">
            <v>RUIZ LOPEZ MARIA CONSUELO</v>
          </cell>
          <cell r="D773" t="str">
            <v>5040-20</v>
          </cell>
          <cell r="E773">
            <v>17368151.424166664</v>
          </cell>
          <cell r="F773" t="str">
            <v>Secretario Ejecutivo</v>
          </cell>
          <cell r="G773" t="str">
            <v>20SEG</v>
          </cell>
          <cell r="H773" t="str">
            <v>DIVISION TALENTO HUMANO</v>
          </cell>
          <cell r="I773" t="str">
            <v>DIVISION DE TALENTO HUMANO</v>
          </cell>
          <cell r="J773" t="str">
            <v>NO</v>
          </cell>
          <cell r="L773">
            <v>2003</v>
          </cell>
          <cell r="M773" t="str">
            <v>C</v>
          </cell>
          <cell r="P773">
            <v>764298</v>
          </cell>
          <cell r="Q773">
            <v>59861</v>
          </cell>
          <cell r="X773" t="str">
            <v>6Asistencial</v>
          </cell>
          <cell r="AA773" t="str">
            <v>Mant</v>
          </cell>
        </row>
        <row r="774">
          <cell r="C774" t="str">
            <v>RUIZ MOLINA TERESA</v>
          </cell>
          <cell r="D774" t="str">
            <v>4065-12</v>
          </cell>
          <cell r="E774">
            <v>16415181.84</v>
          </cell>
          <cell r="F774" t="str">
            <v>Técnico Administrativo</v>
          </cell>
          <cell r="G774" t="str">
            <v>21CENTRO</v>
          </cell>
          <cell r="H774" t="str">
            <v>CENTRO</v>
          </cell>
          <cell r="I774" t="str">
            <v>CENTRO</v>
          </cell>
          <cell r="J774" t="str">
            <v>SI</v>
          </cell>
          <cell r="L774" t="str">
            <v>MCF</v>
          </cell>
          <cell r="M774" t="str">
            <v>C</v>
          </cell>
          <cell r="P774">
            <v>808521</v>
          </cell>
          <cell r="Q774">
            <v>0</v>
          </cell>
          <cell r="X774" t="str">
            <v>5Tecnico</v>
          </cell>
          <cell r="Z774" t="str">
            <v>CENTRO</v>
          </cell>
          <cell r="AA774" t="str">
            <v>Mant</v>
          </cell>
        </row>
        <row r="775">
          <cell r="C775" t="str">
            <v>SANCHEZ BARRIOS MARIA HELENA</v>
          </cell>
          <cell r="D775" t="str">
            <v>5120-09</v>
          </cell>
          <cell r="E775">
            <v>10643889.421249999</v>
          </cell>
          <cell r="F775" t="str">
            <v>Auxiliar Administrativo</v>
          </cell>
          <cell r="G775" t="str">
            <v>23NORTE</v>
          </cell>
          <cell r="H775" t="str">
            <v>NORTE</v>
          </cell>
          <cell r="I775" t="str">
            <v>NORTE</v>
          </cell>
          <cell r="J775" t="str">
            <v>SI</v>
          </cell>
          <cell r="L775" t="str">
            <v>MCF</v>
          </cell>
          <cell r="M775" t="str">
            <v>C</v>
          </cell>
          <cell r="P775">
            <v>468655</v>
          </cell>
          <cell r="Q775">
            <v>0</v>
          </cell>
          <cell r="X775" t="str">
            <v>6Asistencial</v>
          </cell>
          <cell r="Z775" t="str">
            <v>NORTE</v>
          </cell>
          <cell r="AA775" t="str">
            <v>Mant</v>
          </cell>
        </row>
        <row r="776">
          <cell r="C776" t="str">
            <v>SANCLEMENTE ALVES OBDULIA</v>
          </cell>
          <cell r="D776" t="str">
            <v>4065-11</v>
          </cell>
          <cell r="E776">
            <v>17198808.577083334</v>
          </cell>
          <cell r="F776" t="str">
            <v>Técnico Administrativo</v>
          </cell>
          <cell r="G776" t="str">
            <v>25SUROCCIDENTE</v>
          </cell>
          <cell r="H776" t="str">
            <v>SUROCCIDENTE</v>
          </cell>
          <cell r="I776" t="str">
            <v>SUROCCIDENTE</v>
          </cell>
          <cell r="J776" t="str">
            <v>SI</v>
          </cell>
          <cell r="L776">
            <v>2003</v>
          </cell>
          <cell r="M776" t="str">
            <v>C</v>
          </cell>
          <cell r="P776">
            <v>761453</v>
          </cell>
          <cell r="Q776">
            <v>54460</v>
          </cell>
          <cell r="X776" t="str">
            <v>5Tecnico</v>
          </cell>
          <cell r="Z776" t="str">
            <v>SUROCCIDENTE</v>
          </cell>
          <cell r="AA776" t="str">
            <v>Mant</v>
          </cell>
        </row>
        <row r="777">
          <cell r="C777" t="str">
            <v>SUAREZ FLOREZ LUZ ESPERANZA</v>
          </cell>
          <cell r="D777" t="str">
            <v>4065-11</v>
          </cell>
          <cell r="E777">
            <v>16080398.177083332</v>
          </cell>
          <cell r="F777" t="str">
            <v>Técnico Administrativo</v>
          </cell>
          <cell r="G777" t="str">
            <v>25SUROCCIDENTE</v>
          </cell>
          <cell r="H777" t="str">
            <v>SUROCCIDENTE</v>
          </cell>
          <cell r="I777" t="str">
            <v>SUROCCIDENTE</v>
          </cell>
          <cell r="J777" t="str">
            <v>SI</v>
          </cell>
          <cell r="L777">
            <v>2003</v>
          </cell>
          <cell r="M777" t="str">
            <v>C</v>
          </cell>
          <cell r="P777">
            <v>761453</v>
          </cell>
          <cell r="Q777">
            <v>0</v>
          </cell>
          <cell r="X777" t="str">
            <v>5Tecnico</v>
          </cell>
          <cell r="Z777" t="str">
            <v>SUROCCIDENTE</v>
          </cell>
          <cell r="AA777" t="str">
            <v>Mant</v>
          </cell>
        </row>
        <row r="778">
          <cell r="C778" t="str">
            <v>SUAREZ SALAZAR ANAMITH</v>
          </cell>
          <cell r="D778" t="str">
            <v>5120-09</v>
          </cell>
          <cell r="E778">
            <v>10643889.421249999</v>
          </cell>
          <cell r="F778" t="str">
            <v>Auxiliar Administrativo</v>
          </cell>
          <cell r="G778" t="str">
            <v>24ORIENTE</v>
          </cell>
          <cell r="H778" t="str">
            <v>ORIENTE</v>
          </cell>
          <cell r="I778" t="str">
            <v>ORIENTE</v>
          </cell>
          <cell r="J778" t="str">
            <v>SI</v>
          </cell>
          <cell r="L778" t="str">
            <v>MCF</v>
          </cell>
          <cell r="M778" t="str">
            <v>C</v>
          </cell>
          <cell r="P778">
            <v>468655</v>
          </cell>
          <cell r="Q778">
            <v>0</v>
          </cell>
          <cell r="X778" t="str">
            <v>6Asistencial</v>
          </cell>
          <cell r="Z778" t="str">
            <v>ORIENTE</v>
          </cell>
          <cell r="AA778" t="str">
            <v>Mant</v>
          </cell>
        </row>
        <row r="779">
          <cell r="C779" t="str">
            <v>TABORDA TORRES LUZ ELVIRA</v>
          </cell>
          <cell r="D779" t="str">
            <v>5040-16</v>
          </cell>
          <cell r="E779">
            <v>16286152.02416667</v>
          </cell>
          <cell r="F779" t="str">
            <v>Secretario Ejecutivo</v>
          </cell>
          <cell r="G779" t="str">
            <v>22NOROCCIDENTE</v>
          </cell>
          <cell r="H779" t="str">
            <v>NOROCCIDENTE</v>
          </cell>
          <cell r="I779" t="str">
            <v>NOROCCIDENTE</v>
          </cell>
          <cell r="J779" t="str">
            <v>SI</v>
          </cell>
          <cell r="L779">
            <v>2004</v>
          </cell>
          <cell r="M779" t="str">
            <v>C</v>
          </cell>
          <cell r="N779" t="str">
            <v>P</v>
          </cell>
          <cell r="P779">
            <v>688731</v>
          </cell>
          <cell r="Q779">
            <v>82741</v>
          </cell>
          <cell r="X779" t="str">
            <v>6Asistencial</v>
          </cell>
          <cell r="Z779" t="str">
            <v>NOROCCIDENTE</v>
          </cell>
          <cell r="AA779" t="str">
            <v>Mant</v>
          </cell>
        </row>
        <row r="780">
          <cell r="C780" t="str">
            <v>TEJADA VANEGAS VICTORIA EUGENIA</v>
          </cell>
          <cell r="D780" t="str">
            <v>5120-10</v>
          </cell>
          <cell r="E780">
            <v>11597824.078333335</v>
          </cell>
          <cell r="F780" t="str">
            <v>Auxiliar Administrativo</v>
          </cell>
          <cell r="G780" t="str">
            <v>22NOROCCIDENTE</v>
          </cell>
          <cell r="H780" t="str">
            <v>NOROCCIDENTE</v>
          </cell>
          <cell r="I780" t="str">
            <v>NOROCCIDENTE</v>
          </cell>
          <cell r="J780" t="str">
            <v>SI</v>
          </cell>
          <cell r="L780">
            <v>2005</v>
          </cell>
          <cell r="M780" t="str">
            <v>C</v>
          </cell>
          <cell r="P780">
            <v>515106</v>
          </cell>
          <cell r="Q780">
            <v>0</v>
          </cell>
          <cell r="X780" t="str">
            <v>6Asistencial</v>
          </cell>
          <cell r="Z780" t="str">
            <v>NOROCCIDENTE</v>
          </cell>
          <cell r="AA780" t="str">
            <v>Mant</v>
          </cell>
        </row>
        <row r="781">
          <cell r="C781" t="str">
            <v>TRUJILLO MARTINEZ NANCY</v>
          </cell>
          <cell r="D781" t="str">
            <v>4065-11</v>
          </cell>
          <cell r="E781">
            <v>16080398.177083332</v>
          </cell>
          <cell r="F781" t="str">
            <v>Técnico Administrativo</v>
          </cell>
          <cell r="G781" t="str">
            <v>22NOROCCIDENTE</v>
          </cell>
          <cell r="H781" t="str">
            <v>NOROCCIDENTE</v>
          </cell>
          <cell r="I781" t="str">
            <v>NOROCCIDENTE</v>
          </cell>
          <cell r="J781" t="str">
            <v>SI</v>
          </cell>
          <cell r="L781">
            <v>2005</v>
          </cell>
          <cell r="M781" t="str">
            <v>C</v>
          </cell>
          <cell r="P781">
            <v>761453</v>
          </cell>
          <cell r="Q781">
            <v>0</v>
          </cell>
          <cell r="X781" t="str">
            <v>5Tecnico</v>
          </cell>
          <cell r="Z781" t="str">
            <v>NOROCCIDENTE</v>
          </cell>
          <cell r="AA781" t="str">
            <v>Mant</v>
          </cell>
        </row>
        <row r="782">
          <cell r="C782" t="str">
            <v>VARGAS CARDONA ANA MARIA</v>
          </cell>
          <cell r="D782" t="str">
            <v>4065-09</v>
          </cell>
          <cell r="E782">
            <v>14586952.714583334</v>
          </cell>
          <cell r="F782" t="str">
            <v>Técnico Administrativo</v>
          </cell>
          <cell r="G782" t="str">
            <v>24ORIENTE</v>
          </cell>
          <cell r="H782" t="str">
            <v>ORIENTE</v>
          </cell>
          <cell r="I782" t="str">
            <v>ORIENTE</v>
          </cell>
          <cell r="J782" t="str">
            <v>SI</v>
          </cell>
          <cell r="L782" t="str">
            <v>MCF</v>
          </cell>
          <cell r="M782" t="str">
            <v>C</v>
          </cell>
          <cell r="P782">
            <v>688731</v>
          </cell>
          <cell r="Q782">
            <v>0</v>
          </cell>
          <cell r="X782" t="str">
            <v>5Tecnico</v>
          </cell>
          <cell r="Z782" t="str">
            <v>ORIENTE</v>
          </cell>
          <cell r="AA782" t="str">
            <v>Mant</v>
          </cell>
        </row>
        <row r="783">
          <cell r="C783" t="str">
            <v>VELASQUEZ ANGARITA DELIA ROSA</v>
          </cell>
          <cell r="D783" t="str">
            <v>5120-09</v>
          </cell>
          <cell r="E783">
            <v>10643889.421249999</v>
          </cell>
          <cell r="F783" t="str">
            <v>Auxiliar Administrativo</v>
          </cell>
          <cell r="G783" t="str">
            <v>24ORIENTE</v>
          </cell>
          <cell r="H783" t="str">
            <v>ORIENTE</v>
          </cell>
          <cell r="I783" t="str">
            <v>ORIENTE</v>
          </cell>
          <cell r="J783" t="str">
            <v>SI</v>
          </cell>
          <cell r="L783" t="str">
            <v>MCF</v>
          </cell>
          <cell r="M783" t="str">
            <v>C</v>
          </cell>
          <cell r="P783">
            <v>468655</v>
          </cell>
          <cell r="Q783">
            <v>0</v>
          </cell>
          <cell r="X783" t="str">
            <v>6Asistencial</v>
          </cell>
          <cell r="Z783" t="str">
            <v>ORIENTE</v>
          </cell>
          <cell r="AA783" t="str">
            <v>Mant</v>
          </cell>
        </row>
        <row r="784">
          <cell r="C784" t="str">
            <v>ZULETA HURTADO SANDRA GRICEL</v>
          </cell>
          <cell r="D784" t="str">
            <v>5120-12</v>
          </cell>
          <cell r="E784">
            <v>13279546.932500001</v>
          </cell>
          <cell r="F784" t="str">
            <v>Auxiliar Administrativo</v>
          </cell>
          <cell r="G784" t="str">
            <v>13OJU</v>
          </cell>
          <cell r="H784" t="str">
            <v>OFICINA JURIDICA</v>
          </cell>
          <cell r="I784" t="str">
            <v>OFICINA JURIDICA</v>
          </cell>
          <cell r="J784" t="str">
            <v>NO</v>
          </cell>
          <cell r="L784" t="str">
            <v>MCF</v>
          </cell>
          <cell r="M784" t="str">
            <v>C</v>
          </cell>
          <cell r="P784">
            <v>596996</v>
          </cell>
          <cell r="Q784">
            <v>0</v>
          </cell>
          <cell r="X784" t="str">
            <v>6Asistencial</v>
          </cell>
          <cell r="AA784" t="str">
            <v>Mant</v>
          </cell>
        </row>
        <row r="785">
          <cell r="C785" t="str">
            <v>MARTINEZ SOLORZANO VICTOR MANUEL</v>
          </cell>
          <cell r="D785" t="str">
            <v>3010-17</v>
          </cell>
          <cell r="E785">
            <v>33809401.822500005</v>
          </cell>
          <cell r="F785" t="str">
            <v>Profesional Especializado</v>
          </cell>
          <cell r="G785" t="str">
            <v>15OSI</v>
          </cell>
          <cell r="H785" t="str">
            <v>OFICINA SISTEMATIZACION</v>
          </cell>
          <cell r="I785" t="str">
            <v>OFICINA DE SISTEMATIZACION</v>
          </cell>
          <cell r="J785" t="str">
            <v>SI</v>
          </cell>
          <cell r="L785">
            <v>2004</v>
          </cell>
          <cell r="M785" t="str">
            <v>C</v>
          </cell>
          <cell r="P785">
            <v>1665264</v>
          </cell>
          <cell r="Q785">
            <v>0</v>
          </cell>
          <cell r="X785" t="str">
            <v>4Profesional</v>
          </cell>
          <cell r="AA785" t="str">
            <v>Mant</v>
          </cell>
        </row>
        <row r="786">
          <cell r="C786" t="str">
            <v>BUSTAMANTE SAGRA CLARA EUGENIA DEL SOCORR</v>
          </cell>
          <cell r="D786" t="str">
            <v>3010-19</v>
          </cell>
          <cell r="E786">
            <v>40443135.44166667</v>
          </cell>
          <cell r="F786" t="str">
            <v>Profesional Especializado</v>
          </cell>
          <cell r="G786" t="str">
            <v>16SCC</v>
          </cell>
          <cell r="H786" t="str">
            <v>DIVISION CREDITO</v>
          </cell>
          <cell r="I786" t="str">
            <v>DIVISION CREDITO</v>
          </cell>
          <cell r="J786" t="str">
            <v>SI</v>
          </cell>
          <cell r="L786">
            <v>2005</v>
          </cell>
          <cell r="M786" t="str">
            <v>C</v>
          </cell>
          <cell r="N786" t="str">
            <v>P</v>
          </cell>
          <cell r="P786">
            <v>1992005</v>
          </cell>
          <cell r="Q786">
            <v>0</v>
          </cell>
          <cell r="X786" t="str">
            <v>4Profesional</v>
          </cell>
          <cell r="AA786" t="str">
            <v>crear</v>
          </cell>
        </row>
        <row r="787">
          <cell r="C787" t="str">
            <v>HERNANDEZ POMARES JOSE EDUARDO</v>
          </cell>
          <cell r="D787" t="str">
            <v>5120-17</v>
          </cell>
          <cell r="E787">
            <v>14891116.80625</v>
          </cell>
          <cell r="F787" t="str">
            <v>Auxiliar Administrativo</v>
          </cell>
          <cell r="G787" t="str">
            <v>20SEG</v>
          </cell>
          <cell r="H787" t="str">
            <v>DIVISION SERVICIOS ADMINISTRATIVOS</v>
          </cell>
          <cell r="I787" t="str">
            <v>CORRESPONDENCIA</v>
          </cell>
          <cell r="J787" t="str">
            <v>NO</v>
          </cell>
          <cell r="L787">
            <v>2003</v>
          </cell>
          <cell r="M787" t="str">
            <v>C</v>
          </cell>
          <cell r="P787">
            <v>703542</v>
          </cell>
          <cell r="Q787">
            <v>0</v>
          </cell>
          <cell r="X787" t="str">
            <v>6Asistencial</v>
          </cell>
          <cell r="AA787" t="str">
            <v>Mant</v>
          </cell>
        </row>
        <row r="788">
          <cell r="C788">
            <v>16</v>
          </cell>
          <cell r="D788" t="str">
            <v>3010-19</v>
          </cell>
          <cell r="E788">
            <v>40443135.44166667</v>
          </cell>
          <cell r="F788" t="str">
            <v>Profesional Especializado</v>
          </cell>
          <cell r="G788" t="str">
            <v>15OSI</v>
          </cell>
          <cell r="H788" t="str">
            <v>OFICINA SISTEMATIZACION</v>
          </cell>
          <cell r="I788" t="str">
            <v>OFICINA DE SISTEMATIZACION</v>
          </cell>
          <cell r="J788" t="str">
            <v>SI</v>
          </cell>
          <cell r="M788" t="str">
            <v>C</v>
          </cell>
          <cell r="N788" t="str">
            <v>V</v>
          </cell>
          <cell r="P788">
            <v>1992005</v>
          </cell>
          <cell r="Q788">
            <v>0</v>
          </cell>
          <cell r="X788" t="str">
            <v>4Profesional</v>
          </cell>
          <cell r="AA788" t="str">
            <v>crear</v>
          </cell>
        </row>
        <row r="789">
          <cell r="C789" t="str">
            <v>MASMELA ORTIZ EDUARDO</v>
          </cell>
          <cell r="D789" t="str">
            <v>4065-11</v>
          </cell>
          <cell r="E789">
            <v>16080398.177083332</v>
          </cell>
          <cell r="F789" t="str">
            <v>Técnico Administrativo</v>
          </cell>
          <cell r="G789" t="str">
            <v>19SDF</v>
          </cell>
          <cell r="H789" t="str">
            <v>DIVISION CONTABILIDAD</v>
          </cell>
          <cell r="I789" t="str">
            <v>DIVISION CONTABILIDAD</v>
          </cell>
          <cell r="J789" t="str">
            <v>SI</v>
          </cell>
          <cell r="L789">
            <v>2004</v>
          </cell>
          <cell r="M789" t="str">
            <v>C</v>
          </cell>
          <cell r="N789" t="str">
            <v>P</v>
          </cell>
          <cell r="P789">
            <v>761453</v>
          </cell>
          <cell r="Q789">
            <v>0</v>
          </cell>
          <cell r="X789" t="str">
            <v>5Tecnico</v>
          </cell>
          <cell r="AA789" t="str">
            <v>prov</v>
          </cell>
        </row>
        <row r="790">
          <cell r="C790" t="str">
            <v>VALLEJO MEJIA DAIRO</v>
          </cell>
          <cell r="D790" t="str">
            <v>5120-10</v>
          </cell>
          <cell r="E790">
            <v>11597824.078333335</v>
          </cell>
          <cell r="F790" t="str">
            <v>Auxiliar Administrativo</v>
          </cell>
          <cell r="G790" t="str">
            <v>20SEG</v>
          </cell>
          <cell r="H790" t="str">
            <v>DIVISION SERVICIOS ADMINISTRATIVOS</v>
          </cell>
          <cell r="I790" t="str">
            <v>CORRESPONDENCIA</v>
          </cell>
          <cell r="J790" t="str">
            <v>NO</v>
          </cell>
          <cell r="L790">
            <v>2004</v>
          </cell>
          <cell r="M790" t="str">
            <v>C</v>
          </cell>
          <cell r="N790" t="str">
            <v>P</v>
          </cell>
          <cell r="P790">
            <v>515106</v>
          </cell>
          <cell r="Q790">
            <v>0</v>
          </cell>
          <cell r="X790" t="str">
            <v>6Asistencial</v>
          </cell>
          <cell r="AA790" t="str">
            <v>prov</v>
          </cell>
        </row>
        <row r="791">
          <cell r="C791" t="str">
            <v>AGUILAR ZAPATA ROSALIA</v>
          </cell>
          <cell r="D791" t="str">
            <v>5120-09</v>
          </cell>
          <cell r="E791">
            <v>10643889.421249999</v>
          </cell>
          <cell r="F791" t="str">
            <v>Auxiliar Administrativo</v>
          </cell>
          <cell r="G791" t="str">
            <v>24ORIENTE</v>
          </cell>
          <cell r="H791" t="str">
            <v>ORIENTE</v>
          </cell>
          <cell r="I791" t="str">
            <v>ORIENTE</v>
          </cell>
          <cell r="J791" t="str">
            <v>SI</v>
          </cell>
          <cell r="L791" t="str">
            <v>MCF</v>
          </cell>
          <cell r="M791" t="str">
            <v>C</v>
          </cell>
          <cell r="N791" t="str">
            <v>P</v>
          </cell>
          <cell r="P791">
            <v>468655</v>
          </cell>
          <cell r="Q791">
            <v>0</v>
          </cell>
          <cell r="X791" t="str">
            <v>6Asistencial</v>
          </cell>
          <cell r="Z791" t="str">
            <v>ORIENTE</v>
          </cell>
          <cell r="AA791" t="str">
            <v>prov</v>
          </cell>
        </row>
        <row r="792">
          <cell r="C792" t="str">
            <v>GOMEZ SALAZAR MARIA DEL PILAR</v>
          </cell>
          <cell r="D792" t="str">
            <v>5120-09</v>
          </cell>
          <cell r="E792">
            <v>10643889.421249999</v>
          </cell>
          <cell r="F792" t="str">
            <v>Auxiliar Administrativo</v>
          </cell>
          <cell r="G792" t="str">
            <v>25SUROCCIDENTE</v>
          </cell>
          <cell r="H792" t="str">
            <v>SUROCCIDENTE</v>
          </cell>
          <cell r="I792" t="str">
            <v>SUROCCIDENTE</v>
          </cell>
          <cell r="J792" t="str">
            <v>SI</v>
          </cell>
          <cell r="L792" t="str">
            <v>MCF</v>
          </cell>
          <cell r="M792" t="str">
            <v>C</v>
          </cell>
          <cell r="N792" t="str">
            <v>P</v>
          </cell>
          <cell r="P792">
            <v>468655</v>
          </cell>
          <cell r="Q792">
            <v>0</v>
          </cell>
          <cell r="X792" t="str">
            <v>6Asistencial</v>
          </cell>
          <cell r="Z792" t="str">
            <v>SUROCCIDENTE</v>
          </cell>
          <cell r="AA792" t="str">
            <v>prov</v>
          </cell>
        </row>
        <row r="793">
          <cell r="C793" t="str">
            <v>LILOY MURILLO LESVIA LEONOR</v>
          </cell>
          <cell r="D793" t="str">
            <v>5120-12</v>
          </cell>
          <cell r="E793">
            <v>13279546.932500001</v>
          </cell>
          <cell r="F793" t="str">
            <v>Auxiliar Administrativo</v>
          </cell>
          <cell r="G793" t="str">
            <v>22NOROCCIDENTE</v>
          </cell>
          <cell r="H793" t="str">
            <v>NOROCCIDENTE</v>
          </cell>
          <cell r="I793" t="str">
            <v>NOROCCIDENTE</v>
          </cell>
          <cell r="J793" t="str">
            <v>SI</v>
          </cell>
          <cell r="L793" t="str">
            <v>MCF</v>
          </cell>
          <cell r="M793" t="str">
            <v>C</v>
          </cell>
          <cell r="N793" t="str">
            <v>P</v>
          </cell>
          <cell r="P793">
            <v>596996</v>
          </cell>
          <cell r="Q793">
            <v>0</v>
          </cell>
          <cell r="X793" t="str">
            <v>6Asistencial</v>
          </cell>
          <cell r="Z793" t="str">
            <v>NOROCCIDENTE</v>
          </cell>
          <cell r="AA793" t="str">
            <v>prov</v>
          </cell>
        </row>
        <row r="794">
          <cell r="C794">
            <v>0.2534775098739237</v>
          </cell>
          <cell r="D794" t="str">
            <v>3010-17</v>
          </cell>
          <cell r="E794">
            <v>33809401.822500005</v>
          </cell>
          <cell r="F794" t="str">
            <v>Profesional Especializado</v>
          </cell>
          <cell r="G794" t="str">
            <v>13OJU</v>
          </cell>
          <cell r="H794" t="str">
            <v>OFICINA JURIDICA</v>
          </cell>
          <cell r="I794" t="str">
            <v>OFICINA JURIDICA</v>
          </cell>
          <cell r="J794" t="str">
            <v>NO</v>
          </cell>
          <cell r="M794" t="str">
            <v>C</v>
          </cell>
          <cell r="N794" t="str">
            <v>V</v>
          </cell>
          <cell r="P794">
            <v>1665264</v>
          </cell>
          <cell r="Q794">
            <v>0</v>
          </cell>
          <cell r="X794" t="str">
            <v>4Profesional</v>
          </cell>
          <cell r="AA794" t="str">
            <v>crear</v>
          </cell>
        </row>
        <row r="795">
          <cell r="C795">
            <v>0.6139514718046668</v>
          </cell>
          <cell r="D795" t="str">
            <v>3020-10</v>
          </cell>
          <cell r="E795">
            <v>23062173.132083338</v>
          </cell>
          <cell r="F795" t="str">
            <v>Profesional Universitario</v>
          </cell>
          <cell r="G795" t="str">
            <v>13OJU</v>
          </cell>
          <cell r="H795" t="str">
            <v>OFICINA JURIDICA</v>
          </cell>
          <cell r="I795" t="str">
            <v>OFICINA JURIDICA</v>
          </cell>
          <cell r="J795" t="str">
            <v>NO</v>
          </cell>
          <cell r="M795" t="str">
            <v>C</v>
          </cell>
          <cell r="N795" t="str">
            <v>V</v>
          </cell>
          <cell r="P795">
            <v>1135915</v>
          </cell>
          <cell r="Q795">
            <v>0</v>
          </cell>
          <cell r="X795" t="str">
            <v>4Profesional</v>
          </cell>
          <cell r="AA795" t="str">
            <v>crear</v>
          </cell>
        </row>
        <row r="796">
          <cell r="C796">
            <v>0.82873159363268201</v>
          </cell>
          <cell r="D796" t="str">
            <v>3020-10</v>
          </cell>
          <cell r="E796">
            <v>23062173.132083338</v>
          </cell>
          <cell r="F796" t="str">
            <v>Profesional Universitario</v>
          </cell>
          <cell r="G796" t="str">
            <v>12OPL</v>
          </cell>
          <cell r="H796" t="str">
            <v>OFICINA PLANEACION</v>
          </cell>
          <cell r="I796" t="str">
            <v>OFICINA DE PLANEACION</v>
          </cell>
          <cell r="J796" t="str">
            <v>NO</v>
          </cell>
          <cell r="M796" t="str">
            <v>C</v>
          </cell>
          <cell r="N796" t="str">
            <v>V</v>
          </cell>
          <cell r="P796">
            <v>1135915</v>
          </cell>
          <cell r="Q796">
            <v>0</v>
          </cell>
          <cell r="X796" t="str">
            <v>4Profesional</v>
          </cell>
          <cell r="AA796" t="str">
            <v>crear</v>
          </cell>
        </row>
        <row r="797">
          <cell r="C797" t="str">
            <v>MARTINEZ CUERVO ALICIA</v>
          </cell>
          <cell r="D797" t="str">
            <v>4065-11</v>
          </cell>
          <cell r="E797">
            <v>16080398.177083332</v>
          </cell>
          <cell r="F797" t="str">
            <v>Técnico Administrativo</v>
          </cell>
          <cell r="G797" t="str">
            <v>20SEG</v>
          </cell>
          <cell r="H797" t="str">
            <v>DIVISION SERVICIOS ADMINISTRATIVOS</v>
          </cell>
          <cell r="I797" t="str">
            <v>CAJA MENOR Y SEGUROS</v>
          </cell>
          <cell r="J797" t="str">
            <v>NO</v>
          </cell>
          <cell r="M797" t="str">
            <v>C</v>
          </cell>
          <cell r="P797">
            <v>761453</v>
          </cell>
          <cell r="Q797">
            <v>0</v>
          </cell>
          <cell r="X797" t="str">
            <v>5Tecnico</v>
          </cell>
          <cell r="AA797" t="str">
            <v>Mant</v>
          </cell>
        </row>
        <row r="798">
          <cell r="C798" t="str">
            <v>PEREZ MARTINEZ LUZ MYRIAM</v>
          </cell>
          <cell r="D798" t="str">
            <v>5120-10</v>
          </cell>
          <cell r="E798">
            <v>11597824.078333335</v>
          </cell>
          <cell r="F798" t="str">
            <v>Auxiliar Administrativo</v>
          </cell>
          <cell r="G798" t="str">
            <v>20SEG</v>
          </cell>
          <cell r="H798" t="str">
            <v>DIVISION SERVICIOS ADMINISTRATIVOS</v>
          </cell>
          <cell r="I798" t="str">
            <v>CAJA MENOR Y SEGUROS</v>
          </cell>
          <cell r="J798" t="str">
            <v>NO</v>
          </cell>
          <cell r="M798" t="str">
            <v>C</v>
          </cell>
          <cell r="P798">
            <v>515106</v>
          </cell>
          <cell r="Q798">
            <v>0</v>
          </cell>
          <cell r="X798" t="str">
            <v>6Asistencial</v>
          </cell>
          <cell r="AA798" t="str">
            <v>Mant</v>
          </cell>
        </row>
        <row r="799">
          <cell r="C799" t="str">
            <v>ECHAVARRIA TORO HECTOR</v>
          </cell>
          <cell r="D799" t="str">
            <v>5310-11</v>
          </cell>
          <cell r="E799">
            <v>19241995.709166665</v>
          </cell>
          <cell r="F799" t="str">
            <v>Conductor Mec (Asignado)</v>
          </cell>
          <cell r="G799" t="str">
            <v>25SUROCCIDENTE</v>
          </cell>
          <cell r="H799" t="str">
            <v>SUROCCIDENTE</v>
          </cell>
          <cell r="I799" t="str">
            <v>SUROCCIDENTE</v>
          </cell>
          <cell r="J799" t="str">
            <v>SI</v>
          </cell>
          <cell r="M799" t="str">
            <v>C</v>
          </cell>
          <cell r="N799" t="str">
            <v>P</v>
          </cell>
          <cell r="P799">
            <v>555997</v>
          </cell>
          <cell r="Q799">
            <v>0</v>
          </cell>
          <cell r="X799" t="str">
            <v>6Asistencial</v>
          </cell>
          <cell r="Z799" t="str">
            <v>SUROCCIDENTE</v>
          </cell>
          <cell r="AA799" t="str">
            <v>Mant</v>
          </cell>
        </row>
        <row r="800">
          <cell r="C800" t="str">
            <v>VEGA SERRANO MAURICIO FERNANDO</v>
          </cell>
          <cell r="D800" t="str">
            <v>5310-11</v>
          </cell>
          <cell r="E800">
            <v>19241995.709166665</v>
          </cell>
          <cell r="F800" t="str">
            <v>Conductor Mec (Asignado)</v>
          </cell>
          <cell r="G800" t="str">
            <v>24ORIENTE</v>
          </cell>
          <cell r="H800" t="str">
            <v>ORIENTE</v>
          </cell>
          <cell r="I800" t="str">
            <v>ORIENTE</v>
          </cell>
          <cell r="J800" t="str">
            <v>SI</v>
          </cell>
          <cell r="M800" t="str">
            <v>C</v>
          </cell>
          <cell r="N800" t="str">
            <v>P</v>
          </cell>
          <cell r="P800">
            <v>555997</v>
          </cell>
          <cell r="Q800">
            <v>0</v>
          </cell>
          <cell r="X800" t="str">
            <v>6Asistencial</v>
          </cell>
          <cell r="Z800" t="str">
            <v>ORIENTE</v>
          </cell>
          <cell r="AA800" t="str">
            <v>Mant</v>
          </cell>
        </row>
        <row r="801">
          <cell r="C801">
            <v>0.84848484800000001</v>
          </cell>
          <cell r="D801" t="str">
            <v>3010-17</v>
          </cell>
          <cell r="E801">
            <v>33809401.822500005</v>
          </cell>
          <cell r="F801" t="str">
            <v>Profesional Especializado</v>
          </cell>
          <cell r="G801" t="str">
            <v>16SCC</v>
          </cell>
          <cell r="H801" t="str">
            <v>DIVISION CARTERA</v>
          </cell>
          <cell r="I801" t="str">
            <v>DIVISION CARTERA</v>
          </cell>
          <cell r="J801" t="str">
            <v>SI</v>
          </cell>
          <cell r="M801" t="str">
            <v>C</v>
          </cell>
          <cell r="N801" t="str">
            <v>V</v>
          </cell>
          <cell r="P801">
            <v>1665264</v>
          </cell>
          <cell r="Q801">
            <v>0</v>
          </cell>
          <cell r="X801" t="str">
            <v>4Profesional</v>
          </cell>
          <cell r="AA801" t="str">
            <v>crear</v>
          </cell>
        </row>
        <row r="802">
          <cell r="C802">
            <v>0.87878787700000005</v>
          </cell>
          <cell r="D802" t="str">
            <v>3010-17</v>
          </cell>
          <cell r="E802">
            <v>33809401.822500005</v>
          </cell>
          <cell r="F802" t="str">
            <v>Profesional Especializado</v>
          </cell>
          <cell r="G802" t="str">
            <v>16SCC</v>
          </cell>
          <cell r="H802" t="str">
            <v>DIVISION CARTERA</v>
          </cell>
          <cell r="I802" t="str">
            <v>DIVISION CREDITO</v>
          </cell>
          <cell r="J802" t="str">
            <v>SI</v>
          </cell>
          <cell r="M802" t="str">
            <v>C</v>
          </cell>
          <cell r="N802" t="str">
            <v>V</v>
          </cell>
          <cell r="P802">
            <v>1665264</v>
          </cell>
          <cell r="Q802">
            <v>0</v>
          </cell>
          <cell r="X802" t="str">
            <v>4Profesional</v>
          </cell>
          <cell r="AA802" t="str">
            <v>crear</v>
          </cell>
        </row>
        <row r="803">
          <cell r="C803">
            <v>0.99999998999999995</v>
          </cell>
          <cell r="D803" t="str">
            <v>3020-14</v>
          </cell>
          <cell r="E803">
            <v>27317929.430000003</v>
          </cell>
          <cell r="F803" t="str">
            <v>Profesional Universitario</v>
          </cell>
          <cell r="G803" t="str">
            <v>16SCC</v>
          </cell>
          <cell r="H803" t="str">
            <v>DIVISION CARTERA</v>
          </cell>
          <cell r="I803" t="str">
            <v>DIVISION CARTERA</v>
          </cell>
          <cell r="J803" t="str">
            <v>SI</v>
          </cell>
          <cell r="M803" t="str">
            <v>C</v>
          </cell>
          <cell r="N803" t="str">
            <v>V</v>
          </cell>
          <cell r="P803">
            <v>1345530</v>
          </cell>
          <cell r="Q803">
            <v>0</v>
          </cell>
          <cell r="X803" t="str">
            <v>4Profesional</v>
          </cell>
          <cell r="AA803" t="str">
            <v>crear</v>
          </cell>
        </row>
      </sheetData>
      <sheetData sheetId="2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M2">
            <v>0.37582719489197253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SGP 2009 Once"/>
      <sheetName val="Datos Generales"/>
      <sheetName val="Análisis Histórico"/>
      <sheetName val="Plan Financiero Minhacienda"/>
      <sheetName val="Plan Financiero DNP"/>
      <sheetName val="Capacidad de Endeudamiento"/>
      <sheetName val="Superávit Primario"/>
      <sheetName val="Indicadores"/>
      <sheetName val="Grafic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10">
          <cell r="C10" t="str">
            <v>SOSTENIBLE</v>
          </cell>
          <cell r="D10" t="str">
            <v>SOSTENIBLE</v>
          </cell>
          <cell r="E10" t="str">
            <v>SOSTENIBLE</v>
          </cell>
          <cell r="F10" t="str">
            <v>SOSTENIBLE</v>
          </cell>
          <cell r="G10" t="str">
            <v>SOSTENIBLE</v>
          </cell>
          <cell r="H10" t="str">
            <v>SOSTENIBLE</v>
          </cell>
          <cell r="I10" t="str">
            <v>SOSTENIBLE</v>
          </cell>
          <cell r="J10" t="str">
            <v>SOSTENIBLE</v>
          </cell>
          <cell r="K10" t="str">
            <v>SOSTENIBLE</v>
          </cell>
          <cell r="L10" t="str">
            <v>SOSTENIBLE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AGOFMI"/>
      <sheetName val="PAGOS VIGENCIA t"/>
      <sheetName val="PAGORE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3">
          <cell r="A3" t="str">
            <v>Clasificación anterior al Decreto 568 de 1996</v>
          </cell>
        </row>
        <row r="4">
          <cell r="A4" t="str">
            <v>Millones de pesos</v>
          </cell>
        </row>
        <row r="6">
          <cell r="A6" t="str">
            <v xml:space="preserve"> </v>
          </cell>
          <cell r="AE6" t="str">
            <v>Proyección</v>
          </cell>
          <cell r="AH6" t="str">
            <v>Proyección</v>
          </cell>
          <cell r="AJ6" t="str">
            <v>TASAS DE CRECIMIENTO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10">
          <cell r="A10" t="str">
            <v>FUNCIONAMIENTO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B13" t="str">
            <v>1.2.</v>
          </cell>
          <cell r="C13" t="str">
            <v>Reservas de apropiación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B16" t="str">
            <v>2.1.</v>
          </cell>
          <cell r="C16" t="str">
            <v>Vigencia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B20" t="str">
            <v>3.1.</v>
          </cell>
          <cell r="C20" t="str">
            <v>Vigencia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B21" t="str">
            <v>3.2.</v>
          </cell>
          <cell r="C21" t="str">
            <v>Reservas de apropiación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4">
          <cell r="A24" t="str">
            <v>SERVICIO DE LA DEUDA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</row>
        <row r="28">
          <cell r="B28" t="str">
            <v>1.3.</v>
          </cell>
          <cell r="C28" t="str">
            <v>Reservas de Tesorería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R28">
            <v>-86.857292953688301</v>
          </cell>
        </row>
        <row r="29">
          <cell r="A29" t="str">
            <v>2.</v>
          </cell>
          <cell r="B29" t="str">
            <v>EXTERNA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</row>
        <row r="32">
          <cell r="B32" t="str">
            <v>2.3.</v>
          </cell>
          <cell r="C32" t="str">
            <v>Reservas de Tesorería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4">
          <cell r="A34" t="str">
            <v>INVERSION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B37" t="str">
            <v>1.3.</v>
          </cell>
          <cell r="C37" t="str">
            <v>Reservas de Tesorería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AH38">
            <v>0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H40">
            <v>0</v>
          </cell>
          <cell r="AK40" t="e">
            <v>#DIV/0!</v>
          </cell>
          <cell r="AL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H41">
            <v>0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H43">
            <v>0</v>
          </cell>
          <cell r="AK43" t="e">
            <v>#DIV/0!</v>
          </cell>
          <cell r="AL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C10" t="str">
            <v>1.</v>
          </cell>
          <cell r="AD10" t="str">
            <v>SERVICIOS PERSONALES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C14" t="str">
            <v>2.</v>
          </cell>
          <cell r="AD14" t="str">
            <v>GASTOS GENERALES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C18" t="str">
            <v>3.</v>
          </cell>
          <cell r="AD18" t="str">
            <v>TRANSFERENCIAS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C24" t="str">
            <v>1.</v>
          </cell>
          <cell r="AD24" t="str">
            <v>INTERNA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C28" t="str">
            <v>2.</v>
          </cell>
          <cell r="AD28" t="str">
            <v>EXTERNA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3">
          <cell r="AC43" t="str">
            <v>P = Proyectado</v>
          </cell>
          <cell r="AI43" t="str">
            <v>C:\CARLOSJ\PRES9194\PAGOS.XLS</v>
          </cell>
          <cell r="AM43" t="str">
            <v>Rango FMI 3</v>
          </cell>
          <cell r="AP43" t="str">
            <v xml:space="preserve"> PIB DEL AÑO ANTERIOR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R44" t="str">
            <v>C:\CARLOSJ\PRES9194\PAGOS.XLS</v>
          </cell>
          <cell r="AX44" t="str">
            <v>Rango FMI 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J47">
            <v>73510862</v>
          </cell>
          <cell r="K47">
            <v>89523824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</sheetNames>
    <sheetDataSet>
      <sheetData sheetId="0" refreshError="1">
        <row r="47">
          <cell r="O47">
            <v>186403084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LIQUIDACION98"/>
      <sheetName val="ING-PROY-02 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modgobie CHEQUEO"/>
      <sheetName val="excedentes financieros"/>
    </sheetNames>
    <sheetDataSet>
      <sheetData sheetId="0" refreshError="1">
        <row r="47">
          <cell r="L47">
            <v>121707501</v>
          </cell>
          <cell r="M47">
            <v>140953206</v>
          </cell>
          <cell r="N47">
            <v>149042204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np.gov.co/Programas/DesarrolloTerritorial/FinanzasP%C3%BAblicasTerritoriales/EjecucionesPresupuestales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J71"/>
  <sheetViews>
    <sheetView workbookViewId="0"/>
  </sheetViews>
  <sheetFormatPr baseColWidth="10" defaultRowHeight="15"/>
  <sheetData>
    <row r="1" spans="1:10">
      <c r="A1" t="s">
        <v>256</v>
      </c>
      <c r="B1" t="s">
        <v>1</v>
      </c>
      <c r="C1" t="s">
        <v>2</v>
      </c>
      <c r="D1" t="s">
        <v>257</v>
      </c>
      <c r="E1" t="s">
        <v>3</v>
      </c>
      <c r="F1" t="s">
        <v>4</v>
      </c>
      <c r="G1" t="s">
        <v>258</v>
      </c>
      <c r="H1" t="s">
        <v>259</v>
      </c>
      <c r="I1" t="s">
        <v>22</v>
      </c>
      <c r="J1" t="s">
        <v>23</v>
      </c>
    </row>
    <row r="2" spans="1:10">
      <c r="A2" t="s">
        <v>33</v>
      </c>
      <c r="B2">
        <v>434413</v>
      </c>
      <c r="C2">
        <v>546413</v>
      </c>
      <c r="D2">
        <v>505576</v>
      </c>
      <c r="E2">
        <v>0</v>
      </c>
      <c r="F2">
        <v>0</v>
      </c>
      <c r="G2">
        <v>0</v>
      </c>
      <c r="H2" t="s">
        <v>260</v>
      </c>
      <c r="I2">
        <v>4</v>
      </c>
      <c r="J2">
        <v>2010</v>
      </c>
    </row>
    <row r="3" spans="1:10">
      <c r="A3" t="s">
        <v>35</v>
      </c>
      <c r="B3">
        <v>293952</v>
      </c>
      <c r="C3">
        <v>293952</v>
      </c>
      <c r="D3">
        <v>325395</v>
      </c>
      <c r="E3">
        <v>0</v>
      </c>
      <c r="F3">
        <v>0</v>
      </c>
      <c r="G3">
        <v>0</v>
      </c>
      <c r="H3" t="s">
        <v>260</v>
      </c>
      <c r="I3">
        <v>4</v>
      </c>
      <c r="J3">
        <v>2010</v>
      </c>
    </row>
    <row r="4" spans="1:10">
      <c r="A4" t="s">
        <v>45</v>
      </c>
      <c r="B4">
        <v>90348</v>
      </c>
      <c r="C4">
        <v>90348</v>
      </c>
      <c r="D4">
        <v>86938</v>
      </c>
      <c r="E4">
        <v>0</v>
      </c>
      <c r="F4">
        <v>0</v>
      </c>
      <c r="G4">
        <v>0</v>
      </c>
      <c r="H4" t="s">
        <v>260</v>
      </c>
      <c r="I4">
        <v>4</v>
      </c>
      <c r="J4">
        <v>2010</v>
      </c>
    </row>
    <row r="5" spans="1:10">
      <c r="A5" t="s">
        <v>47</v>
      </c>
      <c r="B5">
        <v>28521</v>
      </c>
      <c r="C5">
        <v>104050</v>
      </c>
      <c r="D5">
        <v>102066</v>
      </c>
      <c r="E5">
        <v>0</v>
      </c>
      <c r="F5">
        <v>0</v>
      </c>
      <c r="G5">
        <v>0</v>
      </c>
      <c r="H5" t="s">
        <v>260</v>
      </c>
      <c r="I5">
        <v>4</v>
      </c>
      <c r="J5">
        <v>2010</v>
      </c>
    </row>
    <row r="6" spans="1:10">
      <c r="A6" t="s">
        <v>53</v>
      </c>
      <c r="B6">
        <v>114966</v>
      </c>
      <c r="C6">
        <v>379038</v>
      </c>
      <c r="D6">
        <v>311579</v>
      </c>
      <c r="E6">
        <v>0</v>
      </c>
      <c r="F6">
        <v>0</v>
      </c>
      <c r="G6">
        <v>0</v>
      </c>
      <c r="H6" t="s">
        <v>260</v>
      </c>
      <c r="I6">
        <v>4</v>
      </c>
      <c r="J6">
        <v>2010</v>
      </c>
    </row>
    <row r="7" spans="1:10">
      <c r="A7" t="s">
        <v>57</v>
      </c>
      <c r="B7">
        <v>180319</v>
      </c>
      <c r="C7">
        <v>227561</v>
      </c>
      <c r="D7">
        <v>201950</v>
      </c>
      <c r="E7">
        <v>0</v>
      </c>
      <c r="F7">
        <v>0</v>
      </c>
      <c r="G7">
        <v>0</v>
      </c>
      <c r="H7" t="s">
        <v>260</v>
      </c>
      <c r="I7">
        <v>4</v>
      </c>
      <c r="J7">
        <v>2010</v>
      </c>
    </row>
    <row r="8" spans="1:10">
      <c r="A8" t="s">
        <v>67</v>
      </c>
      <c r="B8">
        <v>579485</v>
      </c>
      <c r="C8">
        <v>743638</v>
      </c>
      <c r="D8">
        <v>743638</v>
      </c>
      <c r="E8">
        <v>0</v>
      </c>
      <c r="F8">
        <v>0</v>
      </c>
      <c r="G8">
        <v>0</v>
      </c>
      <c r="H8" t="s">
        <v>260</v>
      </c>
      <c r="I8">
        <v>4</v>
      </c>
      <c r="J8">
        <v>2010</v>
      </c>
    </row>
    <row r="9" spans="1:10">
      <c r="A9" t="s">
        <v>68</v>
      </c>
      <c r="B9">
        <v>8000</v>
      </c>
      <c r="C9">
        <v>16552</v>
      </c>
      <c r="D9">
        <v>20485</v>
      </c>
      <c r="E9">
        <v>0</v>
      </c>
      <c r="F9">
        <v>0</v>
      </c>
      <c r="G9">
        <v>0</v>
      </c>
      <c r="H9" t="s">
        <v>260</v>
      </c>
      <c r="I9">
        <v>4</v>
      </c>
      <c r="J9">
        <v>2010</v>
      </c>
    </row>
    <row r="10" spans="1:10">
      <c r="A10" t="s">
        <v>72</v>
      </c>
      <c r="B10">
        <v>7168</v>
      </c>
      <c r="C10">
        <v>7168</v>
      </c>
      <c r="D10">
        <v>20745</v>
      </c>
      <c r="E10">
        <v>0</v>
      </c>
      <c r="F10">
        <v>0</v>
      </c>
      <c r="G10">
        <v>0</v>
      </c>
      <c r="H10" t="s">
        <v>260</v>
      </c>
      <c r="I10">
        <v>4</v>
      </c>
      <c r="J10">
        <v>2010</v>
      </c>
    </row>
    <row r="11" spans="1:10">
      <c r="A11" t="s">
        <v>74</v>
      </c>
      <c r="B11">
        <v>6000</v>
      </c>
      <c r="C11">
        <v>6000</v>
      </c>
      <c r="D11">
        <v>0</v>
      </c>
      <c r="E11">
        <v>0</v>
      </c>
      <c r="F11">
        <v>0</v>
      </c>
      <c r="G11">
        <v>0</v>
      </c>
      <c r="H11" t="s">
        <v>260</v>
      </c>
      <c r="I11">
        <v>4</v>
      </c>
      <c r="J11">
        <v>2010</v>
      </c>
    </row>
    <row r="12" spans="1:10">
      <c r="A12" t="s">
        <v>83</v>
      </c>
      <c r="B12">
        <v>340004</v>
      </c>
      <c r="C12">
        <v>386915</v>
      </c>
      <c r="D12">
        <v>386915</v>
      </c>
      <c r="E12">
        <v>0</v>
      </c>
      <c r="F12">
        <v>0</v>
      </c>
      <c r="G12">
        <v>0</v>
      </c>
      <c r="H12" t="s">
        <v>260</v>
      </c>
      <c r="I12">
        <v>4</v>
      </c>
      <c r="J12">
        <v>2010</v>
      </c>
    </row>
    <row r="13" spans="1:10">
      <c r="A13" t="s">
        <v>85</v>
      </c>
      <c r="B13">
        <v>2073151</v>
      </c>
      <c r="C13">
        <v>2262061</v>
      </c>
      <c r="D13">
        <v>2262061</v>
      </c>
      <c r="E13">
        <v>0</v>
      </c>
      <c r="F13">
        <v>0</v>
      </c>
      <c r="G13">
        <v>156414</v>
      </c>
      <c r="H13" t="s">
        <v>260</v>
      </c>
      <c r="I13">
        <v>4</v>
      </c>
      <c r="J13">
        <v>2010</v>
      </c>
    </row>
    <row r="14" spans="1:10">
      <c r="A14" t="s">
        <v>87</v>
      </c>
      <c r="B14">
        <v>557756</v>
      </c>
      <c r="C14">
        <v>668651</v>
      </c>
      <c r="D14">
        <v>668651</v>
      </c>
      <c r="E14">
        <v>0</v>
      </c>
      <c r="F14">
        <v>0</v>
      </c>
      <c r="G14">
        <v>0</v>
      </c>
      <c r="H14" t="s">
        <v>260</v>
      </c>
      <c r="I14">
        <v>4</v>
      </c>
      <c r="J14">
        <v>2010</v>
      </c>
    </row>
    <row r="15" spans="1:10">
      <c r="A15" t="s">
        <v>89</v>
      </c>
      <c r="B15">
        <v>847773</v>
      </c>
      <c r="C15">
        <v>1072756</v>
      </c>
      <c r="D15">
        <v>1072756</v>
      </c>
      <c r="E15">
        <v>0</v>
      </c>
      <c r="F15">
        <v>0</v>
      </c>
      <c r="G15">
        <v>0</v>
      </c>
      <c r="H15" t="s">
        <v>260</v>
      </c>
      <c r="I15">
        <v>4</v>
      </c>
      <c r="J15">
        <v>2010</v>
      </c>
    </row>
    <row r="16" spans="1:10">
      <c r="A16" t="s">
        <v>91</v>
      </c>
      <c r="B16">
        <v>50736</v>
      </c>
      <c r="C16">
        <v>54313</v>
      </c>
      <c r="D16">
        <v>54313</v>
      </c>
      <c r="E16">
        <v>0</v>
      </c>
      <c r="F16">
        <v>0</v>
      </c>
      <c r="G16">
        <v>0</v>
      </c>
      <c r="H16" t="s">
        <v>260</v>
      </c>
      <c r="I16">
        <v>4</v>
      </c>
      <c r="J16">
        <v>2010</v>
      </c>
    </row>
    <row r="17" spans="1:10">
      <c r="A17" t="s">
        <v>93</v>
      </c>
      <c r="B17">
        <v>790121</v>
      </c>
      <c r="C17">
        <v>1502661</v>
      </c>
      <c r="D17">
        <v>1514460</v>
      </c>
      <c r="E17">
        <v>0</v>
      </c>
      <c r="F17">
        <v>0</v>
      </c>
      <c r="G17">
        <v>0</v>
      </c>
      <c r="H17" t="s">
        <v>260</v>
      </c>
      <c r="I17">
        <v>4</v>
      </c>
      <c r="J17">
        <v>2010</v>
      </c>
    </row>
    <row r="18" spans="1:10">
      <c r="A18" t="s">
        <v>97</v>
      </c>
      <c r="B18">
        <v>0</v>
      </c>
      <c r="C18">
        <v>22548</v>
      </c>
      <c r="D18">
        <v>3047</v>
      </c>
      <c r="E18">
        <v>0</v>
      </c>
      <c r="F18">
        <v>0</v>
      </c>
      <c r="G18">
        <v>0</v>
      </c>
      <c r="H18" t="s">
        <v>260</v>
      </c>
      <c r="I18">
        <v>4</v>
      </c>
      <c r="J18">
        <v>2010</v>
      </c>
    </row>
    <row r="19" spans="1:10">
      <c r="A19" t="s">
        <v>99</v>
      </c>
      <c r="B19">
        <v>9434</v>
      </c>
      <c r="C19">
        <v>9434</v>
      </c>
      <c r="D19">
        <v>4554</v>
      </c>
      <c r="E19">
        <v>0</v>
      </c>
      <c r="F19">
        <v>0</v>
      </c>
      <c r="G19">
        <v>0</v>
      </c>
      <c r="H19" t="s">
        <v>260</v>
      </c>
      <c r="I19">
        <v>4</v>
      </c>
      <c r="J19">
        <v>2010</v>
      </c>
    </row>
    <row r="20" spans="1:10">
      <c r="A20" t="s">
        <v>107</v>
      </c>
      <c r="B20">
        <v>595377</v>
      </c>
      <c r="C20">
        <v>540683</v>
      </c>
      <c r="D20">
        <v>527770</v>
      </c>
      <c r="E20">
        <v>527770</v>
      </c>
      <c r="F20">
        <v>527770</v>
      </c>
      <c r="G20">
        <v>0</v>
      </c>
      <c r="H20" t="s">
        <v>260</v>
      </c>
      <c r="I20">
        <v>4</v>
      </c>
      <c r="J20">
        <v>2010</v>
      </c>
    </row>
    <row r="21" spans="1:10">
      <c r="A21" t="s">
        <v>109</v>
      </c>
      <c r="B21">
        <v>54242</v>
      </c>
      <c r="C21">
        <v>206254</v>
      </c>
      <c r="D21">
        <v>197353</v>
      </c>
      <c r="E21">
        <v>197353</v>
      </c>
      <c r="F21">
        <v>197353</v>
      </c>
      <c r="G21">
        <v>0</v>
      </c>
      <c r="H21" t="s">
        <v>260</v>
      </c>
      <c r="I21">
        <v>4</v>
      </c>
      <c r="J21">
        <v>2010</v>
      </c>
    </row>
    <row r="22" spans="1:10">
      <c r="A22" t="s">
        <v>113</v>
      </c>
      <c r="B22">
        <v>308670</v>
      </c>
      <c r="C22">
        <v>345429</v>
      </c>
      <c r="D22">
        <v>337491</v>
      </c>
      <c r="E22">
        <v>337491</v>
      </c>
      <c r="F22">
        <v>337491</v>
      </c>
      <c r="G22">
        <v>0</v>
      </c>
      <c r="H22" t="s">
        <v>260</v>
      </c>
      <c r="I22">
        <v>4</v>
      </c>
      <c r="J22">
        <v>2010</v>
      </c>
    </row>
    <row r="23" spans="1:10">
      <c r="A23" t="s">
        <v>119</v>
      </c>
      <c r="B23">
        <v>198023</v>
      </c>
      <c r="C23">
        <v>204363</v>
      </c>
      <c r="D23">
        <v>183192</v>
      </c>
      <c r="E23">
        <v>183192</v>
      </c>
      <c r="F23">
        <v>183192</v>
      </c>
      <c r="G23">
        <v>0</v>
      </c>
      <c r="H23" t="s">
        <v>260</v>
      </c>
      <c r="I23">
        <v>4</v>
      </c>
      <c r="J23">
        <v>2010</v>
      </c>
    </row>
    <row r="24" spans="1:10">
      <c r="A24" t="s">
        <v>121</v>
      </c>
      <c r="B24">
        <v>13000</v>
      </c>
      <c r="C24">
        <v>17640</v>
      </c>
      <c r="D24">
        <v>17640</v>
      </c>
      <c r="E24">
        <v>17640</v>
      </c>
      <c r="F24">
        <v>17640</v>
      </c>
      <c r="G24">
        <v>0</v>
      </c>
      <c r="H24" t="s">
        <v>260</v>
      </c>
      <c r="I24">
        <v>4</v>
      </c>
      <c r="J24">
        <v>2010</v>
      </c>
    </row>
    <row r="25" spans="1:10">
      <c r="A25" t="s">
        <v>123</v>
      </c>
      <c r="B25">
        <v>8000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260</v>
      </c>
      <c r="I25">
        <v>4</v>
      </c>
      <c r="J25">
        <v>2010</v>
      </c>
    </row>
    <row r="26" spans="1:10">
      <c r="A26" t="s">
        <v>125</v>
      </c>
      <c r="B26">
        <v>25405</v>
      </c>
      <c r="C26">
        <v>185405</v>
      </c>
      <c r="D26">
        <v>149974</v>
      </c>
      <c r="E26">
        <v>149974</v>
      </c>
      <c r="F26">
        <v>124056</v>
      </c>
      <c r="G26">
        <v>0</v>
      </c>
      <c r="H26" t="s">
        <v>260</v>
      </c>
      <c r="I26">
        <v>4</v>
      </c>
      <c r="J26">
        <v>2010</v>
      </c>
    </row>
    <row r="27" spans="1:10">
      <c r="A27" t="s">
        <v>127</v>
      </c>
      <c r="B27">
        <v>14606</v>
      </c>
      <c r="C27">
        <v>26993</v>
      </c>
      <c r="D27">
        <v>26940</v>
      </c>
      <c r="E27">
        <v>26940</v>
      </c>
      <c r="F27">
        <v>26940</v>
      </c>
      <c r="G27">
        <v>0</v>
      </c>
      <c r="H27" t="s">
        <v>260</v>
      </c>
      <c r="I27">
        <v>4</v>
      </c>
      <c r="J27">
        <v>2010</v>
      </c>
    </row>
    <row r="28" spans="1:10">
      <c r="A28" t="s">
        <v>131</v>
      </c>
      <c r="B28">
        <v>0</v>
      </c>
      <c r="C28">
        <v>8592</v>
      </c>
      <c r="D28">
        <v>1465</v>
      </c>
      <c r="E28">
        <v>1465</v>
      </c>
      <c r="F28">
        <v>1465</v>
      </c>
      <c r="G28">
        <v>0</v>
      </c>
      <c r="H28" t="s">
        <v>260</v>
      </c>
      <c r="I28">
        <v>4</v>
      </c>
      <c r="J28">
        <v>2010</v>
      </c>
    </row>
    <row r="29" spans="1:10">
      <c r="A29" t="s">
        <v>254</v>
      </c>
      <c r="B29">
        <v>0</v>
      </c>
      <c r="C29">
        <v>0</v>
      </c>
      <c r="D29">
        <v>15650</v>
      </c>
      <c r="E29">
        <v>11286</v>
      </c>
      <c r="F29">
        <v>11286</v>
      </c>
      <c r="G29">
        <v>0</v>
      </c>
      <c r="H29" t="s">
        <v>260</v>
      </c>
      <c r="I29">
        <v>4</v>
      </c>
      <c r="J29">
        <v>2010</v>
      </c>
    </row>
    <row r="30" spans="1:10">
      <c r="A30" t="s">
        <v>137</v>
      </c>
      <c r="B30">
        <v>2000</v>
      </c>
      <c r="C30">
        <v>93527</v>
      </c>
      <c r="D30">
        <v>93527</v>
      </c>
      <c r="E30">
        <v>93527</v>
      </c>
      <c r="F30">
        <v>93527</v>
      </c>
      <c r="G30">
        <v>0</v>
      </c>
      <c r="H30" t="s">
        <v>260</v>
      </c>
      <c r="I30">
        <v>4</v>
      </c>
      <c r="J30">
        <v>2010</v>
      </c>
    </row>
    <row r="31" spans="1:10">
      <c r="A31" t="s">
        <v>145</v>
      </c>
      <c r="B31">
        <v>197738</v>
      </c>
      <c r="C31">
        <v>224242</v>
      </c>
      <c r="D31">
        <v>212749</v>
      </c>
      <c r="E31">
        <v>212749</v>
      </c>
      <c r="F31">
        <v>212749</v>
      </c>
      <c r="G31">
        <v>0</v>
      </c>
      <c r="H31" t="s">
        <v>260</v>
      </c>
      <c r="I31">
        <v>4</v>
      </c>
      <c r="J31">
        <v>2010</v>
      </c>
    </row>
    <row r="32" spans="1:10">
      <c r="A32" t="s">
        <v>147</v>
      </c>
      <c r="B32">
        <v>2871272</v>
      </c>
      <c r="C32">
        <v>4786266</v>
      </c>
      <c r="D32">
        <v>4420449</v>
      </c>
      <c r="E32">
        <v>4086282</v>
      </c>
      <c r="F32">
        <v>4086282</v>
      </c>
      <c r="G32">
        <v>0</v>
      </c>
      <c r="H32" t="s">
        <v>260</v>
      </c>
      <c r="I32">
        <v>4</v>
      </c>
      <c r="J32">
        <v>2010</v>
      </c>
    </row>
    <row r="33" spans="1:10">
      <c r="A33" t="s">
        <v>149</v>
      </c>
      <c r="B33">
        <v>164150</v>
      </c>
      <c r="C33">
        <v>138607</v>
      </c>
      <c r="D33">
        <v>125739</v>
      </c>
      <c r="E33">
        <v>125739</v>
      </c>
      <c r="F33">
        <v>115876</v>
      </c>
      <c r="G33">
        <v>0</v>
      </c>
      <c r="H33" t="s">
        <v>260</v>
      </c>
      <c r="I33">
        <v>4</v>
      </c>
      <c r="J33">
        <v>2010</v>
      </c>
    </row>
    <row r="34" spans="1:10">
      <c r="A34" t="s">
        <v>151</v>
      </c>
      <c r="B34">
        <v>0</v>
      </c>
      <c r="C34">
        <v>423000</v>
      </c>
      <c r="D34">
        <v>0</v>
      </c>
      <c r="E34">
        <v>0</v>
      </c>
      <c r="F34">
        <v>0</v>
      </c>
      <c r="G34">
        <v>0</v>
      </c>
      <c r="H34" t="s">
        <v>260</v>
      </c>
      <c r="I34">
        <v>4</v>
      </c>
      <c r="J34">
        <v>2010</v>
      </c>
    </row>
    <row r="35" spans="1:10">
      <c r="A35" t="s">
        <v>153</v>
      </c>
      <c r="B35">
        <v>666373</v>
      </c>
      <c r="C35">
        <v>1139184</v>
      </c>
      <c r="D35">
        <v>953107</v>
      </c>
      <c r="E35">
        <v>924742</v>
      </c>
      <c r="F35">
        <v>924742</v>
      </c>
      <c r="G35">
        <v>0</v>
      </c>
      <c r="H35" t="s">
        <v>260</v>
      </c>
      <c r="I35">
        <v>4</v>
      </c>
      <c r="J35">
        <v>2010</v>
      </c>
    </row>
    <row r="36" spans="1:10">
      <c r="A36" t="s">
        <v>157</v>
      </c>
      <c r="B36">
        <v>66083</v>
      </c>
      <c r="C36">
        <v>66083</v>
      </c>
      <c r="D36">
        <v>52213</v>
      </c>
      <c r="E36">
        <v>52213</v>
      </c>
      <c r="F36">
        <v>52213</v>
      </c>
      <c r="G36">
        <v>0</v>
      </c>
      <c r="H36" t="s">
        <v>260</v>
      </c>
      <c r="I36">
        <v>4</v>
      </c>
      <c r="J36">
        <v>2010</v>
      </c>
    </row>
    <row r="37" spans="1:10">
      <c r="A37" t="s">
        <v>165</v>
      </c>
      <c r="B37">
        <v>0</v>
      </c>
      <c r="C37">
        <v>3295731</v>
      </c>
      <c r="D37">
        <v>848013</v>
      </c>
      <c r="E37">
        <v>0</v>
      </c>
      <c r="F37">
        <v>0</v>
      </c>
      <c r="G37">
        <v>0</v>
      </c>
      <c r="H37" t="s">
        <v>260</v>
      </c>
      <c r="I37">
        <v>4</v>
      </c>
      <c r="J37">
        <v>2010</v>
      </c>
    </row>
    <row r="38" spans="1:10">
      <c r="A38" t="s">
        <v>167</v>
      </c>
      <c r="B38">
        <v>25468</v>
      </c>
      <c r="C38">
        <v>25468</v>
      </c>
      <c r="D38">
        <v>28510</v>
      </c>
      <c r="E38">
        <v>0</v>
      </c>
      <c r="F38">
        <v>0</v>
      </c>
      <c r="G38">
        <v>0</v>
      </c>
      <c r="H38" t="s">
        <v>260</v>
      </c>
      <c r="I38">
        <v>4</v>
      </c>
      <c r="J38">
        <v>2010</v>
      </c>
    </row>
    <row r="39" spans="1:10">
      <c r="A39" t="s">
        <v>171</v>
      </c>
      <c r="B39">
        <v>7555</v>
      </c>
      <c r="C39">
        <v>33655</v>
      </c>
      <c r="D39">
        <v>26769</v>
      </c>
      <c r="E39">
        <v>0</v>
      </c>
      <c r="F39">
        <v>0</v>
      </c>
      <c r="G39">
        <v>0</v>
      </c>
      <c r="H39" t="s">
        <v>260</v>
      </c>
      <c r="I39">
        <v>4</v>
      </c>
      <c r="J39">
        <v>2010</v>
      </c>
    </row>
    <row r="40" spans="1:10">
      <c r="A40" t="s">
        <v>175</v>
      </c>
      <c r="B40">
        <v>3137</v>
      </c>
      <c r="C40">
        <v>1068296</v>
      </c>
      <c r="D40">
        <v>1066859</v>
      </c>
      <c r="E40">
        <v>0</v>
      </c>
      <c r="F40">
        <v>0</v>
      </c>
      <c r="G40">
        <v>0</v>
      </c>
      <c r="H40" t="s">
        <v>260</v>
      </c>
      <c r="I40">
        <v>4</v>
      </c>
      <c r="J40">
        <v>2010</v>
      </c>
    </row>
    <row r="41" spans="1:10">
      <c r="A41" t="s">
        <v>185</v>
      </c>
      <c r="B41">
        <v>12353</v>
      </c>
      <c r="C41">
        <v>30335</v>
      </c>
      <c r="D41">
        <v>6249</v>
      </c>
      <c r="E41">
        <v>0</v>
      </c>
      <c r="F41">
        <v>0</v>
      </c>
      <c r="G41">
        <v>0</v>
      </c>
      <c r="H41" t="s">
        <v>260</v>
      </c>
      <c r="I41">
        <v>4</v>
      </c>
      <c r="J41">
        <v>2010</v>
      </c>
    </row>
    <row r="42" spans="1:10">
      <c r="A42" t="s">
        <v>177</v>
      </c>
      <c r="B42">
        <v>0</v>
      </c>
      <c r="C42">
        <v>1294085</v>
      </c>
      <c r="D42">
        <v>1294085</v>
      </c>
      <c r="E42">
        <v>0</v>
      </c>
      <c r="F42">
        <v>0</v>
      </c>
      <c r="G42">
        <v>0</v>
      </c>
      <c r="H42" t="s">
        <v>260</v>
      </c>
      <c r="I42">
        <v>4</v>
      </c>
      <c r="J42">
        <v>2010</v>
      </c>
    </row>
    <row r="43" spans="1:10">
      <c r="A43" t="s">
        <v>191</v>
      </c>
      <c r="B43">
        <v>222002</v>
      </c>
      <c r="C43">
        <v>435510</v>
      </c>
      <c r="D43">
        <v>251561</v>
      </c>
      <c r="E43">
        <v>251561</v>
      </c>
      <c r="F43">
        <v>251561</v>
      </c>
      <c r="G43">
        <v>0</v>
      </c>
      <c r="H43" t="s">
        <v>260</v>
      </c>
      <c r="I43">
        <v>4</v>
      </c>
      <c r="J43">
        <v>2010</v>
      </c>
    </row>
    <row r="44" spans="1:10">
      <c r="A44" t="s">
        <v>195</v>
      </c>
      <c r="B44">
        <v>323503</v>
      </c>
      <c r="C44">
        <v>754421</v>
      </c>
      <c r="D44">
        <v>480206</v>
      </c>
      <c r="E44">
        <v>177297</v>
      </c>
      <c r="F44">
        <v>153940</v>
      </c>
      <c r="G44">
        <v>0</v>
      </c>
      <c r="H44" t="s">
        <v>260</v>
      </c>
      <c r="I44">
        <v>4</v>
      </c>
      <c r="J44">
        <v>2010</v>
      </c>
    </row>
    <row r="45" spans="1:10">
      <c r="A45" t="s">
        <v>197</v>
      </c>
      <c r="B45">
        <v>41047</v>
      </c>
      <c r="C45">
        <v>270228</v>
      </c>
      <c r="D45">
        <v>77768</v>
      </c>
      <c r="E45">
        <v>46773</v>
      </c>
      <c r="F45">
        <v>46773</v>
      </c>
      <c r="G45">
        <v>0</v>
      </c>
      <c r="H45" t="s">
        <v>260</v>
      </c>
      <c r="I45">
        <v>4</v>
      </c>
      <c r="J45">
        <v>2010</v>
      </c>
    </row>
    <row r="46" spans="1:10">
      <c r="A46" t="s">
        <v>199</v>
      </c>
      <c r="B46">
        <v>148982</v>
      </c>
      <c r="C46">
        <v>740627</v>
      </c>
      <c r="D46">
        <v>720634</v>
      </c>
      <c r="E46">
        <v>356634</v>
      </c>
      <c r="F46">
        <v>356634</v>
      </c>
      <c r="G46">
        <v>0</v>
      </c>
      <c r="H46" t="s">
        <v>260</v>
      </c>
      <c r="I46">
        <v>4</v>
      </c>
      <c r="J46">
        <v>2010</v>
      </c>
    </row>
    <row r="47" spans="1:10">
      <c r="A47" t="s">
        <v>201</v>
      </c>
      <c r="B47">
        <v>216340</v>
      </c>
      <c r="C47">
        <v>2185750</v>
      </c>
      <c r="D47">
        <v>2095995</v>
      </c>
      <c r="E47">
        <v>1280316</v>
      </c>
      <c r="F47">
        <v>568080</v>
      </c>
      <c r="G47">
        <v>0</v>
      </c>
      <c r="H47" t="s">
        <v>260</v>
      </c>
      <c r="I47">
        <v>4</v>
      </c>
      <c r="J47">
        <v>2010</v>
      </c>
    </row>
    <row r="48" spans="1:10">
      <c r="A48" t="s">
        <v>255</v>
      </c>
      <c r="B48">
        <v>0</v>
      </c>
      <c r="C48">
        <v>0</v>
      </c>
      <c r="D48">
        <v>1291957</v>
      </c>
      <c r="E48">
        <v>741488</v>
      </c>
      <c r="F48">
        <v>704931</v>
      </c>
      <c r="G48">
        <v>0</v>
      </c>
      <c r="H48" t="s">
        <v>260</v>
      </c>
      <c r="I48">
        <v>4</v>
      </c>
      <c r="J48">
        <v>2010</v>
      </c>
    </row>
    <row r="49" spans="1:10">
      <c r="A49" t="s">
        <v>205</v>
      </c>
      <c r="B49">
        <v>0</v>
      </c>
      <c r="C49">
        <v>550376</v>
      </c>
      <c r="D49">
        <v>354477</v>
      </c>
      <c r="E49">
        <v>354477</v>
      </c>
      <c r="F49">
        <v>345930</v>
      </c>
      <c r="G49">
        <v>0</v>
      </c>
      <c r="H49" t="s">
        <v>260</v>
      </c>
      <c r="I49">
        <v>4</v>
      </c>
      <c r="J49">
        <v>2010</v>
      </c>
    </row>
    <row r="50" spans="1:10">
      <c r="A50" t="s">
        <v>217</v>
      </c>
      <c r="B50">
        <v>0</v>
      </c>
      <c r="C50">
        <v>833000</v>
      </c>
      <c r="D50">
        <v>832793</v>
      </c>
      <c r="E50">
        <v>0</v>
      </c>
      <c r="F50">
        <v>0</v>
      </c>
      <c r="G50">
        <v>0</v>
      </c>
      <c r="H50" t="s">
        <v>260</v>
      </c>
      <c r="I50">
        <v>4</v>
      </c>
      <c r="J50">
        <v>2010</v>
      </c>
    </row>
    <row r="51" spans="1:10">
      <c r="A51" t="s">
        <v>219</v>
      </c>
      <c r="B51">
        <v>323849</v>
      </c>
      <c r="C51">
        <v>323849</v>
      </c>
      <c r="D51">
        <v>292031</v>
      </c>
      <c r="E51">
        <v>292031</v>
      </c>
      <c r="F51">
        <v>292031</v>
      </c>
      <c r="G51">
        <v>0</v>
      </c>
      <c r="H51" t="s">
        <v>260</v>
      </c>
      <c r="I51">
        <v>4</v>
      </c>
      <c r="J51">
        <v>2010</v>
      </c>
    </row>
    <row r="52" spans="1:10">
      <c r="A52" t="s">
        <v>250</v>
      </c>
      <c r="B52">
        <v>6460660</v>
      </c>
      <c r="C52">
        <v>14974629</v>
      </c>
      <c r="D52">
        <v>12388407</v>
      </c>
      <c r="E52">
        <v>0</v>
      </c>
      <c r="F52">
        <v>0</v>
      </c>
      <c r="G52">
        <v>156414</v>
      </c>
      <c r="H52" t="s">
        <v>260</v>
      </c>
      <c r="I52">
        <v>4</v>
      </c>
      <c r="J52">
        <v>2010</v>
      </c>
    </row>
    <row r="53" spans="1:10">
      <c r="A53" t="s">
        <v>251</v>
      </c>
      <c r="B53">
        <v>1219323</v>
      </c>
      <c r="C53">
        <v>1628886</v>
      </c>
      <c r="D53">
        <v>1535352</v>
      </c>
      <c r="E53">
        <v>1535352</v>
      </c>
      <c r="F53">
        <v>1509434</v>
      </c>
      <c r="G53">
        <v>0</v>
      </c>
      <c r="H53" t="s">
        <v>260</v>
      </c>
      <c r="I53">
        <v>4</v>
      </c>
      <c r="J53">
        <v>2010</v>
      </c>
    </row>
    <row r="54" spans="1:10">
      <c r="A54" t="s">
        <v>252</v>
      </c>
      <c r="B54">
        <v>4851407</v>
      </c>
      <c r="C54">
        <v>11648211</v>
      </c>
      <c r="D54">
        <v>9692685</v>
      </c>
      <c r="E54">
        <v>7816570</v>
      </c>
      <c r="F54">
        <v>7062567</v>
      </c>
      <c r="G54">
        <v>0</v>
      </c>
      <c r="H54" t="s">
        <v>260</v>
      </c>
      <c r="I54">
        <v>4</v>
      </c>
      <c r="J54">
        <v>2010</v>
      </c>
    </row>
    <row r="55" spans="1:10">
      <c r="A55" t="s">
        <v>253</v>
      </c>
      <c r="B55">
        <v>389932</v>
      </c>
      <c r="C55">
        <v>389932</v>
      </c>
      <c r="D55">
        <v>344244</v>
      </c>
      <c r="E55">
        <v>344244</v>
      </c>
      <c r="F55">
        <v>344244</v>
      </c>
      <c r="G55">
        <v>0</v>
      </c>
      <c r="H55" t="s">
        <v>260</v>
      </c>
      <c r="I55">
        <v>4</v>
      </c>
      <c r="J55">
        <v>2010</v>
      </c>
    </row>
    <row r="56" spans="1:10">
      <c r="A56" t="s">
        <v>5</v>
      </c>
      <c r="B56">
        <v>962200</v>
      </c>
      <c r="C56">
        <v>1413801</v>
      </c>
      <c r="D56">
        <v>1331554</v>
      </c>
      <c r="E56">
        <v>0</v>
      </c>
      <c r="F56">
        <v>0</v>
      </c>
      <c r="G56">
        <v>0</v>
      </c>
      <c r="H56" t="s">
        <v>260</v>
      </c>
      <c r="I56">
        <v>4</v>
      </c>
      <c r="J56">
        <v>2010</v>
      </c>
    </row>
    <row r="57" spans="1:10">
      <c r="A57" t="s">
        <v>6</v>
      </c>
      <c r="B57">
        <v>5475415</v>
      </c>
      <c r="C57">
        <v>7005726</v>
      </c>
      <c r="D57">
        <v>6982085</v>
      </c>
      <c r="E57">
        <v>0</v>
      </c>
      <c r="F57">
        <v>0</v>
      </c>
      <c r="G57">
        <v>156414</v>
      </c>
      <c r="H57" t="s">
        <v>260</v>
      </c>
      <c r="I57">
        <v>4</v>
      </c>
      <c r="J57">
        <v>2010</v>
      </c>
    </row>
    <row r="58" spans="1:10">
      <c r="A58" t="s">
        <v>7</v>
      </c>
      <c r="B58">
        <v>23045</v>
      </c>
      <c r="C58">
        <v>6555102</v>
      </c>
      <c r="D58">
        <v>4074768</v>
      </c>
      <c r="E58">
        <v>0</v>
      </c>
      <c r="F58">
        <v>0</v>
      </c>
      <c r="G58">
        <v>0</v>
      </c>
      <c r="H58" t="s">
        <v>260</v>
      </c>
      <c r="I58">
        <v>4</v>
      </c>
      <c r="J58">
        <v>2010</v>
      </c>
    </row>
    <row r="59" spans="1:10">
      <c r="A59" t="s">
        <v>8</v>
      </c>
      <c r="B59">
        <v>1021300</v>
      </c>
      <c r="C59">
        <v>1424523</v>
      </c>
      <c r="D59">
        <v>1352160</v>
      </c>
      <c r="E59">
        <v>1352160</v>
      </c>
      <c r="F59">
        <v>1326242</v>
      </c>
      <c r="G59">
        <v>0</v>
      </c>
      <c r="H59" t="s">
        <v>260</v>
      </c>
      <c r="I59">
        <v>4</v>
      </c>
      <c r="J59">
        <v>2010</v>
      </c>
    </row>
    <row r="60" spans="1:10">
      <c r="A60" t="s">
        <v>9</v>
      </c>
      <c r="B60">
        <v>119761</v>
      </c>
      <c r="C60">
        <v>127111</v>
      </c>
      <c r="D60">
        <v>107592</v>
      </c>
      <c r="E60">
        <v>107592</v>
      </c>
      <c r="F60">
        <v>107592</v>
      </c>
      <c r="G60">
        <v>0</v>
      </c>
      <c r="H60" t="s">
        <v>260</v>
      </c>
      <c r="I60">
        <v>4</v>
      </c>
      <c r="J60">
        <v>2010</v>
      </c>
    </row>
    <row r="61" spans="1:10">
      <c r="A61" t="s">
        <v>10</v>
      </c>
      <c r="B61">
        <v>78262</v>
      </c>
      <c r="C61">
        <v>77252</v>
      </c>
      <c r="D61">
        <v>75600</v>
      </c>
      <c r="E61">
        <v>75600</v>
      </c>
      <c r="F61">
        <v>75600</v>
      </c>
      <c r="G61">
        <v>0</v>
      </c>
      <c r="H61" t="s">
        <v>260</v>
      </c>
      <c r="I61">
        <v>4</v>
      </c>
      <c r="J61">
        <v>2010</v>
      </c>
    </row>
    <row r="62" spans="1:10">
      <c r="A62" t="s">
        <v>11</v>
      </c>
      <c r="B62">
        <v>419740</v>
      </c>
      <c r="C62">
        <v>971662</v>
      </c>
      <c r="D62">
        <v>581321</v>
      </c>
      <c r="E62">
        <v>581321</v>
      </c>
      <c r="F62">
        <v>572774</v>
      </c>
      <c r="G62">
        <v>0</v>
      </c>
      <c r="H62" t="s">
        <v>260</v>
      </c>
      <c r="I62">
        <v>4</v>
      </c>
      <c r="J62">
        <v>2010</v>
      </c>
    </row>
    <row r="63" spans="1:10">
      <c r="A63" t="s">
        <v>12</v>
      </c>
      <c r="B63">
        <v>2871272</v>
      </c>
      <c r="C63">
        <v>4786266</v>
      </c>
      <c r="D63">
        <v>4420449</v>
      </c>
      <c r="E63">
        <v>4086282</v>
      </c>
      <c r="F63">
        <v>4086282</v>
      </c>
      <c r="G63">
        <v>0</v>
      </c>
      <c r="H63" t="s">
        <v>260</v>
      </c>
      <c r="I63">
        <v>4</v>
      </c>
      <c r="J63">
        <v>2010</v>
      </c>
    </row>
    <row r="64" spans="1:10">
      <c r="A64" t="s">
        <v>13</v>
      </c>
      <c r="B64">
        <v>487653</v>
      </c>
      <c r="C64">
        <v>893028</v>
      </c>
      <c r="D64">
        <v>605945</v>
      </c>
      <c r="E64">
        <v>303036</v>
      </c>
      <c r="F64">
        <v>269816</v>
      </c>
      <c r="G64">
        <v>0</v>
      </c>
      <c r="H64" t="s">
        <v>260</v>
      </c>
      <c r="I64">
        <v>4</v>
      </c>
      <c r="J64">
        <v>2010</v>
      </c>
    </row>
    <row r="65" spans="1:10">
      <c r="A65" t="s">
        <v>14</v>
      </c>
      <c r="B65">
        <v>77210</v>
      </c>
      <c r="C65">
        <v>125206</v>
      </c>
      <c r="D65">
        <v>96341</v>
      </c>
      <c r="E65">
        <v>96341</v>
      </c>
      <c r="F65">
        <v>96341</v>
      </c>
      <c r="G65">
        <v>0</v>
      </c>
      <c r="H65" t="s">
        <v>260</v>
      </c>
      <c r="I65">
        <v>4</v>
      </c>
      <c r="J65">
        <v>2010</v>
      </c>
    </row>
    <row r="66" spans="1:10">
      <c r="A66" t="s">
        <v>15</v>
      </c>
      <c r="B66">
        <v>59170</v>
      </c>
      <c r="C66">
        <v>89282</v>
      </c>
      <c r="D66">
        <v>86234</v>
      </c>
      <c r="E66">
        <v>86234</v>
      </c>
      <c r="F66">
        <v>86234</v>
      </c>
      <c r="G66">
        <v>0</v>
      </c>
      <c r="H66" t="s">
        <v>260</v>
      </c>
      <c r="I66">
        <v>4</v>
      </c>
      <c r="J66">
        <v>2010</v>
      </c>
    </row>
    <row r="67" spans="1:10">
      <c r="A67" t="s">
        <v>16</v>
      </c>
      <c r="B67">
        <v>63006</v>
      </c>
      <c r="C67">
        <v>251745</v>
      </c>
      <c r="D67">
        <v>241101</v>
      </c>
      <c r="E67">
        <v>241101</v>
      </c>
      <c r="F67">
        <v>241101</v>
      </c>
      <c r="G67">
        <v>0</v>
      </c>
      <c r="H67" t="s">
        <v>260</v>
      </c>
      <c r="I67">
        <v>4</v>
      </c>
      <c r="J67">
        <v>2010</v>
      </c>
    </row>
    <row r="68" spans="1:10">
      <c r="A68" t="s">
        <v>17</v>
      </c>
      <c r="B68">
        <v>41047</v>
      </c>
      <c r="C68">
        <v>882028</v>
      </c>
      <c r="D68">
        <v>266568</v>
      </c>
      <c r="E68">
        <v>235573</v>
      </c>
      <c r="F68">
        <v>235573</v>
      </c>
      <c r="G68">
        <v>0</v>
      </c>
      <c r="H68" t="s">
        <v>260</v>
      </c>
      <c r="I68">
        <v>4</v>
      </c>
      <c r="J68">
        <v>2010</v>
      </c>
    </row>
    <row r="69" spans="1:10">
      <c r="A69" t="s">
        <v>18</v>
      </c>
      <c r="B69">
        <v>136137</v>
      </c>
      <c r="C69">
        <v>151537</v>
      </c>
      <c r="D69">
        <v>139439</v>
      </c>
      <c r="E69">
        <v>132086</v>
      </c>
      <c r="F69">
        <v>132086</v>
      </c>
      <c r="G69">
        <v>0</v>
      </c>
      <c r="H69" t="s">
        <v>260</v>
      </c>
      <c r="I69">
        <v>4</v>
      </c>
      <c r="J69">
        <v>2010</v>
      </c>
    </row>
    <row r="70" spans="1:10">
      <c r="A70" t="s">
        <v>19</v>
      </c>
      <c r="B70">
        <v>148982</v>
      </c>
      <c r="C70">
        <v>765557</v>
      </c>
      <c r="D70">
        <v>745564</v>
      </c>
      <c r="E70">
        <v>381564</v>
      </c>
      <c r="F70">
        <v>381564</v>
      </c>
      <c r="G70">
        <v>0</v>
      </c>
      <c r="H70" t="s">
        <v>260</v>
      </c>
      <c r="I70">
        <v>4</v>
      </c>
      <c r="J70">
        <v>2010</v>
      </c>
    </row>
    <row r="71" spans="1:10">
      <c r="A71" t="s">
        <v>20</v>
      </c>
      <c r="B71">
        <v>547190</v>
      </c>
      <c r="C71">
        <v>2731900</v>
      </c>
      <c r="D71">
        <v>2509723</v>
      </c>
      <c r="E71">
        <v>1673032</v>
      </c>
      <c r="F71">
        <v>960796</v>
      </c>
      <c r="G71">
        <v>0</v>
      </c>
      <c r="H71" t="s">
        <v>260</v>
      </c>
      <c r="I71">
        <v>4</v>
      </c>
      <c r="J71">
        <v>2010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4"/>
  <sheetViews>
    <sheetView workbookViewId="0">
      <selection activeCell="E1" sqref="E1"/>
    </sheetView>
  </sheetViews>
  <sheetFormatPr baseColWidth="10" defaultRowHeight="12.75"/>
  <cols>
    <col min="1" max="1" width="3.42578125" style="30" customWidth="1"/>
    <col min="2" max="2" width="13.7109375" style="30" bestFit="1" customWidth="1"/>
    <col min="3" max="7" width="11.42578125" style="30"/>
    <col min="8" max="8" width="13.42578125" style="30" customWidth="1"/>
    <col min="9" max="9" width="6.5703125" style="30" customWidth="1"/>
    <col min="10" max="10" width="3.42578125" style="30" customWidth="1"/>
    <col min="11" max="16" width="11.42578125" style="30"/>
    <col min="17" max="17" width="15.5703125" style="30" customWidth="1"/>
    <col min="18" max="18" width="9.7109375" style="30" customWidth="1"/>
    <col min="19" max="16384" width="11.42578125" style="30"/>
  </cols>
  <sheetData>
    <row r="1" spans="1:4">
      <c r="B1" s="211" t="str">
        <f>+'Datos '!B6</f>
        <v>TELLO</v>
      </c>
      <c r="C1" s="211"/>
      <c r="D1" s="211"/>
    </row>
    <row r="10" spans="1:4">
      <c r="A10" s="31"/>
    </row>
    <row r="66" spans="2:2">
      <c r="B66" s="32"/>
    </row>
    <row r="81" spans="2:7">
      <c r="B81" s="31"/>
      <c r="D81" s="33"/>
      <c r="G81" s="34"/>
    </row>
    <row r="82" spans="2:7">
      <c r="B82" s="31"/>
      <c r="G82" s="34"/>
    </row>
    <row r="83" spans="2:7">
      <c r="G83" s="35"/>
    </row>
    <row r="89" spans="2:7">
      <c r="B89" s="36"/>
    </row>
    <row r="114" spans="1:1">
      <c r="A114" s="37"/>
    </row>
  </sheetData>
  <phoneticPr fontId="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36"/>
  <sheetViews>
    <sheetView workbookViewId="0">
      <selection activeCell="E1" sqref="E1"/>
    </sheetView>
  </sheetViews>
  <sheetFormatPr baseColWidth="10" defaultRowHeight="12.75"/>
  <cols>
    <col min="1" max="1" width="3.42578125" style="125" customWidth="1"/>
    <col min="2" max="2" width="13.7109375" style="125" bestFit="1" customWidth="1"/>
    <col min="3" max="8" width="11.42578125" style="125"/>
    <col min="9" max="9" width="13.42578125" style="125" customWidth="1"/>
    <col min="10" max="10" width="6.5703125" style="125" customWidth="1"/>
    <col min="11" max="11" width="3.42578125" style="125" customWidth="1"/>
    <col min="12" max="18" width="11.42578125" style="125"/>
    <col min="19" max="19" width="15.5703125" style="125" customWidth="1"/>
    <col min="20" max="20" width="9.7109375" style="125" customWidth="1"/>
    <col min="21" max="16384" width="11.42578125" style="125"/>
  </cols>
  <sheetData>
    <row r="1" spans="1:21">
      <c r="B1" s="209" t="str">
        <f>+'Datos '!B4</f>
        <v>HUILA</v>
      </c>
      <c r="C1" s="210"/>
      <c r="D1" s="210"/>
    </row>
    <row r="6" spans="1:21" ht="18">
      <c r="U6" s="132"/>
    </row>
    <row r="7" spans="1:21" ht="18">
      <c r="U7" s="132"/>
    </row>
    <row r="16" spans="1:21">
      <c r="A16" s="124"/>
    </row>
    <row r="80" spans="2:2">
      <c r="B80" s="126"/>
    </row>
    <row r="81" spans="2:14">
      <c r="L81" s="125" t="s">
        <v>538</v>
      </c>
      <c r="M81" s="158">
        <v>32382.819</v>
      </c>
      <c r="N81" s="160">
        <f>+M81/$M$88*100</f>
        <v>44.607413241691582</v>
      </c>
    </row>
    <row r="82" spans="2:14">
      <c r="L82" s="125" t="s">
        <v>539</v>
      </c>
      <c r="M82" s="158">
        <v>6861.1809999999996</v>
      </c>
      <c r="N82" s="160">
        <f t="shared" ref="N82:N88" si="0">+M82/$M$88*100</f>
        <v>9.4512937923360738</v>
      </c>
    </row>
    <row r="83" spans="2:14">
      <c r="L83" s="125" t="s">
        <v>540</v>
      </c>
      <c r="M83" s="158">
        <v>2875.8229999999999</v>
      </c>
      <c r="N83" s="160">
        <f t="shared" si="0"/>
        <v>3.9614532932096247</v>
      </c>
    </row>
    <row r="84" spans="2:14">
      <c r="L84" s="125" t="s">
        <v>541</v>
      </c>
      <c r="M84" s="158">
        <v>3866.1750000000002</v>
      </c>
      <c r="N84" s="160">
        <f t="shared" si="0"/>
        <v>5.3256656219366505</v>
      </c>
    </row>
    <row r="85" spans="2:14">
      <c r="L85" s="125" t="s">
        <v>542</v>
      </c>
      <c r="M85" s="158">
        <v>444.39699999999999</v>
      </c>
      <c r="N85" s="160">
        <f t="shared" si="0"/>
        <v>0.61215796630824559</v>
      </c>
    </row>
    <row r="86" spans="2:14">
      <c r="L86" s="125" t="s">
        <v>543</v>
      </c>
      <c r="M86" s="158">
        <v>3178.06</v>
      </c>
      <c r="N86" s="160">
        <f t="shared" si="0"/>
        <v>4.3777855080155419</v>
      </c>
    </row>
    <row r="87" spans="2:14">
      <c r="L87" s="125" t="s">
        <v>544</v>
      </c>
      <c r="M87" s="158">
        <v>22986.696</v>
      </c>
      <c r="N87" s="160">
        <f t="shared" si="0"/>
        <v>31.664230576502277</v>
      </c>
    </row>
    <row r="88" spans="2:14">
      <c r="L88" s="125" t="s">
        <v>545</v>
      </c>
      <c r="M88" s="159">
        <f>SUM(M81:M87)</f>
        <v>72595.150999999998</v>
      </c>
      <c r="N88" s="160">
        <f t="shared" si="0"/>
        <v>100</v>
      </c>
    </row>
    <row r="95" spans="2:14">
      <c r="B95" s="124"/>
      <c r="D95" s="127"/>
      <c r="H95" s="128"/>
    </row>
    <row r="96" spans="2:14">
      <c r="B96" s="124"/>
      <c r="H96" s="128"/>
    </row>
    <row r="97" spans="2:8">
      <c r="H97" s="129"/>
    </row>
    <row r="103" spans="2:8">
      <c r="B103" s="130"/>
    </row>
    <row r="104" spans="2:8">
      <c r="G104" s="125">
        <f>60000/135837*100</f>
        <v>44.170586806245723</v>
      </c>
    </row>
    <row r="124" spans="1:17" ht="15.75">
      <c r="M124" s="205" t="s">
        <v>548</v>
      </c>
      <c r="N124" s="205" t="s">
        <v>549</v>
      </c>
      <c r="O124" s="205" t="s">
        <v>550</v>
      </c>
      <c r="P124" s="205" t="s">
        <v>545</v>
      </c>
      <c r="Q124" s="205" t="s">
        <v>551</v>
      </c>
    </row>
    <row r="125" spans="1:17">
      <c r="M125" s="202">
        <v>2011</v>
      </c>
      <c r="N125" s="203">
        <v>78000</v>
      </c>
      <c r="O125" s="203">
        <v>1280</v>
      </c>
      <c r="P125" s="203">
        <f>+O125+N125</f>
        <v>79280</v>
      </c>
      <c r="Q125" s="204">
        <f>+P125/$P$133*100</f>
        <v>14.102094324654118</v>
      </c>
    </row>
    <row r="126" spans="1:17">
      <c r="M126" s="202">
        <v>2012</v>
      </c>
      <c r="N126" s="203">
        <v>75400</v>
      </c>
      <c r="O126" s="203">
        <v>1306</v>
      </c>
      <c r="P126" s="203">
        <f t="shared" ref="P126:P133" si="1">+O126+N126</f>
        <v>76706</v>
      </c>
      <c r="Q126" s="204">
        <f t="shared" ref="Q126:Q133" si="2">+P126/$P$133*100</f>
        <v>13.644238739491913</v>
      </c>
    </row>
    <row r="127" spans="1:17">
      <c r="M127" s="202">
        <v>2013</v>
      </c>
      <c r="N127" s="203">
        <v>72800</v>
      </c>
      <c r="O127" s="203">
        <v>1332</v>
      </c>
      <c r="P127" s="203">
        <f t="shared" si="1"/>
        <v>74132</v>
      </c>
      <c r="Q127" s="204">
        <f t="shared" si="2"/>
        <v>13.186383154329706</v>
      </c>
    </row>
    <row r="128" spans="1:17">
      <c r="A128" s="131"/>
      <c r="M128" s="202">
        <v>2014</v>
      </c>
      <c r="N128" s="203">
        <v>70200</v>
      </c>
      <c r="O128" s="203">
        <v>1358</v>
      </c>
      <c r="P128" s="203">
        <f t="shared" si="1"/>
        <v>71558</v>
      </c>
      <c r="Q128" s="204">
        <f t="shared" si="2"/>
        <v>12.7285275691675</v>
      </c>
    </row>
    <row r="129" spans="13:17">
      <c r="M129" s="202">
        <v>2015</v>
      </c>
      <c r="N129" s="203">
        <v>67600</v>
      </c>
      <c r="O129" s="203">
        <v>1386</v>
      </c>
      <c r="P129" s="203">
        <f t="shared" si="1"/>
        <v>68986</v>
      </c>
      <c r="Q129" s="204">
        <f t="shared" si="2"/>
        <v>12.271027738150719</v>
      </c>
    </row>
    <row r="130" spans="13:17">
      <c r="M130" s="202">
        <v>2016</v>
      </c>
      <c r="N130" s="203">
        <v>65000</v>
      </c>
      <c r="O130" s="203">
        <v>1413</v>
      </c>
      <c r="P130" s="203">
        <f t="shared" si="1"/>
        <v>66413</v>
      </c>
      <c r="Q130" s="204">
        <f t="shared" si="2"/>
        <v>11.813350030061226</v>
      </c>
    </row>
    <row r="131" spans="13:17">
      <c r="M131" s="202">
        <v>2017</v>
      </c>
      <c r="N131" s="203">
        <v>62400</v>
      </c>
      <c r="O131" s="203">
        <v>1441</v>
      </c>
      <c r="P131" s="203">
        <f t="shared" si="1"/>
        <v>63841</v>
      </c>
      <c r="Q131" s="204">
        <f t="shared" si="2"/>
        <v>11.355850199044443</v>
      </c>
    </row>
    <row r="132" spans="13:17">
      <c r="M132" s="202">
        <v>2018</v>
      </c>
      <c r="N132" s="203">
        <v>59800</v>
      </c>
      <c r="O132" s="203">
        <v>1470</v>
      </c>
      <c r="P132" s="203">
        <f t="shared" si="1"/>
        <v>61270</v>
      </c>
      <c r="Q132" s="204">
        <f t="shared" si="2"/>
        <v>10.898528245100376</v>
      </c>
    </row>
    <row r="133" spans="13:17" ht="15.75">
      <c r="M133" s="206" t="s">
        <v>545</v>
      </c>
      <c r="N133" s="206">
        <f>SUM(N125:N132)</f>
        <v>551200</v>
      </c>
      <c r="O133" s="206">
        <f>SUM(O125:O132)</f>
        <v>10986</v>
      </c>
      <c r="P133" s="206">
        <f t="shared" si="1"/>
        <v>562186</v>
      </c>
      <c r="Q133" s="207">
        <f t="shared" si="2"/>
        <v>100</v>
      </c>
    </row>
    <row r="135" spans="13:17">
      <c r="N135" s="125">
        <v>73600</v>
      </c>
    </row>
    <row r="136" spans="13:17">
      <c r="N136" s="201">
        <f>+N135+N133</f>
        <v>624800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1:O2"/>
  <sheetViews>
    <sheetView workbookViewId="0"/>
  </sheetViews>
  <sheetFormatPr baseColWidth="10" defaultRowHeight="15"/>
  <sheetData>
    <row r="1" spans="1:15">
      <c r="A1" t="s">
        <v>21</v>
      </c>
      <c r="B1" t="s">
        <v>261</v>
      </c>
      <c r="C1" t="s">
        <v>262</v>
      </c>
      <c r="D1" t="s">
        <v>263</v>
      </c>
      <c r="E1" t="s">
        <v>264</v>
      </c>
      <c r="F1" t="s">
        <v>265</v>
      </c>
      <c r="G1" t="s">
        <v>266</v>
      </c>
      <c r="H1" t="s">
        <v>267</v>
      </c>
      <c r="I1" t="s">
        <v>268</v>
      </c>
      <c r="J1" t="s">
        <v>269</v>
      </c>
      <c r="K1" t="s">
        <v>270</v>
      </c>
      <c r="L1" t="s">
        <v>271</v>
      </c>
      <c r="M1" t="s">
        <v>272</v>
      </c>
      <c r="N1" t="s">
        <v>273</v>
      </c>
      <c r="O1" t="s">
        <v>274</v>
      </c>
    </row>
    <row r="2" spans="1:15">
      <c r="A2">
        <v>210205002</v>
      </c>
      <c r="B2" t="s">
        <v>275</v>
      </c>
      <c r="C2" t="s">
        <v>276</v>
      </c>
      <c r="D2" t="s">
        <v>277</v>
      </c>
      <c r="E2">
        <v>6</v>
      </c>
      <c r="F2">
        <v>6</v>
      </c>
      <c r="G2">
        <v>0</v>
      </c>
      <c r="H2">
        <v>1</v>
      </c>
      <c r="I2">
        <v>0</v>
      </c>
      <c r="J2">
        <v>8353647</v>
      </c>
      <c r="K2">
        <v>1556427</v>
      </c>
      <c r="L2">
        <v>8284063</v>
      </c>
      <c r="M2">
        <v>9931760</v>
      </c>
      <c r="N2">
        <v>404300</v>
      </c>
      <c r="O2">
        <v>690594</v>
      </c>
    </row>
  </sheetData>
  <phoneticPr fontId="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tabSelected="1" zoomScale="150" zoomScaleNormal="150" workbookViewId="0">
      <selection activeCell="B15" sqref="B15"/>
    </sheetView>
  </sheetViews>
  <sheetFormatPr baseColWidth="10" defaultColWidth="12" defaultRowHeight="12.75"/>
  <cols>
    <col min="1" max="1" width="18.7109375" style="26" customWidth="1"/>
    <col min="2" max="2" width="52" style="26" customWidth="1"/>
    <col min="3" max="3" width="14.85546875" style="26" customWidth="1"/>
    <col min="4" max="4" width="12" style="26" customWidth="1"/>
    <col min="5" max="242" width="12" style="26"/>
    <col min="243" max="243" width="18.7109375" style="26" customWidth="1"/>
    <col min="244" max="244" width="52" style="26" customWidth="1"/>
    <col min="245" max="247" width="0" style="26" hidden="1" customWidth="1"/>
    <col min="248" max="248" width="13" style="26" customWidth="1"/>
    <col min="249" max="251" width="12" style="26" customWidth="1"/>
    <col min="252" max="252" width="13.5703125" style="26" customWidth="1"/>
    <col min="253" max="253" width="12" style="26" customWidth="1"/>
    <col min="254" max="254" width="16" style="26" customWidth="1"/>
    <col min="255" max="255" width="14.28515625" style="26" customWidth="1"/>
    <col min="256" max="16384" width="12" style="26"/>
  </cols>
  <sheetData>
    <row r="1" spans="1:4" s="25" customFormat="1" ht="12.75" customHeight="1">
      <c r="A1" s="260" t="s">
        <v>530</v>
      </c>
      <c r="B1" s="261"/>
      <c r="C1" s="261"/>
    </row>
    <row r="2" spans="1:4" s="25" customFormat="1" ht="13.5" customHeight="1">
      <c r="A2" s="262" t="s">
        <v>278</v>
      </c>
      <c r="B2" s="263"/>
      <c r="C2" s="263"/>
    </row>
    <row r="3" spans="1:4" s="25" customFormat="1" ht="11.25" customHeight="1">
      <c r="A3" s="22"/>
      <c r="B3" s="22"/>
      <c r="C3" s="22"/>
    </row>
    <row r="4" spans="1:4" s="27" customFormat="1" ht="12" customHeight="1">
      <c r="A4" s="147" t="s">
        <v>528</v>
      </c>
      <c r="B4" s="133" t="s">
        <v>554</v>
      </c>
      <c r="C4" s="22"/>
      <c r="D4" s="28"/>
    </row>
    <row r="5" spans="1:4" s="25" customFormat="1" ht="12" customHeight="1">
      <c r="A5" s="22"/>
      <c r="B5" s="156"/>
      <c r="C5" s="22"/>
      <c r="D5" s="29"/>
    </row>
    <row r="6" spans="1:4" s="25" customFormat="1" ht="12" customHeight="1">
      <c r="A6" s="147" t="s">
        <v>529</v>
      </c>
      <c r="B6" s="133" t="s">
        <v>555</v>
      </c>
      <c r="C6" s="22"/>
      <c r="D6" s="29"/>
    </row>
    <row r="7" spans="1:4" s="25" customFormat="1" ht="12" customHeight="1">
      <c r="A7" s="22"/>
      <c r="B7" s="156"/>
      <c r="C7" s="22"/>
      <c r="D7" s="29"/>
    </row>
    <row r="8" spans="1:4" s="25" customFormat="1" ht="12" customHeight="1">
      <c r="A8" s="22" t="s">
        <v>279</v>
      </c>
      <c r="B8" s="133">
        <v>219941799</v>
      </c>
      <c r="C8" s="22"/>
      <c r="D8" s="29"/>
    </row>
    <row r="9" spans="1:4" s="25" customFormat="1" ht="12" customHeight="1">
      <c r="A9" s="22"/>
      <c r="B9" s="156"/>
      <c r="C9" s="22"/>
      <c r="D9" s="29"/>
    </row>
    <row r="10" spans="1:4" s="25" customFormat="1" ht="12" customHeight="1">
      <c r="A10" s="22" t="s">
        <v>280</v>
      </c>
      <c r="B10" s="133">
        <v>2011</v>
      </c>
      <c r="C10" s="22"/>
      <c r="D10" s="29"/>
    </row>
    <row r="11" spans="1:4" s="25" customFormat="1" ht="12" customHeight="1">
      <c r="A11" s="22"/>
      <c r="B11" s="156"/>
      <c r="C11" s="22"/>
      <c r="D11" s="29"/>
    </row>
    <row r="12" spans="1:4" s="25" customFormat="1" ht="12" customHeight="1">
      <c r="A12" s="22" t="s">
        <v>281</v>
      </c>
      <c r="B12" s="133">
        <v>6</v>
      </c>
      <c r="C12" s="22"/>
      <c r="D12" s="29"/>
    </row>
    <row r="13" spans="1:4" s="25" customFormat="1" ht="12" customHeight="1">
      <c r="A13" s="22"/>
      <c r="B13" s="156"/>
      <c r="C13" s="22"/>
      <c r="D13" s="29"/>
    </row>
    <row r="14" spans="1:4" s="27" customFormat="1" ht="12" customHeight="1">
      <c r="A14" s="22" t="s">
        <v>282</v>
      </c>
      <c r="B14" s="133" t="s">
        <v>556</v>
      </c>
      <c r="C14" s="22"/>
      <c r="D14" s="28"/>
    </row>
    <row r="15" spans="1:4">
      <c r="A15" s="22"/>
      <c r="B15" s="22"/>
      <c r="C15" s="22"/>
    </row>
    <row r="16" spans="1:4">
      <c r="A16" s="22"/>
      <c r="B16" s="22"/>
      <c r="C16" s="22"/>
    </row>
  </sheetData>
  <mergeCells count="2">
    <mergeCell ref="A1:C1"/>
    <mergeCell ref="A2:C2"/>
  </mergeCells>
  <phoneticPr fontId="0" type="noConversion"/>
  <dataValidations count="4">
    <dataValidation type="list" errorStyle="warning" allowBlank="1" showInputMessage="1" showErrorMessage="1" errorTitle="Error en la entrada" error="Debe seleccionar el año de la lista" sqref="B65495 IJ65495">
      <formula1>#REF!</formula1>
    </dataValidation>
    <dataValidation type="list" allowBlank="1" showInputMessage="1" showErrorMessage="1" sqref="B65497 IQ65502">
      <formula1>#REF!</formula1>
    </dataValidation>
    <dataValidation type="list" errorStyle="warning" allowBlank="1" showInputMessage="1" showErrorMessage="1" errorTitle="Entrada de Datos" error="Debe escoger un valor entre 0 y 4" sqref="IM65495">
      <formula1>#REF!</formula1>
    </dataValidation>
    <dataValidation type="custom" operator="lessThan" allowBlank="1" showInputMessage="1" showErrorMessage="1" errorTitle="AÑO NO VALIDO" error="EL AÑO DEBE SER MENOR AL QUE SE ESCOGIO EN LA CELDA B10....INDIQUE COMO MINIMO EL AÑO ANTERIOR_x000a_" promptTitle="TENGA EN CUENTA QUE" prompt="PRIMERO DEBE ESCOGER UN AÑO EN LA CELDA B10 Y LUEGO EN ESTA CELDA EL AÑO DEBE SER MENOR AL QUE SE ESCOGIO EN LA CELDA B10... COMO MINIMO DEBE SER EL AÑO ANTERIOR." sqref="C65506 IK65506">
      <formula1>#REF!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N65"/>
  <sheetViews>
    <sheetView workbookViewId="0">
      <selection activeCell="C56" sqref="C56"/>
    </sheetView>
  </sheetViews>
  <sheetFormatPr baseColWidth="10" defaultRowHeight="12.75"/>
  <cols>
    <col min="1" max="1" width="43.7109375" style="97" customWidth="1"/>
    <col min="2" max="2" width="12.85546875" style="97" customWidth="1"/>
    <col min="3" max="7" width="10.7109375" style="97" customWidth="1"/>
    <col min="8" max="9" width="11.28515625" style="98" bestFit="1" customWidth="1"/>
    <col min="10" max="13" width="10.5703125" style="98" bestFit="1" customWidth="1"/>
    <col min="14" max="18" width="9.5703125" style="98" bestFit="1" customWidth="1"/>
    <col min="19" max="234" width="11.42578125" style="98"/>
    <col min="235" max="235" width="46.140625" style="98" customWidth="1"/>
    <col min="236" max="236" width="11.42578125" style="98"/>
    <col min="237" max="240" width="9.5703125" style="98" customWidth="1"/>
    <col min="241" max="245" width="9.28515625" style="98" customWidth="1"/>
    <col min="246" max="248" width="9.140625" style="98" customWidth="1"/>
    <col min="249" max="16384" width="11.42578125" style="135"/>
  </cols>
  <sheetData>
    <row r="1" spans="1:248">
      <c r="A1" s="95" t="s">
        <v>283</v>
      </c>
      <c r="B1" s="96"/>
      <c r="F1" s="119" t="s">
        <v>284</v>
      </c>
      <c r="G1" s="119" t="s">
        <v>285</v>
      </c>
      <c r="H1" s="119" t="s">
        <v>286</v>
      </c>
      <c r="I1" s="123" t="s">
        <v>333</v>
      </c>
      <c r="J1" s="134"/>
      <c r="N1" s="97"/>
      <c r="O1" s="97"/>
      <c r="P1" s="97"/>
      <c r="Q1" s="97"/>
      <c r="R1" s="97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/>
      <c r="IF1" s="99"/>
      <c r="IG1" s="99"/>
      <c r="IH1" s="99"/>
      <c r="II1" s="99"/>
      <c r="IJ1" s="99"/>
      <c r="IK1" s="99"/>
      <c r="IL1" s="99"/>
      <c r="IM1" s="99"/>
      <c r="IN1" s="99"/>
    </row>
    <row r="2" spans="1:248">
      <c r="A2" s="97" t="s">
        <v>287</v>
      </c>
      <c r="B2" s="100"/>
      <c r="C2" s="99"/>
      <c r="D2" s="101"/>
      <c r="E2" s="99"/>
      <c r="F2" s="102">
        <v>0.88257512858251608</v>
      </c>
      <c r="G2" s="102">
        <v>0.95026864094479502</v>
      </c>
      <c r="H2" s="102">
        <v>0.96927401376369093</v>
      </c>
      <c r="I2" s="102">
        <v>1</v>
      </c>
      <c r="J2" s="136"/>
      <c r="L2" s="191"/>
      <c r="N2" s="97"/>
      <c r="O2" s="97"/>
      <c r="P2" s="97"/>
      <c r="Q2" s="97"/>
      <c r="R2" s="97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  <c r="IF2" s="99"/>
      <c r="IG2" s="99"/>
      <c r="IH2" s="99"/>
      <c r="II2" s="99"/>
      <c r="IJ2" s="99"/>
      <c r="IK2" s="99"/>
      <c r="IL2" s="99"/>
      <c r="IM2" s="99"/>
      <c r="IN2" s="99"/>
    </row>
    <row r="3" spans="1:248">
      <c r="A3" s="95" t="str">
        <f>+'Datos '!B4</f>
        <v>HUILA</v>
      </c>
      <c r="B3" s="100"/>
      <c r="C3" s="101"/>
      <c r="D3" s="101"/>
      <c r="E3" s="101"/>
      <c r="F3" s="101"/>
      <c r="G3" s="101"/>
      <c r="H3" s="103"/>
      <c r="I3" s="103"/>
      <c r="J3" s="97"/>
      <c r="K3" s="97"/>
      <c r="L3" s="192"/>
      <c r="M3" s="97"/>
      <c r="N3" s="97"/>
      <c r="O3" s="97"/>
      <c r="P3" s="97"/>
      <c r="Q3" s="97"/>
      <c r="R3" s="97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</row>
    <row r="4" spans="1:248">
      <c r="B4" s="95" t="s">
        <v>288</v>
      </c>
      <c r="D4" s="104"/>
      <c r="E4" s="104"/>
      <c r="F4" s="95" t="s">
        <v>289</v>
      </c>
      <c r="G4" s="104"/>
      <c r="I4" s="157"/>
      <c r="J4" s="95" t="s">
        <v>290</v>
      </c>
      <c r="K4" s="97"/>
      <c r="L4" s="97"/>
      <c r="M4" s="97"/>
      <c r="N4" s="137" t="s">
        <v>291</v>
      </c>
      <c r="O4" s="97"/>
      <c r="P4" s="97"/>
      <c r="Q4" s="97"/>
      <c r="R4" s="97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</row>
    <row r="5" spans="1:248" ht="16.5">
      <c r="A5" s="166" t="s">
        <v>292</v>
      </c>
      <c r="B5" s="174" t="s">
        <v>284</v>
      </c>
      <c r="C5" s="175" t="s">
        <v>285</v>
      </c>
      <c r="D5" s="175" t="s">
        <v>286</v>
      </c>
      <c r="E5" s="175" t="s">
        <v>333</v>
      </c>
      <c r="F5" s="176" t="s">
        <v>293</v>
      </c>
      <c r="G5" s="176" t="s">
        <v>294</v>
      </c>
      <c r="H5" s="176" t="s">
        <v>295</v>
      </c>
      <c r="I5" s="177" t="s">
        <v>334</v>
      </c>
      <c r="J5" s="180" t="s">
        <v>296</v>
      </c>
      <c r="K5" s="176" t="s">
        <v>297</v>
      </c>
      <c r="L5" s="176" t="s">
        <v>335</v>
      </c>
      <c r="M5" s="177" t="s">
        <v>298</v>
      </c>
      <c r="N5" s="180" t="s">
        <v>293</v>
      </c>
      <c r="O5" s="176" t="s">
        <v>294</v>
      </c>
      <c r="P5" s="176" t="s">
        <v>295</v>
      </c>
      <c r="Q5" s="176" t="s">
        <v>334</v>
      </c>
      <c r="R5" s="177" t="s">
        <v>298</v>
      </c>
      <c r="S5" s="138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39"/>
      <c r="HZ5" s="139"/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</row>
    <row r="6" spans="1:248">
      <c r="A6" s="167" t="s">
        <v>485</v>
      </c>
      <c r="B6" s="161"/>
      <c r="C6" s="151"/>
      <c r="D6" s="151"/>
      <c r="E6" s="151"/>
      <c r="F6" s="212">
        <f>+B6/F$2</f>
        <v>0</v>
      </c>
      <c r="G6" s="212">
        <f>+C6/G$2</f>
        <v>0</v>
      </c>
      <c r="H6" s="212">
        <f>+D6/H$2</f>
        <v>0</v>
      </c>
      <c r="I6" s="213">
        <f>+E6/I$2</f>
        <v>0</v>
      </c>
      <c r="J6" s="214">
        <f>IF(ISERROR(G6/F6),0,(G6/F6-1)*100)</f>
        <v>0</v>
      </c>
      <c r="K6" s="215">
        <f>IF(ISERROR(H6/G6),0,(H6/G6-1)*100)</f>
        <v>0</v>
      </c>
      <c r="L6" s="215">
        <f>IF(ISERROR(I6/H6),0,(I6/H6-1)*100)</f>
        <v>0</v>
      </c>
      <c r="M6" s="216">
        <f>AVERAGE(J6:L6)</f>
        <v>0</v>
      </c>
      <c r="N6" s="214">
        <f>IFERROR((B6/B$6*100),0)</f>
        <v>0</v>
      </c>
      <c r="O6" s="215">
        <f>IFERROR((C6/C$6*100),0)</f>
        <v>0</v>
      </c>
      <c r="P6" s="215">
        <f>IFERROR((D6/D$6*100),0)</f>
        <v>0</v>
      </c>
      <c r="Q6" s="215">
        <f>IFERROR((E6/E$6*100),0)</f>
        <v>0</v>
      </c>
      <c r="R6" s="216">
        <f>IFERROR(AVERAGE(N6:Q6),0)</f>
        <v>0</v>
      </c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</row>
    <row r="7" spans="1:248">
      <c r="A7" s="168" t="s">
        <v>486</v>
      </c>
      <c r="B7" s="162"/>
      <c r="C7" s="152"/>
      <c r="D7" s="152"/>
      <c r="E7" s="152"/>
      <c r="F7" s="217">
        <f t="shared" ref="F7:F49" si="0">+B7/F$2</f>
        <v>0</v>
      </c>
      <c r="G7" s="217">
        <f t="shared" ref="G7:G49" si="1">+C7/G$2</f>
        <v>0</v>
      </c>
      <c r="H7" s="217">
        <f t="shared" ref="H7:H49" si="2">+D7/H$2</f>
        <v>0</v>
      </c>
      <c r="I7" s="218">
        <f t="shared" ref="I7:I49" si="3">+E7/I$2</f>
        <v>0</v>
      </c>
      <c r="J7" s="219">
        <f t="shared" ref="J7:J49" si="4">IF(ISERROR(G7/F7),0,(G7/F7-1)*100)</f>
        <v>0</v>
      </c>
      <c r="K7" s="220">
        <f t="shared" ref="K7:K49" si="5">IF(ISERROR(H7/G7),0,(H7/G7-1)*100)</f>
        <v>0</v>
      </c>
      <c r="L7" s="220">
        <f t="shared" ref="L7:L49" si="6">IF(ISERROR(I7/H7),0,(I7/H7-1)*100)</f>
        <v>0</v>
      </c>
      <c r="M7" s="221">
        <f t="shared" ref="M7:M49" si="7">AVERAGE(J7:L7)</f>
        <v>0</v>
      </c>
      <c r="N7" s="219">
        <f t="shared" ref="N7:N19" si="8">IFERROR((B7/B$6*100),0)</f>
        <v>0</v>
      </c>
      <c r="O7" s="220">
        <f t="shared" ref="O7:O19" si="9">IFERROR((C7/C$6*100),0)</f>
        <v>0</v>
      </c>
      <c r="P7" s="220">
        <f t="shared" ref="P7:P19" si="10">IFERROR((D7/D$6*100),0)</f>
        <v>0</v>
      </c>
      <c r="Q7" s="220">
        <f t="shared" ref="Q7:Q19" si="11">IFERROR((E7/E$6*100),0)</f>
        <v>0</v>
      </c>
      <c r="R7" s="221">
        <f>IFERROR(AVERAGE(N7:Q7),0)</f>
        <v>0</v>
      </c>
      <c r="S7" s="107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</row>
    <row r="8" spans="1:248">
      <c r="A8" s="168" t="s">
        <v>487</v>
      </c>
      <c r="B8" s="162"/>
      <c r="C8" s="152"/>
      <c r="D8" s="152"/>
      <c r="E8" s="152"/>
      <c r="F8" s="217">
        <f t="shared" si="0"/>
        <v>0</v>
      </c>
      <c r="G8" s="217">
        <f t="shared" si="1"/>
        <v>0</v>
      </c>
      <c r="H8" s="217">
        <f t="shared" si="2"/>
        <v>0</v>
      </c>
      <c r="I8" s="218">
        <f t="shared" si="3"/>
        <v>0</v>
      </c>
      <c r="J8" s="219">
        <f t="shared" si="4"/>
        <v>0</v>
      </c>
      <c r="K8" s="220">
        <f t="shared" si="5"/>
        <v>0</v>
      </c>
      <c r="L8" s="220">
        <f t="shared" si="6"/>
        <v>0</v>
      </c>
      <c r="M8" s="221">
        <f t="shared" si="7"/>
        <v>0</v>
      </c>
      <c r="N8" s="219">
        <f t="shared" si="8"/>
        <v>0</v>
      </c>
      <c r="O8" s="220">
        <f t="shared" si="9"/>
        <v>0</v>
      </c>
      <c r="P8" s="220">
        <f t="shared" si="10"/>
        <v>0</v>
      </c>
      <c r="Q8" s="220">
        <f t="shared" si="11"/>
        <v>0</v>
      </c>
      <c r="R8" s="221">
        <f t="shared" ref="R8:R49" si="12">IF(ISERROR(M8/L8),0,(M8/L8-1)*100)</f>
        <v>0</v>
      </c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</row>
    <row r="9" spans="1:248" ht="13.5">
      <c r="A9" s="169" t="s">
        <v>488</v>
      </c>
      <c r="B9" s="163"/>
      <c r="C9" s="140"/>
      <c r="D9" s="140"/>
      <c r="E9" s="140"/>
      <c r="F9" s="222">
        <f t="shared" si="0"/>
        <v>0</v>
      </c>
      <c r="G9" s="222">
        <f t="shared" si="1"/>
        <v>0</v>
      </c>
      <c r="H9" s="223">
        <f t="shared" si="2"/>
        <v>0</v>
      </c>
      <c r="I9" s="224">
        <f t="shared" si="3"/>
        <v>0</v>
      </c>
      <c r="J9" s="225">
        <f t="shared" si="4"/>
        <v>0</v>
      </c>
      <c r="K9" s="226">
        <f t="shared" si="5"/>
        <v>0</v>
      </c>
      <c r="L9" s="226">
        <f t="shared" si="6"/>
        <v>0</v>
      </c>
      <c r="M9" s="226">
        <f t="shared" si="7"/>
        <v>0</v>
      </c>
      <c r="N9" s="225">
        <f t="shared" si="8"/>
        <v>0</v>
      </c>
      <c r="O9" s="226">
        <f t="shared" si="9"/>
        <v>0</v>
      </c>
      <c r="P9" s="226">
        <f t="shared" si="10"/>
        <v>0</v>
      </c>
      <c r="Q9" s="226">
        <f t="shared" si="11"/>
        <v>0</v>
      </c>
      <c r="R9" s="226">
        <f t="shared" si="12"/>
        <v>0</v>
      </c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</row>
    <row r="10" spans="1:248" ht="13.5">
      <c r="A10" s="169" t="s">
        <v>489</v>
      </c>
      <c r="B10" s="163"/>
      <c r="C10" s="140"/>
      <c r="D10" s="140"/>
      <c r="E10" s="140"/>
      <c r="F10" s="222">
        <f t="shared" si="0"/>
        <v>0</v>
      </c>
      <c r="G10" s="222">
        <f t="shared" si="1"/>
        <v>0</v>
      </c>
      <c r="H10" s="223">
        <f t="shared" si="2"/>
        <v>0</v>
      </c>
      <c r="I10" s="224">
        <f t="shared" si="3"/>
        <v>0</v>
      </c>
      <c r="J10" s="225">
        <f t="shared" si="4"/>
        <v>0</v>
      </c>
      <c r="K10" s="226">
        <f t="shared" si="5"/>
        <v>0</v>
      </c>
      <c r="L10" s="226">
        <f t="shared" si="6"/>
        <v>0</v>
      </c>
      <c r="M10" s="226">
        <f t="shared" si="7"/>
        <v>0</v>
      </c>
      <c r="N10" s="225">
        <f t="shared" si="8"/>
        <v>0</v>
      </c>
      <c r="O10" s="226">
        <f t="shared" si="9"/>
        <v>0</v>
      </c>
      <c r="P10" s="226">
        <f t="shared" si="10"/>
        <v>0</v>
      </c>
      <c r="Q10" s="226">
        <f t="shared" si="11"/>
        <v>0</v>
      </c>
      <c r="R10" s="226">
        <f t="shared" si="12"/>
        <v>0</v>
      </c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</row>
    <row r="11" spans="1:248" ht="13.5">
      <c r="A11" s="169" t="s">
        <v>490</v>
      </c>
      <c r="B11" s="163"/>
      <c r="C11" s="140"/>
      <c r="D11" s="140"/>
      <c r="E11" s="140"/>
      <c r="F11" s="222">
        <f t="shared" si="0"/>
        <v>0</v>
      </c>
      <c r="G11" s="222">
        <f t="shared" si="1"/>
        <v>0</v>
      </c>
      <c r="H11" s="223">
        <f t="shared" si="2"/>
        <v>0</v>
      </c>
      <c r="I11" s="224">
        <f t="shared" si="3"/>
        <v>0</v>
      </c>
      <c r="J11" s="225">
        <f t="shared" si="4"/>
        <v>0</v>
      </c>
      <c r="K11" s="226">
        <f t="shared" si="5"/>
        <v>0</v>
      </c>
      <c r="L11" s="226">
        <f t="shared" si="6"/>
        <v>0</v>
      </c>
      <c r="M11" s="226">
        <f t="shared" si="7"/>
        <v>0</v>
      </c>
      <c r="N11" s="225">
        <f t="shared" si="8"/>
        <v>0</v>
      </c>
      <c r="O11" s="226">
        <f t="shared" si="9"/>
        <v>0</v>
      </c>
      <c r="P11" s="226">
        <f t="shared" si="10"/>
        <v>0</v>
      </c>
      <c r="Q11" s="226">
        <f t="shared" si="11"/>
        <v>0</v>
      </c>
      <c r="R11" s="226">
        <f t="shared" si="12"/>
        <v>0</v>
      </c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  <c r="IL11" s="99"/>
      <c r="IM11" s="99"/>
      <c r="IN11" s="99"/>
    </row>
    <row r="12" spans="1:248" ht="13.5">
      <c r="A12" s="169" t="s">
        <v>491</v>
      </c>
      <c r="B12" s="163"/>
      <c r="C12" s="140"/>
      <c r="D12" s="140"/>
      <c r="E12" s="140"/>
      <c r="F12" s="222">
        <f t="shared" si="0"/>
        <v>0</v>
      </c>
      <c r="G12" s="222">
        <f t="shared" si="1"/>
        <v>0</v>
      </c>
      <c r="H12" s="223">
        <f t="shared" si="2"/>
        <v>0</v>
      </c>
      <c r="I12" s="224">
        <f t="shared" si="3"/>
        <v>0</v>
      </c>
      <c r="J12" s="225">
        <f t="shared" si="4"/>
        <v>0</v>
      </c>
      <c r="K12" s="226">
        <f t="shared" si="5"/>
        <v>0</v>
      </c>
      <c r="L12" s="226">
        <f t="shared" si="6"/>
        <v>0</v>
      </c>
      <c r="M12" s="226">
        <f t="shared" si="7"/>
        <v>0</v>
      </c>
      <c r="N12" s="225">
        <f t="shared" si="8"/>
        <v>0</v>
      </c>
      <c r="O12" s="226">
        <f t="shared" si="9"/>
        <v>0</v>
      </c>
      <c r="P12" s="226">
        <f t="shared" si="10"/>
        <v>0</v>
      </c>
      <c r="Q12" s="226">
        <f t="shared" si="11"/>
        <v>0</v>
      </c>
      <c r="R12" s="226">
        <f t="shared" si="12"/>
        <v>0</v>
      </c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9"/>
      <c r="II12" s="99"/>
      <c r="IJ12" s="99"/>
      <c r="IK12" s="99"/>
      <c r="IL12" s="99"/>
      <c r="IM12" s="99"/>
      <c r="IN12" s="99"/>
    </row>
    <row r="13" spans="1:248" ht="13.5">
      <c r="A13" s="170" t="s">
        <v>492</v>
      </c>
      <c r="B13" s="163"/>
      <c r="C13" s="140"/>
      <c r="D13" s="140"/>
      <c r="E13" s="140"/>
      <c r="F13" s="222">
        <f t="shared" si="0"/>
        <v>0</v>
      </c>
      <c r="G13" s="222">
        <f t="shared" si="1"/>
        <v>0</v>
      </c>
      <c r="H13" s="223">
        <f t="shared" si="2"/>
        <v>0</v>
      </c>
      <c r="I13" s="224">
        <f t="shared" si="3"/>
        <v>0</v>
      </c>
      <c r="J13" s="225">
        <f t="shared" si="4"/>
        <v>0</v>
      </c>
      <c r="K13" s="226">
        <f t="shared" si="5"/>
        <v>0</v>
      </c>
      <c r="L13" s="226">
        <f t="shared" si="6"/>
        <v>0</v>
      </c>
      <c r="M13" s="226">
        <f t="shared" si="7"/>
        <v>0</v>
      </c>
      <c r="N13" s="225">
        <f t="shared" si="8"/>
        <v>0</v>
      </c>
      <c r="O13" s="226">
        <f t="shared" si="9"/>
        <v>0</v>
      </c>
      <c r="P13" s="226">
        <f t="shared" si="10"/>
        <v>0</v>
      </c>
      <c r="Q13" s="226">
        <f t="shared" si="11"/>
        <v>0</v>
      </c>
      <c r="R13" s="226">
        <f t="shared" si="12"/>
        <v>0</v>
      </c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</row>
    <row r="14" spans="1:248" ht="13.5">
      <c r="A14" s="169" t="s">
        <v>493</v>
      </c>
      <c r="B14" s="163"/>
      <c r="C14" s="140"/>
      <c r="D14" s="140"/>
      <c r="E14" s="140"/>
      <c r="F14" s="222">
        <f t="shared" si="0"/>
        <v>0</v>
      </c>
      <c r="G14" s="222">
        <f t="shared" si="1"/>
        <v>0</v>
      </c>
      <c r="H14" s="223">
        <f t="shared" si="2"/>
        <v>0</v>
      </c>
      <c r="I14" s="224">
        <f t="shared" si="3"/>
        <v>0</v>
      </c>
      <c r="J14" s="225">
        <f t="shared" si="4"/>
        <v>0</v>
      </c>
      <c r="K14" s="226">
        <f t="shared" si="5"/>
        <v>0</v>
      </c>
      <c r="L14" s="226">
        <f t="shared" si="6"/>
        <v>0</v>
      </c>
      <c r="M14" s="226">
        <f t="shared" si="7"/>
        <v>0</v>
      </c>
      <c r="N14" s="225">
        <f t="shared" si="8"/>
        <v>0</v>
      </c>
      <c r="O14" s="226">
        <f t="shared" si="9"/>
        <v>0</v>
      </c>
      <c r="P14" s="226">
        <f t="shared" si="10"/>
        <v>0</v>
      </c>
      <c r="Q14" s="226">
        <f t="shared" si="11"/>
        <v>0</v>
      </c>
      <c r="R14" s="226">
        <f t="shared" si="12"/>
        <v>0</v>
      </c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9"/>
      <c r="II14" s="99"/>
      <c r="IJ14" s="99"/>
      <c r="IK14" s="99"/>
      <c r="IL14" s="99"/>
      <c r="IM14" s="99"/>
      <c r="IN14" s="99"/>
    </row>
    <row r="15" spans="1:248" ht="13.5">
      <c r="A15" s="169" t="s">
        <v>494</v>
      </c>
      <c r="B15" s="163"/>
      <c r="C15" s="140"/>
      <c r="D15" s="140"/>
      <c r="E15" s="140"/>
      <c r="F15" s="222">
        <f t="shared" si="0"/>
        <v>0</v>
      </c>
      <c r="G15" s="222">
        <f t="shared" si="1"/>
        <v>0</v>
      </c>
      <c r="H15" s="223">
        <f t="shared" si="2"/>
        <v>0</v>
      </c>
      <c r="I15" s="224">
        <f t="shared" si="3"/>
        <v>0</v>
      </c>
      <c r="J15" s="225">
        <f t="shared" si="4"/>
        <v>0</v>
      </c>
      <c r="K15" s="226">
        <f t="shared" si="5"/>
        <v>0</v>
      </c>
      <c r="L15" s="226">
        <f t="shared" si="6"/>
        <v>0</v>
      </c>
      <c r="M15" s="226">
        <f t="shared" si="7"/>
        <v>0</v>
      </c>
      <c r="N15" s="225">
        <f t="shared" si="8"/>
        <v>0</v>
      </c>
      <c r="O15" s="226">
        <f t="shared" si="9"/>
        <v>0</v>
      </c>
      <c r="P15" s="226">
        <f t="shared" si="10"/>
        <v>0</v>
      </c>
      <c r="Q15" s="226">
        <f t="shared" si="11"/>
        <v>0</v>
      </c>
      <c r="R15" s="226">
        <f t="shared" si="12"/>
        <v>0</v>
      </c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99"/>
      <c r="IL15" s="99"/>
      <c r="IM15" s="99"/>
      <c r="IN15" s="99"/>
    </row>
    <row r="16" spans="1:248">
      <c r="A16" s="168" t="s">
        <v>495</v>
      </c>
      <c r="B16" s="162"/>
      <c r="C16" s="152"/>
      <c r="D16" s="152"/>
      <c r="E16" s="152"/>
      <c r="F16" s="217">
        <f t="shared" si="0"/>
        <v>0</v>
      </c>
      <c r="G16" s="218">
        <f t="shared" si="1"/>
        <v>0</v>
      </c>
      <c r="H16" s="227">
        <f t="shared" si="2"/>
        <v>0</v>
      </c>
      <c r="I16" s="218">
        <f t="shared" si="3"/>
        <v>0</v>
      </c>
      <c r="J16" s="219">
        <f t="shared" si="4"/>
        <v>0</v>
      </c>
      <c r="K16" s="220">
        <f t="shared" si="5"/>
        <v>0</v>
      </c>
      <c r="L16" s="220">
        <f t="shared" si="6"/>
        <v>0</v>
      </c>
      <c r="M16" s="221">
        <f t="shared" si="7"/>
        <v>0</v>
      </c>
      <c r="N16" s="219">
        <f t="shared" si="8"/>
        <v>0</v>
      </c>
      <c r="O16" s="220">
        <f t="shared" si="9"/>
        <v>0</v>
      </c>
      <c r="P16" s="220">
        <f t="shared" si="10"/>
        <v>0</v>
      </c>
      <c r="Q16" s="220">
        <f t="shared" si="11"/>
        <v>0</v>
      </c>
      <c r="R16" s="221">
        <f t="shared" si="12"/>
        <v>0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9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  <c r="HT16" s="99"/>
      <c r="HU16" s="99"/>
      <c r="HV16" s="99"/>
      <c r="HW16" s="99"/>
      <c r="HX16" s="99"/>
      <c r="HY16" s="99"/>
      <c r="HZ16" s="99"/>
      <c r="IA16" s="99"/>
      <c r="IB16" s="99"/>
      <c r="IC16" s="99"/>
      <c r="ID16" s="99"/>
      <c r="IE16" s="99"/>
      <c r="IF16" s="99"/>
      <c r="IG16" s="99"/>
      <c r="IH16" s="99"/>
      <c r="II16" s="99"/>
      <c r="IJ16" s="99"/>
      <c r="IK16" s="99"/>
      <c r="IL16" s="99"/>
      <c r="IM16" s="99"/>
      <c r="IN16" s="99"/>
    </row>
    <row r="17" spans="1:248">
      <c r="A17" s="168" t="s">
        <v>496</v>
      </c>
      <c r="B17" s="162"/>
      <c r="C17" s="152"/>
      <c r="D17" s="152"/>
      <c r="E17" s="152"/>
      <c r="F17" s="217">
        <f t="shared" si="0"/>
        <v>0</v>
      </c>
      <c r="G17" s="218">
        <f t="shared" si="1"/>
        <v>0</v>
      </c>
      <c r="H17" s="227">
        <f t="shared" si="2"/>
        <v>0</v>
      </c>
      <c r="I17" s="218">
        <f t="shared" si="3"/>
        <v>0</v>
      </c>
      <c r="J17" s="219">
        <f t="shared" si="4"/>
        <v>0</v>
      </c>
      <c r="K17" s="220">
        <f t="shared" si="5"/>
        <v>0</v>
      </c>
      <c r="L17" s="220">
        <f t="shared" si="6"/>
        <v>0</v>
      </c>
      <c r="M17" s="221">
        <f t="shared" si="7"/>
        <v>0</v>
      </c>
      <c r="N17" s="219">
        <f t="shared" si="8"/>
        <v>0</v>
      </c>
      <c r="O17" s="220">
        <f t="shared" si="9"/>
        <v>0</v>
      </c>
      <c r="P17" s="220">
        <f t="shared" si="10"/>
        <v>0</v>
      </c>
      <c r="Q17" s="220">
        <f t="shared" si="11"/>
        <v>0</v>
      </c>
      <c r="R17" s="221">
        <f t="shared" si="12"/>
        <v>0</v>
      </c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9"/>
      <c r="II17" s="99"/>
      <c r="IJ17" s="99"/>
      <c r="IK17" s="99"/>
      <c r="IL17" s="99"/>
      <c r="IM17" s="99"/>
      <c r="IN17" s="99"/>
    </row>
    <row r="18" spans="1:248" ht="13.5">
      <c r="A18" s="169" t="s">
        <v>497</v>
      </c>
      <c r="B18" s="163"/>
      <c r="C18" s="140"/>
      <c r="D18" s="140"/>
      <c r="E18" s="140"/>
      <c r="F18" s="228">
        <f t="shared" si="0"/>
        <v>0</v>
      </c>
      <c r="G18" s="228">
        <f t="shared" si="1"/>
        <v>0</v>
      </c>
      <c r="H18" s="223">
        <f t="shared" si="2"/>
        <v>0</v>
      </c>
      <c r="I18" s="224">
        <f t="shared" si="3"/>
        <v>0</v>
      </c>
      <c r="J18" s="225">
        <f t="shared" si="4"/>
        <v>0</v>
      </c>
      <c r="K18" s="226">
        <f t="shared" si="5"/>
        <v>0</v>
      </c>
      <c r="L18" s="226">
        <f t="shared" si="6"/>
        <v>0</v>
      </c>
      <c r="M18" s="226">
        <f t="shared" si="7"/>
        <v>0</v>
      </c>
      <c r="N18" s="225">
        <f t="shared" si="8"/>
        <v>0</v>
      </c>
      <c r="O18" s="226">
        <f t="shared" si="9"/>
        <v>0</v>
      </c>
      <c r="P18" s="226">
        <f t="shared" si="10"/>
        <v>0</v>
      </c>
      <c r="Q18" s="226">
        <f t="shared" si="11"/>
        <v>0</v>
      </c>
      <c r="R18" s="226">
        <f t="shared" si="12"/>
        <v>0</v>
      </c>
      <c r="S18" s="107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9"/>
      <c r="II18" s="99"/>
      <c r="IJ18" s="99"/>
      <c r="IK18" s="99"/>
      <c r="IL18" s="99"/>
      <c r="IM18" s="99"/>
      <c r="IN18" s="99"/>
    </row>
    <row r="19" spans="1:248" ht="13.5">
      <c r="A19" s="171" t="s">
        <v>498</v>
      </c>
      <c r="B19" s="163"/>
      <c r="C19" s="140"/>
      <c r="D19" s="140"/>
      <c r="E19" s="140"/>
      <c r="F19" s="228">
        <f t="shared" si="0"/>
        <v>0</v>
      </c>
      <c r="G19" s="228">
        <f t="shared" si="1"/>
        <v>0</v>
      </c>
      <c r="H19" s="223">
        <f t="shared" si="2"/>
        <v>0</v>
      </c>
      <c r="I19" s="224">
        <f t="shared" si="3"/>
        <v>0</v>
      </c>
      <c r="J19" s="225">
        <f t="shared" si="4"/>
        <v>0</v>
      </c>
      <c r="K19" s="226">
        <f t="shared" si="5"/>
        <v>0</v>
      </c>
      <c r="L19" s="226">
        <f t="shared" si="6"/>
        <v>0</v>
      </c>
      <c r="M19" s="226">
        <f t="shared" si="7"/>
        <v>0</v>
      </c>
      <c r="N19" s="225">
        <f t="shared" si="8"/>
        <v>0</v>
      </c>
      <c r="O19" s="226">
        <f t="shared" si="9"/>
        <v>0</v>
      </c>
      <c r="P19" s="226">
        <f t="shared" si="10"/>
        <v>0</v>
      </c>
      <c r="Q19" s="226">
        <f t="shared" si="11"/>
        <v>0</v>
      </c>
      <c r="R19" s="226">
        <f t="shared" si="12"/>
        <v>0</v>
      </c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99"/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9"/>
      <c r="II19" s="99"/>
      <c r="IJ19" s="99"/>
      <c r="IK19" s="99"/>
      <c r="IL19" s="99"/>
      <c r="IM19" s="99"/>
      <c r="IN19" s="99"/>
    </row>
    <row r="20" spans="1:248">
      <c r="A20" s="167" t="s">
        <v>499</v>
      </c>
      <c r="B20" s="161"/>
      <c r="C20" s="151"/>
      <c r="D20" s="151"/>
      <c r="E20" s="151"/>
      <c r="F20" s="212">
        <f t="shared" si="0"/>
        <v>0</v>
      </c>
      <c r="G20" s="213">
        <f t="shared" si="1"/>
        <v>0</v>
      </c>
      <c r="H20" s="229">
        <f t="shared" si="2"/>
        <v>0</v>
      </c>
      <c r="I20" s="213">
        <f t="shared" si="3"/>
        <v>0</v>
      </c>
      <c r="J20" s="214">
        <f t="shared" si="4"/>
        <v>0</v>
      </c>
      <c r="K20" s="215">
        <f t="shared" si="5"/>
        <v>0</v>
      </c>
      <c r="L20" s="215">
        <f t="shared" si="6"/>
        <v>0</v>
      </c>
      <c r="M20" s="216">
        <f t="shared" si="7"/>
        <v>0</v>
      </c>
      <c r="N20" s="214">
        <f>IFERROR((B20/B$20*100),0)</f>
        <v>0</v>
      </c>
      <c r="O20" s="215">
        <f>IFERROR((C20/C$20*100),0)</f>
        <v>0</v>
      </c>
      <c r="P20" s="215">
        <f>IFERROR((D20/D$20*100),0)</f>
        <v>0</v>
      </c>
      <c r="Q20" s="215">
        <f>IFERROR((E20/E$20*100),0)</f>
        <v>0</v>
      </c>
      <c r="R20" s="216">
        <f t="shared" si="12"/>
        <v>0</v>
      </c>
      <c r="S20" s="10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9"/>
      <c r="II20" s="99"/>
      <c r="IJ20" s="99"/>
      <c r="IK20" s="99"/>
      <c r="IL20" s="99"/>
      <c r="IM20" s="99"/>
      <c r="IN20" s="99"/>
    </row>
    <row r="21" spans="1:248">
      <c r="A21" s="168" t="s">
        <v>500</v>
      </c>
      <c r="B21" s="162"/>
      <c r="C21" s="152"/>
      <c r="D21" s="152"/>
      <c r="E21" s="152"/>
      <c r="F21" s="217">
        <f t="shared" si="0"/>
        <v>0</v>
      </c>
      <c r="G21" s="218">
        <f t="shared" si="1"/>
        <v>0</v>
      </c>
      <c r="H21" s="227">
        <f t="shared" si="2"/>
        <v>0</v>
      </c>
      <c r="I21" s="218">
        <f t="shared" si="3"/>
        <v>0</v>
      </c>
      <c r="J21" s="219">
        <f t="shared" si="4"/>
        <v>0</v>
      </c>
      <c r="K21" s="220">
        <f t="shared" si="5"/>
        <v>0</v>
      </c>
      <c r="L21" s="220">
        <f t="shared" si="6"/>
        <v>0</v>
      </c>
      <c r="M21" s="221">
        <f t="shared" si="7"/>
        <v>0</v>
      </c>
      <c r="N21" s="219">
        <f t="shared" ref="N21:N28" si="13">IFERROR((B21/B$20*100),0)</f>
        <v>0</v>
      </c>
      <c r="O21" s="220">
        <f t="shared" ref="O21:O28" si="14">IFERROR((C21/C$20*100),0)</f>
        <v>0</v>
      </c>
      <c r="P21" s="220">
        <f t="shared" ref="P21:P28" si="15">IFERROR((D21/D$20*100),0)</f>
        <v>0</v>
      </c>
      <c r="Q21" s="220">
        <f t="shared" ref="Q21:Q28" si="16">IFERROR((E21/E$20*100),0)</f>
        <v>0</v>
      </c>
      <c r="R21" s="221">
        <f t="shared" si="12"/>
        <v>0</v>
      </c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99"/>
      <c r="HW21" s="99"/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9"/>
      <c r="II21" s="99"/>
      <c r="IJ21" s="99"/>
      <c r="IK21" s="99"/>
      <c r="IL21" s="99"/>
      <c r="IM21" s="99"/>
      <c r="IN21" s="99"/>
    </row>
    <row r="22" spans="1:248">
      <c r="A22" s="168" t="s">
        <v>501</v>
      </c>
      <c r="B22" s="162"/>
      <c r="C22" s="152"/>
      <c r="D22" s="152"/>
      <c r="E22" s="152"/>
      <c r="F22" s="217">
        <f t="shared" si="0"/>
        <v>0</v>
      </c>
      <c r="G22" s="218">
        <f t="shared" si="1"/>
        <v>0</v>
      </c>
      <c r="H22" s="227">
        <f t="shared" si="2"/>
        <v>0</v>
      </c>
      <c r="I22" s="218">
        <f t="shared" si="3"/>
        <v>0</v>
      </c>
      <c r="J22" s="219">
        <f t="shared" si="4"/>
        <v>0</v>
      </c>
      <c r="K22" s="220">
        <f t="shared" si="5"/>
        <v>0</v>
      </c>
      <c r="L22" s="220">
        <f t="shared" si="6"/>
        <v>0</v>
      </c>
      <c r="M22" s="221">
        <f t="shared" si="7"/>
        <v>0</v>
      </c>
      <c r="N22" s="219">
        <f t="shared" si="13"/>
        <v>0</v>
      </c>
      <c r="O22" s="220">
        <f t="shared" si="14"/>
        <v>0</v>
      </c>
      <c r="P22" s="220">
        <f t="shared" si="15"/>
        <v>0</v>
      </c>
      <c r="Q22" s="220">
        <f t="shared" si="16"/>
        <v>0</v>
      </c>
      <c r="R22" s="221">
        <f t="shared" si="12"/>
        <v>0</v>
      </c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</row>
    <row r="23" spans="1:248" ht="13.5">
      <c r="A23" s="169" t="s">
        <v>502</v>
      </c>
      <c r="B23" s="163"/>
      <c r="C23" s="140"/>
      <c r="D23" s="140"/>
      <c r="E23" s="140"/>
      <c r="F23" s="228">
        <f t="shared" si="0"/>
        <v>0</v>
      </c>
      <c r="G23" s="228">
        <f t="shared" si="1"/>
        <v>0</v>
      </c>
      <c r="H23" s="223">
        <f t="shared" si="2"/>
        <v>0</v>
      </c>
      <c r="I23" s="224">
        <f t="shared" si="3"/>
        <v>0</v>
      </c>
      <c r="J23" s="225">
        <f t="shared" si="4"/>
        <v>0</v>
      </c>
      <c r="K23" s="226">
        <f t="shared" si="5"/>
        <v>0</v>
      </c>
      <c r="L23" s="226">
        <f t="shared" si="6"/>
        <v>0</v>
      </c>
      <c r="M23" s="226">
        <f t="shared" si="7"/>
        <v>0</v>
      </c>
      <c r="N23" s="225">
        <f t="shared" si="13"/>
        <v>0</v>
      </c>
      <c r="O23" s="226">
        <f t="shared" si="14"/>
        <v>0</v>
      </c>
      <c r="P23" s="226">
        <f t="shared" si="15"/>
        <v>0</v>
      </c>
      <c r="Q23" s="226">
        <f t="shared" si="16"/>
        <v>0</v>
      </c>
      <c r="R23" s="226">
        <f t="shared" si="12"/>
        <v>0</v>
      </c>
      <c r="S23" s="107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</row>
    <row r="24" spans="1:248" ht="13.5">
      <c r="A24" s="169" t="s">
        <v>503</v>
      </c>
      <c r="B24" s="163"/>
      <c r="C24" s="140"/>
      <c r="D24" s="140"/>
      <c r="E24" s="140"/>
      <c r="F24" s="228">
        <f t="shared" si="0"/>
        <v>0</v>
      </c>
      <c r="G24" s="228">
        <f t="shared" si="1"/>
        <v>0</v>
      </c>
      <c r="H24" s="223">
        <f t="shared" si="2"/>
        <v>0</v>
      </c>
      <c r="I24" s="224">
        <f t="shared" si="3"/>
        <v>0</v>
      </c>
      <c r="J24" s="225">
        <f t="shared" si="4"/>
        <v>0</v>
      </c>
      <c r="K24" s="226">
        <f t="shared" si="5"/>
        <v>0</v>
      </c>
      <c r="L24" s="226">
        <f t="shared" si="6"/>
        <v>0</v>
      </c>
      <c r="M24" s="226">
        <f t="shared" si="7"/>
        <v>0</v>
      </c>
      <c r="N24" s="225">
        <f t="shared" si="13"/>
        <v>0</v>
      </c>
      <c r="O24" s="226">
        <f t="shared" si="14"/>
        <v>0</v>
      </c>
      <c r="P24" s="226">
        <f t="shared" si="15"/>
        <v>0</v>
      </c>
      <c r="Q24" s="226">
        <f t="shared" si="16"/>
        <v>0</v>
      </c>
      <c r="R24" s="226">
        <f t="shared" si="12"/>
        <v>0</v>
      </c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</row>
    <row r="25" spans="1:248" ht="13.5">
      <c r="A25" s="171" t="s">
        <v>504</v>
      </c>
      <c r="B25" s="164"/>
      <c r="C25" s="111"/>
      <c r="D25" s="111"/>
      <c r="E25" s="111"/>
      <c r="F25" s="228">
        <f t="shared" si="0"/>
        <v>0</v>
      </c>
      <c r="G25" s="228">
        <f t="shared" si="1"/>
        <v>0</v>
      </c>
      <c r="H25" s="223">
        <f t="shared" si="2"/>
        <v>0</v>
      </c>
      <c r="I25" s="224">
        <f t="shared" si="3"/>
        <v>0</v>
      </c>
      <c r="J25" s="225">
        <f t="shared" si="4"/>
        <v>0</v>
      </c>
      <c r="K25" s="226">
        <f t="shared" si="5"/>
        <v>0</v>
      </c>
      <c r="L25" s="226">
        <f t="shared" si="6"/>
        <v>0</v>
      </c>
      <c r="M25" s="226">
        <f t="shared" si="7"/>
        <v>0</v>
      </c>
      <c r="N25" s="225">
        <f t="shared" si="13"/>
        <v>0</v>
      </c>
      <c r="O25" s="226">
        <f t="shared" si="14"/>
        <v>0</v>
      </c>
      <c r="P25" s="226">
        <f t="shared" si="15"/>
        <v>0</v>
      </c>
      <c r="Q25" s="226">
        <f t="shared" si="16"/>
        <v>0</v>
      </c>
      <c r="R25" s="226">
        <f t="shared" si="12"/>
        <v>0</v>
      </c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</row>
    <row r="26" spans="1:248">
      <c r="A26" s="168" t="s">
        <v>505</v>
      </c>
      <c r="B26" s="162"/>
      <c r="C26" s="152"/>
      <c r="D26" s="152"/>
      <c r="E26" s="152"/>
      <c r="F26" s="217">
        <f t="shared" si="0"/>
        <v>0</v>
      </c>
      <c r="G26" s="218">
        <f t="shared" si="1"/>
        <v>0</v>
      </c>
      <c r="H26" s="227">
        <f t="shared" si="2"/>
        <v>0</v>
      </c>
      <c r="I26" s="218">
        <f t="shared" si="3"/>
        <v>0</v>
      </c>
      <c r="J26" s="219">
        <f t="shared" si="4"/>
        <v>0</v>
      </c>
      <c r="K26" s="220">
        <f t="shared" si="5"/>
        <v>0</v>
      </c>
      <c r="L26" s="220">
        <f t="shared" si="6"/>
        <v>0</v>
      </c>
      <c r="M26" s="221">
        <f t="shared" si="7"/>
        <v>0</v>
      </c>
      <c r="N26" s="219">
        <f t="shared" si="13"/>
        <v>0</v>
      </c>
      <c r="O26" s="220">
        <f t="shared" si="14"/>
        <v>0</v>
      </c>
      <c r="P26" s="220">
        <f t="shared" si="15"/>
        <v>0</v>
      </c>
      <c r="Q26" s="220">
        <f t="shared" si="16"/>
        <v>0</v>
      </c>
      <c r="R26" s="221">
        <f t="shared" si="12"/>
        <v>0</v>
      </c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</row>
    <row r="27" spans="1:248" ht="13.5">
      <c r="A27" s="169" t="s">
        <v>506</v>
      </c>
      <c r="B27" s="163"/>
      <c r="C27" s="140"/>
      <c r="D27" s="140"/>
      <c r="E27" s="140"/>
      <c r="F27" s="228">
        <f t="shared" si="0"/>
        <v>0</v>
      </c>
      <c r="G27" s="228">
        <f t="shared" si="1"/>
        <v>0</v>
      </c>
      <c r="H27" s="223">
        <f t="shared" si="2"/>
        <v>0</v>
      </c>
      <c r="I27" s="224">
        <f t="shared" si="3"/>
        <v>0</v>
      </c>
      <c r="J27" s="225">
        <f t="shared" si="4"/>
        <v>0</v>
      </c>
      <c r="K27" s="226">
        <f t="shared" si="5"/>
        <v>0</v>
      </c>
      <c r="L27" s="226">
        <f t="shared" si="6"/>
        <v>0</v>
      </c>
      <c r="M27" s="226">
        <f t="shared" si="7"/>
        <v>0</v>
      </c>
      <c r="N27" s="225">
        <f t="shared" si="13"/>
        <v>0</v>
      </c>
      <c r="O27" s="225">
        <f t="shared" si="14"/>
        <v>0</v>
      </c>
      <c r="P27" s="225">
        <f t="shared" si="15"/>
        <v>0</v>
      </c>
      <c r="Q27" s="225">
        <f t="shared" si="16"/>
        <v>0</v>
      </c>
      <c r="R27" s="226">
        <f t="shared" si="12"/>
        <v>0</v>
      </c>
      <c r="S27" s="112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</row>
    <row r="28" spans="1:248" ht="13.5">
      <c r="A28" s="171" t="s">
        <v>507</v>
      </c>
      <c r="B28" s="163"/>
      <c r="C28" s="140"/>
      <c r="D28" s="140"/>
      <c r="E28" s="140"/>
      <c r="F28" s="228">
        <f t="shared" si="0"/>
        <v>0</v>
      </c>
      <c r="G28" s="228">
        <f t="shared" si="1"/>
        <v>0</v>
      </c>
      <c r="H28" s="223">
        <f t="shared" si="2"/>
        <v>0</v>
      </c>
      <c r="I28" s="224">
        <f t="shared" si="3"/>
        <v>0</v>
      </c>
      <c r="J28" s="225">
        <f t="shared" si="4"/>
        <v>0</v>
      </c>
      <c r="K28" s="226">
        <f t="shared" si="5"/>
        <v>0</v>
      </c>
      <c r="L28" s="226">
        <f t="shared" si="6"/>
        <v>0</v>
      </c>
      <c r="M28" s="226">
        <f t="shared" si="7"/>
        <v>0</v>
      </c>
      <c r="N28" s="225">
        <f t="shared" si="13"/>
        <v>0</v>
      </c>
      <c r="O28" s="225">
        <f t="shared" si="14"/>
        <v>0</v>
      </c>
      <c r="P28" s="225">
        <f t="shared" si="15"/>
        <v>0</v>
      </c>
      <c r="Q28" s="225">
        <f t="shared" si="16"/>
        <v>0</v>
      </c>
      <c r="R28" s="226">
        <f t="shared" si="12"/>
        <v>0</v>
      </c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</row>
    <row r="29" spans="1:248">
      <c r="A29" s="168" t="s">
        <v>527</v>
      </c>
      <c r="B29" s="162"/>
      <c r="C29" s="152"/>
      <c r="D29" s="152"/>
      <c r="E29" s="152"/>
      <c r="F29" s="217">
        <f t="shared" si="0"/>
        <v>0</v>
      </c>
      <c r="G29" s="218">
        <f t="shared" si="1"/>
        <v>0</v>
      </c>
      <c r="H29" s="227">
        <f t="shared" si="2"/>
        <v>0</v>
      </c>
      <c r="I29" s="218">
        <f t="shared" si="3"/>
        <v>0</v>
      </c>
      <c r="J29" s="219">
        <f t="shared" si="4"/>
        <v>0</v>
      </c>
      <c r="K29" s="220">
        <f t="shared" si="5"/>
        <v>0</v>
      </c>
      <c r="L29" s="220">
        <f t="shared" si="6"/>
        <v>0</v>
      </c>
      <c r="M29" s="221">
        <f t="shared" si="7"/>
        <v>0</v>
      </c>
      <c r="N29" s="219">
        <f t="shared" ref="N29:N36" si="17">IFERROR((B29/B$6*100),0)</f>
        <v>0</v>
      </c>
      <c r="O29" s="220">
        <f t="shared" ref="O29:O36" si="18">IFERROR((C29/C$6*100),0)</f>
        <v>0</v>
      </c>
      <c r="P29" s="220">
        <f t="shared" ref="P29:P36" si="19">IFERROR((D29/D$6*100),0)</f>
        <v>0</v>
      </c>
      <c r="Q29" s="220">
        <f t="shared" ref="Q29:Q36" si="20">IFERROR((E29/E$6*100),0)</f>
        <v>0</v>
      </c>
      <c r="R29" s="221">
        <f t="shared" si="12"/>
        <v>0</v>
      </c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</row>
    <row r="30" spans="1:248">
      <c r="A30" s="168" t="s">
        <v>370</v>
      </c>
      <c r="B30" s="162"/>
      <c r="C30" s="152"/>
      <c r="D30" s="152"/>
      <c r="E30" s="152"/>
      <c r="F30" s="217">
        <f t="shared" si="0"/>
        <v>0</v>
      </c>
      <c r="G30" s="218">
        <f t="shared" si="1"/>
        <v>0</v>
      </c>
      <c r="H30" s="227">
        <f t="shared" si="2"/>
        <v>0</v>
      </c>
      <c r="I30" s="218">
        <f t="shared" si="3"/>
        <v>0</v>
      </c>
      <c r="J30" s="219">
        <f t="shared" si="4"/>
        <v>0</v>
      </c>
      <c r="K30" s="220">
        <f t="shared" si="5"/>
        <v>0</v>
      </c>
      <c r="L30" s="220">
        <f t="shared" si="6"/>
        <v>0</v>
      </c>
      <c r="M30" s="221">
        <f t="shared" si="7"/>
        <v>0</v>
      </c>
      <c r="N30" s="219">
        <f t="shared" si="17"/>
        <v>0</v>
      </c>
      <c r="O30" s="220">
        <f t="shared" si="18"/>
        <v>0</v>
      </c>
      <c r="P30" s="220">
        <f t="shared" si="19"/>
        <v>0</v>
      </c>
      <c r="Q30" s="220">
        <f t="shared" si="20"/>
        <v>0</v>
      </c>
      <c r="R30" s="221">
        <f t="shared" si="12"/>
        <v>0</v>
      </c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</row>
    <row r="31" spans="1:248" ht="13.5">
      <c r="A31" s="169" t="s">
        <v>508</v>
      </c>
      <c r="B31" s="164"/>
      <c r="C31" s="111"/>
      <c r="D31" s="111"/>
      <c r="E31" s="111"/>
      <c r="F31" s="228">
        <f t="shared" si="0"/>
        <v>0</v>
      </c>
      <c r="G31" s="228">
        <f t="shared" si="1"/>
        <v>0</v>
      </c>
      <c r="H31" s="223">
        <f t="shared" si="2"/>
        <v>0</v>
      </c>
      <c r="I31" s="224">
        <f t="shared" si="3"/>
        <v>0</v>
      </c>
      <c r="J31" s="225">
        <f t="shared" si="4"/>
        <v>0</v>
      </c>
      <c r="K31" s="226">
        <f t="shared" si="5"/>
        <v>0</v>
      </c>
      <c r="L31" s="226">
        <f t="shared" si="6"/>
        <v>0</v>
      </c>
      <c r="M31" s="226">
        <f t="shared" si="7"/>
        <v>0</v>
      </c>
      <c r="N31" s="225">
        <f t="shared" si="17"/>
        <v>0</v>
      </c>
      <c r="O31" s="226">
        <f t="shared" si="18"/>
        <v>0</v>
      </c>
      <c r="P31" s="226">
        <f t="shared" si="19"/>
        <v>0</v>
      </c>
      <c r="Q31" s="226">
        <f t="shared" si="20"/>
        <v>0</v>
      </c>
      <c r="R31" s="226">
        <f t="shared" si="12"/>
        <v>0</v>
      </c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99"/>
      <c r="ID31" s="99"/>
      <c r="IE31" s="99"/>
      <c r="IF31" s="99"/>
      <c r="IG31" s="99"/>
      <c r="IH31" s="99"/>
      <c r="II31" s="99"/>
      <c r="IJ31" s="99"/>
      <c r="IK31" s="99"/>
      <c r="IL31" s="99"/>
      <c r="IM31" s="99"/>
      <c r="IN31" s="99"/>
    </row>
    <row r="32" spans="1:248" ht="13.5">
      <c r="A32" s="169" t="s">
        <v>509</v>
      </c>
      <c r="B32" s="163"/>
      <c r="C32" s="140"/>
      <c r="D32" s="140"/>
      <c r="E32" s="140"/>
      <c r="F32" s="228">
        <f t="shared" si="0"/>
        <v>0</v>
      </c>
      <c r="G32" s="228">
        <f t="shared" si="1"/>
        <v>0</v>
      </c>
      <c r="H32" s="223">
        <f t="shared" si="2"/>
        <v>0</v>
      </c>
      <c r="I32" s="224">
        <f t="shared" si="3"/>
        <v>0</v>
      </c>
      <c r="J32" s="225">
        <f t="shared" si="4"/>
        <v>0</v>
      </c>
      <c r="K32" s="226">
        <f t="shared" si="5"/>
        <v>0</v>
      </c>
      <c r="L32" s="226">
        <f t="shared" si="6"/>
        <v>0</v>
      </c>
      <c r="M32" s="226">
        <f t="shared" si="7"/>
        <v>0</v>
      </c>
      <c r="N32" s="225">
        <f t="shared" si="17"/>
        <v>0</v>
      </c>
      <c r="O32" s="226">
        <f t="shared" si="18"/>
        <v>0</v>
      </c>
      <c r="P32" s="226">
        <f t="shared" si="19"/>
        <v>0</v>
      </c>
      <c r="Q32" s="226">
        <f t="shared" si="20"/>
        <v>0</v>
      </c>
      <c r="R32" s="226">
        <f t="shared" si="12"/>
        <v>0</v>
      </c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99"/>
      <c r="ID32" s="99"/>
      <c r="IE32" s="99"/>
      <c r="IF32" s="99"/>
      <c r="IG32" s="99"/>
      <c r="IH32" s="99"/>
      <c r="II32" s="99"/>
      <c r="IJ32" s="99"/>
      <c r="IK32" s="99"/>
      <c r="IL32" s="99"/>
      <c r="IM32" s="99"/>
      <c r="IN32" s="99"/>
    </row>
    <row r="33" spans="1:248" ht="13.5">
      <c r="A33" s="169" t="s">
        <v>510</v>
      </c>
      <c r="B33" s="163"/>
      <c r="C33" s="140"/>
      <c r="D33" s="140"/>
      <c r="E33" s="140"/>
      <c r="F33" s="228">
        <f t="shared" si="0"/>
        <v>0</v>
      </c>
      <c r="G33" s="228">
        <f t="shared" si="1"/>
        <v>0</v>
      </c>
      <c r="H33" s="223">
        <f t="shared" si="2"/>
        <v>0</v>
      </c>
      <c r="I33" s="224">
        <f t="shared" si="3"/>
        <v>0</v>
      </c>
      <c r="J33" s="225">
        <f t="shared" si="4"/>
        <v>0</v>
      </c>
      <c r="K33" s="226">
        <f t="shared" si="5"/>
        <v>0</v>
      </c>
      <c r="L33" s="226">
        <f t="shared" si="6"/>
        <v>0</v>
      </c>
      <c r="M33" s="226">
        <f t="shared" si="7"/>
        <v>0</v>
      </c>
      <c r="N33" s="225">
        <f t="shared" si="17"/>
        <v>0</v>
      </c>
      <c r="O33" s="226">
        <f t="shared" si="18"/>
        <v>0</v>
      </c>
      <c r="P33" s="226">
        <f t="shared" si="19"/>
        <v>0</v>
      </c>
      <c r="Q33" s="226">
        <f t="shared" si="20"/>
        <v>0</v>
      </c>
      <c r="R33" s="226">
        <f t="shared" si="12"/>
        <v>0</v>
      </c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99"/>
      <c r="HZ33" s="99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  <c r="IL33" s="99"/>
      <c r="IM33" s="99"/>
      <c r="IN33" s="99"/>
    </row>
    <row r="34" spans="1:248" ht="13.5">
      <c r="A34" s="169" t="s">
        <v>511</v>
      </c>
      <c r="B34" s="164"/>
      <c r="C34" s="111"/>
      <c r="D34" s="111"/>
      <c r="E34" s="111"/>
      <c r="F34" s="228">
        <f t="shared" si="0"/>
        <v>0</v>
      </c>
      <c r="G34" s="228">
        <f t="shared" si="1"/>
        <v>0</v>
      </c>
      <c r="H34" s="223">
        <f t="shared" si="2"/>
        <v>0</v>
      </c>
      <c r="I34" s="224">
        <f t="shared" si="3"/>
        <v>0</v>
      </c>
      <c r="J34" s="225">
        <f t="shared" si="4"/>
        <v>0</v>
      </c>
      <c r="K34" s="226">
        <f t="shared" si="5"/>
        <v>0</v>
      </c>
      <c r="L34" s="226">
        <f t="shared" si="6"/>
        <v>0</v>
      </c>
      <c r="M34" s="226">
        <f t="shared" si="7"/>
        <v>0</v>
      </c>
      <c r="N34" s="225">
        <f t="shared" si="17"/>
        <v>0</v>
      </c>
      <c r="O34" s="226">
        <f t="shared" si="18"/>
        <v>0</v>
      </c>
      <c r="P34" s="226">
        <f t="shared" si="19"/>
        <v>0</v>
      </c>
      <c r="Q34" s="226">
        <f t="shared" si="20"/>
        <v>0</v>
      </c>
      <c r="R34" s="226">
        <f t="shared" si="12"/>
        <v>0</v>
      </c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  <c r="HA34" s="99"/>
      <c r="HB34" s="99"/>
      <c r="HC34" s="99"/>
      <c r="HD34" s="99"/>
      <c r="HE34" s="99"/>
      <c r="HF34" s="99"/>
      <c r="HG34" s="99"/>
      <c r="HH34" s="99"/>
      <c r="HI34" s="99"/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99"/>
      <c r="HU34" s="99"/>
      <c r="HV34" s="99"/>
      <c r="HW34" s="99"/>
      <c r="HX34" s="99"/>
      <c r="HY34" s="99"/>
      <c r="HZ34" s="99"/>
      <c r="IA34" s="99"/>
      <c r="IB34" s="99"/>
      <c r="IC34" s="99"/>
      <c r="ID34" s="99"/>
      <c r="IE34" s="99"/>
      <c r="IF34" s="99"/>
      <c r="IG34" s="99"/>
      <c r="IH34" s="99"/>
      <c r="II34" s="99"/>
      <c r="IJ34" s="99"/>
      <c r="IK34" s="99"/>
      <c r="IL34" s="99"/>
      <c r="IM34" s="99"/>
      <c r="IN34" s="99"/>
    </row>
    <row r="35" spans="1:248" ht="13.5">
      <c r="A35" s="169" t="s">
        <v>512</v>
      </c>
      <c r="B35" s="163"/>
      <c r="C35" s="140"/>
      <c r="D35" s="140"/>
      <c r="E35" s="140"/>
      <c r="F35" s="228">
        <f t="shared" si="0"/>
        <v>0</v>
      </c>
      <c r="G35" s="228">
        <f t="shared" si="1"/>
        <v>0</v>
      </c>
      <c r="H35" s="223">
        <f t="shared" si="2"/>
        <v>0</v>
      </c>
      <c r="I35" s="224">
        <f t="shared" si="3"/>
        <v>0</v>
      </c>
      <c r="J35" s="225">
        <f t="shared" si="4"/>
        <v>0</v>
      </c>
      <c r="K35" s="226">
        <f t="shared" si="5"/>
        <v>0</v>
      </c>
      <c r="L35" s="226">
        <f t="shared" si="6"/>
        <v>0</v>
      </c>
      <c r="M35" s="226">
        <f t="shared" si="7"/>
        <v>0</v>
      </c>
      <c r="N35" s="225">
        <f t="shared" si="17"/>
        <v>0</v>
      </c>
      <c r="O35" s="226">
        <f t="shared" si="18"/>
        <v>0</v>
      </c>
      <c r="P35" s="226">
        <f t="shared" si="19"/>
        <v>0</v>
      </c>
      <c r="Q35" s="226">
        <f t="shared" si="20"/>
        <v>0</v>
      </c>
      <c r="R35" s="226">
        <f t="shared" si="12"/>
        <v>0</v>
      </c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99"/>
      <c r="HZ35" s="99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  <c r="IL35" s="99"/>
      <c r="IM35" s="99"/>
      <c r="IN35" s="99"/>
    </row>
    <row r="36" spans="1:248" ht="13.5">
      <c r="A36" s="171" t="s">
        <v>513</v>
      </c>
      <c r="B36" s="163"/>
      <c r="C36" s="140"/>
      <c r="D36" s="140"/>
      <c r="E36" s="140"/>
      <c r="F36" s="228">
        <f t="shared" si="0"/>
        <v>0</v>
      </c>
      <c r="G36" s="228">
        <f t="shared" si="1"/>
        <v>0</v>
      </c>
      <c r="H36" s="223">
        <f t="shared" si="2"/>
        <v>0</v>
      </c>
      <c r="I36" s="224">
        <f t="shared" si="3"/>
        <v>0</v>
      </c>
      <c r="J36" s="225">
        <f t="shared" si="4"/>
        <v>0</v>
      </c>
      <c r="K36" s="226">
        <f t="shared" si="5"/>
        <v>0</v>
      </c>
      <c r="L36" s="226">
        <f t="shared" si="6"/>
        <v>0</v>
      </c>
      <c r="M36" s="226">
        <f t="shared" si="7"/>
        <v>0</v>
      </c>
      <c r="N36" s="225">
        <f t="shared" si="17"/>
        <v>0</v>
      </c>
      <c r="O36" s="226">
        <f t="shared" si="18"/>
        <v>0</v>
      </c>
      <c r="P36" s="226">
        <f t="shared" si="19"/>
        <v>0</v>
      </c>
      <c r="Q36" s="226">
        <f t="shared" si="20"/>
        <v>0</v>
      </c>
      <c r="R36" s="226">
        <f t="shared" si="12"/>
        <v>0</v>
      </c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  <c r="HA36" s="99"/>
      <c r="HB36" s="99"/>
      <c r="HC36" s="99"/>
      <c r="HD36" s="99"/>
      <c r="HE36" s="99"/>
      <c r="HF36" s="99"/>
      <c r="HG36" s="99"/>
      <c r="HH36" s="99"/>
      <c r="HI36" s="99"/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99"/>
      <c r="HU36" s="99"/>
      <c r="HV36" s="99"/>
      <c r="HW36" s="99"/>
      <c r="HX36" s="99"/>
      <c r="HY36" s="99"/>
      <c r="HZ36" s="99"/>
      <c r="IA36" s="99"/>
      <c r="IB36" s="99"/>
      <c r="IC36" s="99"/>
      <c r="ID36" s="99"/>
      <c r="IE36" s="99"/>
      <c r="IF36" s="99"/>
      <c r="IG36" s="99"/>
      <c r="IH36" s="99"/>
      <c r="II36" s="99"/>
      <c r="IJ36" s="99"/>
      <c r="IK36" s="99"/>
      <c r="IL36" s="99"/>
      <c r="IM36" s="99"/>
      <c r="IN36" s="99"/>
    </row>
    <row r="37" spans="1:248">
      <c r="A37" s="168" t="s">
        <v>514</v>
      </c>
      <c r="B37" s="162"/>
      <c r="C37" s="152"/>
      <c r="D37" s="152"/>
      <c r="E37" s="152"/>
      <c r="F37" s="217">
        <f t="shared" si="0"/>
        <v>0</v>
      </c>
      <c r="G37" s="218">
        <f t="shared" si="1"/>
        <v>0</v>
      </c>
      <c r="H37" s="227">
        <f t="shared" si="2"/>
        <v>0</v>
      </c>
      <c r="I37" s="218">
        <f t="shared" si="3"/>
        <v>0</v>
      </c>
      <c r="J37" s="219">
        <f t="shared" si="4"/>
        <v>0</v>
      </c>
      <c r="K37" s="220">
        <f t="shared" si="5"/>
        <v>0</v>
      </c>
      <c r="L37" s="220">
        <f t="shared" si="6"/>
        <v>0</v>
      </c>
      <c r="M37" s="221">
        <f t="shared" si="7"/>
        <v>0</v>
      </c>
      <c r="N37" s="219">
        <f t="shared" ref="N37:Q39" si="21">IFERROR((B37/B$20*100),0)</f>
        <v>0</v>
      </c>
      <c r="O37" s="220">
        <f t="shared" si="21"/>
        <v>0</v>
      </c>
      <c r="P37" s="220">
        <f t="shared" si="21"/>
        <v>0</v>
      </c>
      <c r="Q37" s="220">
        <f t="shared" si="21"/>
        <v>0</v>
      </c>
      <c r="R37" s="221">
        <f t="shared" si="12"/>
        <v>0</v>
      </c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</row>
    <row r="38" spans="1:248" ht="13.5">
      <c r="A38" s="169" t="s">
        <v>515</v>
      </c>
      <c r="B38" s="163"/>
      <c r="C38" s="140"/>
      <c r="D38" s="140"/>
      <c r="E38" s="140"/>
      <c r="F38" s="228">
        <f t="shared" si="0"/>
        <v>0</v>
      </c>
      <c r="G38" s="228">
        <f t="shared" si="1"/>
        <v>0</v>
      </c>
      <c r="H38" s="223">
        <f t="shared" si="2"/>
        <v>0</v>
      </c>
      <c r="I38" s="224">
        <f t="shared" si="3"/>
        <v>0</v>
      </c>
      <c r="J38" s="225">
        <f t="shared" si="4"/>
        <v>0</v>
      </c>
      <c r="K38" s="226">
        <f t="shared" si="5"/>
        <v>0</v>
      </c>
      <c r="L38" s="226">
        <f t="shared" si="6"/>
        <v>0</v>
      </c>
      <c r="M38" s="226">
        <f t="shared" si="7"/>
        <v>0</v>
      </c>
      <c r="N38" s="225">
        <f t="shared" si="21"/>
        <v>0</v>
      </c>
      <c r="O38" s="226">
        <f t="shared" si="21"/>
        <v>0</v>
      </c>
      <c r="P38" s="226">
        <f t="shared" si="21"/>
        <v>0</v>
      </c>
      <c r="Q38" s="226">
        <f t="shared" si="21"/>
        <v>0</v>
      </c>
      <c r="R38" s="226">
        <f t="shared" si="12"/>
        <v>0</v>
      </c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</row>
    <row r="39" spans="1:248" ht="13.5">
      <c r="A39" s="172" t="s">
        <v>516</v>
      </c>
      <c r="B39" s="163"/>
      <c r="C39" s="140"/>
      <c r="D39" s="140"/>
      <c r="E39" s="140"/>
      <c r="F39" s="228">
        <f t="shared" si="0"/>
        <v>0</v>
      </c>
      <c r="G39" s="228">
        <f t="shared" si="1"/>
        <v>0</v>
      </c>
      <c r="H39" s="223">
        <f t="shared" si="2"/>
        <v>0</v>
      </c>
      <c r="I39" s="224">
        <f t="shared" si="3"/>
        <v>0</v>
      </c>
      <c r="J39" s="225">
        <f t="shared" si="4"/>
        <v>0</v>
      </c>
      <c r="K39" s="226">
        <f t="shared" si="5"/>
        <v>0</v>
      </c>
      <c r="L39" s="226">
        <f t="shared" si="6"/>
        <v>0</v>
      </c>
      <c r="M39" s="226">
        <f t="shared" si="7"/>
        <v>0</v>
      </c>
      <c r="N39" s="225">
        <f t="shared" si="21"/>
        <v>0</v>
      </c>
      <c r="O39" s="226">
        <f t="shared" si="21"/>
        <v>0</v>
      </c>
      <c r="P39" s="226">
        <f t="shared" si="21"/>
        <v>0</v>
      </c>
      <c r="Q39" s="226">
        <f t="shared" si="21"/>
        <v>0</v>
      </c>
      <c r="R39" s="226">
        <f t="shared" si="12"/>
        <v>0</v>
      </c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  <c r="HA39" s="99"/>
      <c r="HB39" s="99"/>
      <c r="HC39" s="99"/>
      <c r="HD39" s="99"/>
      <c r="HE39" s="99"/>
      <c r="HF39" s="99"/>
      <c r="HG39" s="99"/>
      <c r="HH39" s="99"/>
      <c r="HI39" s="99"/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99"/>
      <c r="HU39" s="99"/>
      <c r="HV39" s="99"/>
      <c r="HW39" s="99"/>
      <c r="HX39" s="99"/>
      <c r="HY39" s="99"/>
      <c r="HZ39" s="99"/>
      <c r="IA39" s="99"/>
      <c r="IB39" s="99"/>
      <c r="IC39" s="99"/>
      <c r="ID39" s="99"/>
      <c r="IE39" s="99"/>
      <c r="IF39" s="99"/>
      <c r="IG39" s="99"/>
      <c r="IH39" s="99"/>
      <c r="II39" s="99"/>
      <c r="IJ39" s="99"/>
      <c r="IK39" s="99"/>
      <c r="IL39" s="99"/>
      <c r="IM39" s="99"/>
      <c r="IN39" s="99"/>
    </row>
    <row r="40" spans="1:248">
      <c r="A40" s="167" t="s">
        <v>517</v>
      </c>
      <c r="B40" s="161"/>
      <c r="C40" s="151"/>
      <c r="D40" s="151"/>
      <c r="E40" s="151"/>
      <c r="F40" s="212">
        <f t="shared" si="0"/>
        <v>0</v>
      </c>
      <c r="G40" s="213">
        <f t="shared" si="1"/>
        <v>0</v>
      </c>
      <c r="H40" s="229">
        <f t="shared" si="2"/>
        <v>0</v>
      </c>
      <c r="I40" s="213">
        <f t="shared" si="3"/>
        <v>0</v>
      </c>
      <c r="J40" s="214">
        <f t="shared" si="4"/>
        <v>0</v>
      </c>
      <c r="K40" s="215">
        <f t="shared" si="5"/>
        <v>0</v>
      </c>
      <c r="L40" s="215">
        <f t="shared" si="6"/>
        <v>0</v>
      </c>
      <c r="M40" s="216">
        <f t="shared" si="7"/>
        <v>0</v>
      </c>
      <c r="N40" s="214">
        <f t="shared" ref="N40:N49" si="22">IFERROR((B40/B$6*100),0)</f>
        <v>0</v>
      </c>
      <c r="O40" s="215">
        <f t="shared" ref="O40:O49" si="23">IFERROR((C40/C$6*100),0)</f>
        <v>0</v>
      </c>
      <c r="P40" s="215">
        <f t="shared" ref="P40:P49" si="24">IFERROR((D40/D$6*100),0)</f>
        <v>0</v>
      </c>
      <c r="Q40" s="215">
        <f t="shared" ref="Q40:Q49" si="25">IFERROR((E40/E$6*100),0)</f>
        <v>0</v>
      </c>
      <c r="R40" s="216">
        <f t="shared" si="12"/>
        <v>0</v>
      </c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  <c r="HA40" s="99"/>
      <c r="HB40" s="99"/>
      <c r="HC40" s="99"/>
      <c r="HD40" s="99"/>
      <c r="HE40" s="99"/>
      <c r="HF40" s="99"/>
      <c r="HG40" s="99"/>
      <c r="HH40" s="99"/>
      <c r="HI40" s="99"/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99"/>
      <c r="HU40" s="99"/>
      <c r="HV40" s="99"/>
      <c r="HW40" s="99"/>
      <c r="HX40" s="99"/>
      <c r="HY40" s="99"/>
      <c r="HZ40" s="99"/>
      <c r="IA40" s="99"/>
      <c r="IB40" s="99"/>
      <c r="IC40" s="99"/>
      <c r="ID40" s="99"/>
      <c r="IE40" s="99"/>
      <c r="IF40" s="99"/>
      <c r="IG40" s="99"/>
      <c r="IH40" s="99"/>
      <c r="II40" s="99"/>
      <c r="IJ40" s="99"/>
      <c r="IK40" s="99"/>
      <c r="IL40" s="99"/>
      <c r="IM40" s="99"/>
      <c r="IN40" s="99"/>
    </row>
    <row r="41" spans="1:248">
      <c r="A41" s="167" t="s">
        <v>518</v>
      </c>
      <c r="B41" s="161"/>
      <c r="C41" s="151"/>
      <c r="D41" s="151"/>
      <c r="E41" s="151"/>
      <c r="F41" s="212">
        <f t="shared" si="0"/>
        <v>0</v>
      </c>
      <c r="G41" s="213">
        <f t="shared" si="1"/>
        <v>0</v>
      </c>
      <c r="H41" s="229">
        <f t="shared" si="2"/>
        <v>0</v>
      </c>
      <c r="I41" s="213">
        <f t="shared" si="3"/>
        <v>0</v>
      </c>
      <c r="J41" s="214">
        <f t="shared" si="4"/>
        <v>0</v>
      </c>
      <c r="K41" s="215">
        <f t="shared" si="5"/>
        <v>0</v>
      </c>
      <c r="L41" s="215">
        <f t="shared" si="6"/>
        <v>0</v>
      </c>
      <c r="M41" s="216">
        <f t="shared" si="7"/>
        <v>0</v>
      </c>
      <c r="N41" s="214">
        <f t="shared" si="22"/>
        <v>0</v>
      </c>
      <c r="O41" s="215">
        <f t="shared" si="23"/>
        <v>0</v>
      </c>
      <c r="P41" s="215">
        <f t="shared" si="24"/>
        <v>0</v>
      </c>
      <c r="Q41" s="215">
        <f t="shared" si="25"/>
        <v>0</v>
      </c>
      <c r="R41" s="216">
        <f t="shared" si="12"/>
        <v>0</v>
      </c>
    </row>
    <row r="42" spans="1:248">
      <c r="A42" s="168" t="s">
        <v>519</v>
      </c>
      <c r="B42" s="162"/>
      <c r="C42" s="152"/>
      <c r="D42" s="152"/>
      <c r="E42" s="152"/>
      <c r="F42" s="217">
        <f t="shared" si="0"/>
        <v>0</v>
      </c>
      <c r="G42" s="218">
        <f t="shared" si="1"/>
        <v>0</v>
      </c>
      <c r="H42" s="227">
        <f t="shared" si="2"/>
        <v>0</v>
      </c>
      <c r="I42" s="218">
        <f t="shared" si="3"/>
        <v>0</v>
      </c>
      <c r="J42" s="219">
        <f t="shared" si="4"/>
        <v>0</v>
      </c>
      <c r="K42" s="220">
        <f t="shared" si="5"/>
        <v>0</v>
      </c>
      <c r="L42" s="220">
        <f t="shared" si="6"/>
        <v>0</v>
      </c>
      <c r="M42" s="221">
        <f t="shared" si="7"/>
        <v>0</v>
      </c>
      <c r="N42" s="219">
        <f t="shared" si="22"/>
        <v>0</v>
      </c>
      <c r="O42" s="220">
        <f t="shared" si="23"/>
        <v>0</v>
      </c>
      <c r="P42" s="220">
        <f t="shared" si="24"/>
        <v>0</v>
      </c>
      <c r="Q42" s="220">
        <f t="shared" si="25"/>
        <v>0</v>
      </c>
      <c r="R42" s="221">
        <f t="shared" si="12"/>
        <v>0</v>
      </c>
    </row>
    <row r="43" spans="1:248" ht="13.5">
      <c r="A43" s="169" t="s">
        <v>520</v>
      </c>
      <c r="B43" s="165"/>
      <c r="C43" s="141"/>
      <c r="D43" s="141"/>
      <c r="E43" s="111"/>
      <c r="F43" s="228">
        <f t="shared" si="0"/>
        <v>0</v>
      </c>
      <c r="G43" s="228">
        <f t="shared" si="1"/>
        <v>0</v>
      </c>
      <c r="H43" s="223">
        <f t="shared" si="2"/>
        <v>0</v>
      </c>
      <c r="I43" s="224">
        <f t="shared" si="3"/>
        <v>0</v>
      </c>
      <c r="J43" s="225">
        <f t="shared" si="4"/>
        <v>0</v>
      </c>
      <c r="K43" s="226">
        <f t="shared" si="5"/>
        <v>0</v>
      </c>
      <c r="L43" s="226">
        <f t="shared" si="6"/>
        <v>0</v>
      </c>
      <c r="M43" s="226">
        <f t="shared" si="7"/>
        <v>0</v>
      </c>
      <c r="N43" s="225">
        <f t="shared" si="22"/>
        <v>0</v>
      </c>
      <c r="O43" s="226">
        <f t="shared" si="23"/>
        <v>0</v>
      </c>
      <c r="P43" s="226">
        <f t="shared" si="24"/>
        <v>0</v>
      </c>
      <c r="Q43" s="226">
        <f t="shared" si="25"/>
        <v>0</v>
      </c>
      <c r="R43" s="226">
        <f t="shared" si="12"/>
        <v>0</v>
      </c>
    </row>
    <row r="44" spans="1:248" ht="13.5">
      <c r="A44" s="169" t="s">
        <v>521</v>
      </c>
      <c r="B44" s="165"/>
      <c r="C44" s="141"/>
      <c r="D44" s="141"/>
      <c r="E44" s="111"/>
      <c r="F44" s="228">
        <f t="shared" si="0"/>
        <v>0</v>
      </c>
      <c r="G44" s="228">
        <f t="shared" si="1"/>
        <v>0</v>
      </c>
      <c r="H44" s="223">
        <f t="shared" si="2"/>
        <v>0</v>
      </c>
      <c r="I44" s="224">
        <f t="shared" si="3"/>
        <v>0</v>
      </c>
      <c r="J44" s="225">
        <f t="shared" si="4"/>
        <v>0</v>
      </c>
      <c r="K44" s="226">
        <f t="shared" si="5"/>
        <v>0</v>
      </c>
      <c r="L44" s="226">
        <f t="shared" si="6"/>
        <v>0</v>
      </c>
      <c r="M44" s="226">
        <f t="shared" si="7"/>
        <v>0</v>
      </c>
      <c r="N44" s="225">
        <f t="shared" si="22"/>
        <v>0</v>
      </c>
      <c r="O44" s="226">
        <f t="shared" si="23"/>
        <v>0</v>
      </c>
      <c r="P44" s="226">
        <f t="shared" si="24"/>
        <v>0</v>
      </c>
      <c r="Q44" s="226">
        <f t="shared" si="25"/>
        <v>0</v>
      </c>
      <c r="R44" s="226">
        <f t="shared" si="12"/>
        <v>0</v>
      </c>
    </row>
    <row r="45" spans="1:248">
      <c r="A45" s="168" t="s">
        <v>522</v>
      </c>
      <c r="B45" s="162"/>
      <c r="C45" s="152"/>
      <c r="D45" s="152"/>
      <c r="E45" s="152"/>
      <c r="F45" s="217">
        <f t="shared" si="0"/>
        <v>0</v>
      </c>
      <c r="G45" s="218">
        <f t="shared" si="1"/>
        <v>0</v>
      </c>
      <c r="H45" s="227">
        <f t="shared" si="2"/>
        <v>0</v>
      </c>
      <c r="I45" s="218">
        <f t="shared" si="3"/>
        <v>0</v>
      </c>
      <c r="J45" s="219">
        <f t="shared" si="4"/>
        <v>0</v>
      </c>
      <c r="K45" s="220">
        <f t="shared" si="5"/>
        <v>0</v>
      </c>
      <c r="L45" s="220">
        <f t="shared" si="6"/>
        <v>0</v>
      </c>
      <c r="M45" s="221">
        <f t="shared" si="7"/>
        <v>0</v>
      </c>
      <c r="N45" s="219">
        <f t="shared" si="22"/>
        <v>0</v>
      </c>
      <c r="O45" s="220">
        <f t="shared" si="23"/>
        <v>0</v>
      </c>
      <c r="P45" s="220">
        <f t="shared" si="24"/>
        <v>0</v>
      </c>
      <c r="Q45" s="220">
        <f t="shared" si="25"/>
        <v>0</v>
      </c>
      <c r="R45" s="221">
        <f t="shared" si="12"/>
        <v>0</v>
      </c>
    </row>
    <row r="46" spans="1:248" ht="13.5">
      <c r="A46" s="169" t="s">
        <v>523</v>
      </c>
      <c r="B46" s="165"/>
      <c r="C46" s="141"/>
      <c r="D46" s="141"/>
      <c r="E46" s="111"/>
      <c r="F46" s="228">
        <f t="shared" si="0"/>
        <v>0</v>
      </c>
      <c r="G46" s="228">
        <f t="shared" si="1"/>
        <v>0</v>
      </c>
      <c r="H46" s="223">
        <f t="shared" si="2"/>
        <v>0</v>
      </c>
      <c r="I46" s="224">
        <f t="shared" si="3"/>
        <v>0</v>
      </c>
      <c r="J46" s="225">
        <f t="shared" si="4"/>
        <v>0</v>
      </c>
      <c r="K46" s="226">
        <f t="shared" si="5"/>
        <v>0</v>
      </c>
      <c r="L46" s="226">
        <f t="shared" si="6"/>
        <v>0</v>
      </c>
      <c r="M46" s="226">
        <f t="shared" si="7"/>
        <v>0</v>
      </c>
      <c r="N46" s="225">
        <f t="shared" si="22"/>
        <v>0</v>
      </c>
      <c r="O46" s="226">
        <f t="shared" si="23"/>
        <v>0</v>
      </c>
      <c r="P46" s="226">
        <f t="shared" si="24"/>
        <v>0</v>
      </c>
      <c r="Q46" s="226">
        <f t="shared" si="25"/>
        <v>0</v>
      </c>
      <c r="R46" s="226">
        <f t="shared" si="12"/>
        <v>0</v>
      </c>
    </row>
    <row r="47" spans="1:248" ht="13.5">
      <c r="A47" s="172" t="s">
        <v>524</v>
      </c>
      <c r="B47" s="165"/>
      <c r="C47" s="141"/>
      <c r="D47" s="141"/>
      <c r="E47" s="111"/>
      <c r="F47" s="228">
        <f t="shared" si="0"/>
        <v>0</v>
      </c>
      <c r="G47" s="228">
        <f t="shared" si="1"/>
        <v>0</v>
      </c>
      <c r="H47" s="223">
        <f t="shared" si="2"/>
        <v>0</v>
      </c>
      <c r="I47" s="224">
        <f t="shared" si="3"/>
        <v>0</v>
      </c>
      <c r="J47" s="225">
        <f t="shared" si="4"/>
        <v>0</v>
      </c>
      <c r="K47" s="226">
        <f t="shared" si="5"/>
        <v>0</v>
      </c>
      <c r="L47" s="226">
        <f t="shared" si="6"/>
        <v>0</v>
      </c>
      <c r="M47" s="226">
        <f t="shared" si="7"/>
        <v>0</v>
      </c>
      <c r="N47" s="225">
        <f t="shared" si="22"/>
        <v>0</v>
      </c>
      <c r="O47" s="226">
        <f t="shared" si="23"/>
        <v>0</v>
      </c>
      <c r="P47" s="226">
        <f t="shared" si="24"/>
        <v>0</v>
      </c>
      <c r="Q47" s="226">
        <f t="shared" si="25"/>
        <v>0</v>
      </c>
      <c r="R47" s="226">
        <f t="shared" si="12"/>
        <v>0</v>
      </c>
    </row>
    <row r="48" spans="1:248">
      <c r="A48" s="168" t="s">
        <v>525</v>
      </c>
      <c r="B48" s="162"/>
      <c r="C48" s="152"/>
      <c r="D48" s="152"/>
      <c r="E48" s="152"/>
      <c r="F48" s="217">
        <f t="shared" si="0"/>
        <v>0</v>
      </c>
      <c r="G48" s="217">
        <f t="shared" si="1"/>
        <v>0</v>
      </c>
      <c r="H48" s="217">
        <f t="shared" si="2"/>
        <v>0</v>
      </c>
      <c r="I48" s="218">
        <f t="shared" si="3"/>
        <v>0</v>
      </c>
      <c r="J48" s="219">
        <f t="shared" si="4"/>
        <v>0</v>
      </c>
      <c r="K48" s="220">
        <f t="shared" si="5"/>
        <v>0</v>
      </c>
      <c r="L48" s="220">
        <f t="shared" si="6"/>
        <v>0</v>
      </c>
      <c r="M48" s="221">
        <f t="shared" si="7"/>
        <v>0</v>
      </c>
      <c r="N48" s="219">
        <f t="shared" si="22"/>
        <v>0</v>
      </c>
      <c r="O48" s="220">
        <f t="shared" si="23"/>
        <v>0</v>
      </c>
      <c r="P48" s="220">
        <f t="shared" si="24"/>
        <v>0</v>
      </c>
      <c r="Q48" s="220">
        <f t="shared" si="25"/>
        <v>0</v>
      </c>
      <c r="R48" s="221">
        <f t="shared" si="12"/>
        <v>0</v>
      </c>
    </row>
    <row r="49" spans="1:18">
      <c r="A49" s="173" t="s">
        <v>526</v>
      </c>
      <c r="B49" s="178"/>
      <c r="C49" s="179"/>
      <c r="D49" s="179"/>
      <c r="E49" s="179"/>
      <c r="F49" s="230">
        <f t="shared" si="0"/>
        <v>0</v>
      </c>
      <c r="G49" s="230">
        <f t="shared" si="1"/>
        <v>0</v>
      </c>
      <c r="H49" s="230">
        <f t="shared" si="2"/>
        <v>0</v>
      </c>
      <c r="I49" s="231">
        <f t="shared" si="3"/>
        <v>0</v>
      </c>
      <c r="J49" s="232">
        <f t="shared" si="4"/>
        <v>0</v>
      </c>
      <c r="K49" s="233">
        <f t="shared" si="5"/>
        <v>0</v>
      </c>
      <c r="L49" s="233">
        <f t="shared" si="6"/>
        <v>0</v>
      </c>
      <c r="M49" s="234">
        <f t="shared" si="7"/>
        <v>0</v>
      </c>
      <c r="N49" s="232">
        <f t="shared" si="22"/>
        <v>0</v>
      </c>
      <c r="O49" s="233">
        <f t="shared" si="23"/>
        <v>0</v>
      </c>
      <c r="P49" s="233">
        <f t="shared" si="24"/>
        <v>0</v>
      </c>
      <c r="Q49" s="233">
        <f t="shared" si="25"/>
        <v>0</v>
      </c>
      <c r="R49" s="234">
        <f t="shared" si="12"/>
        <v>0</v>
      </c>
    </row>
    <row r="50" spans="1:18">
      <c r="C50" s="142"/>
      <c r="E50" s="143"/>
      <c r="F50" s="98"/>
      <c r="G50" s="98"/>
    </row>
    <row r="51" spans="1:18">
      <c r="C51" s="142"/>
      <c r="E51" s="144"/>
      <c r="F51" s="98"/>
      <c r="G51" s="98"/>
    </row>
    <row r="52" spans="1:18">
      <c r="A52" s="114" t="s">
        <v>332</v>
      </c>
      <c r="B52" s="114"/>
      <c r="C52" s="145"/>
      <c r="D52" s="116"/>
      <c r="E52" s="144"/>
      <c r="F52" s="112"/>
      <c r="G52" s="112"/>
    </row>
    <row r="53" spans="1:18" ht="13.5">
      <c r="A53" s="146" t="s">
        <v>553</v>
      </c>
      <c r="C53" s="142"/>
      <c r="E53" s="144"/>
      <c r="F53" s="98"/>
      <c r="G53" s="98"/>
    </row>
    <row r="54" spans="1:18">
      <c r="C54" s="142"/>
      <c r="E54" s="144"/>
      <c r="F54" s="98"/>
      <c r="G54" s="98"/>
    </row>
    <row r="55" spans="1:18">
      <c r="C55" s="142"/>
      <c r="E55" s="144"/>
      <c r="F55" s="98"/>
      <c r="G55" s="98"/>
    </row>
    <row r="56" spans="1:18">
      <c r="C56" s="142"/>
      <c r="E56" s="144"/>
      <c r="F56" s="98"/>
      <c r="G56" s="98"/>
    </row>
    <row r="57" spans="1:18">
      <c r="C57" s="142"/>
      <c r="E57" s="144"/>
      <c r="F57" s="98"/>
      <c r="G57" s="98"/>
    </row>
    <row r="58" spans="1:18">
      <c r="C58" s="142"/>
      <c r="E58" s="144"/>
      <c r="F58" s="98"/>
      <c r="G58" s="98"/>
    </row>
    <row r="59" spans="1:18">
      <c r="C59" s="142"/>
      <c r="E59" s="144"/>
      <c r="F59" s="98"/>
      <c r="G59" s="98"/>
    </row>
    <row r="60" spans="1:18">
      <c r="C60" s="142"/>
      <c r="E60" s="144"/>
      <c r="F60" s="98"/>
      <c r="G60" s="98"/>
    </row>
    <row r="61" spans="1:18">
      <c r="C61" s="142"/>
      <c r="E61" s="144"/>
      <c r="F61" s="98"/>
      <c r="G61" s="98"/>
    </row>
    <row r="62" spans="1:18">
      <c r="C62" s="142"/>
      <c r="E62" s="144"/>
      <c r="F62" s="98"/>
      <c r="G62" s="98"/>
    </row>
    <row r="63" spans="1:18">
      <c r="C63" s="142"/>
      <c r="E63" s="144"/>
      <c r="F63" s="98"/>
      <c r="G63" s="98"/>
    </row>
    <row r="64" spans="1:18">
      <c r="C64" s="142"/>
      <c r="E64" s="144"/>
      <c r="F64" s="98"/>
      <c r="G64" s="98"/>
    </row>
    <row r="65" spans="5:7">
      <c r="E65" s="144"/>
      <c r="F65" s="98"/>
      <c r="G65" s="98"/>
    </row>
  </sheetData>
  <sheetProtection password="CF66" sheet="1" objects="1" scenarios="1"/>
  <phoneticPr fontId="0" type="noConversion"/>
  <hyperlinks>
    <hyperlink ref="A43" r:id="rId1" display="http://www.dnp.gov.co/PortalWeb/Programas/DesarrolloTerritorial/FinanzasPúblicasTerritoriales/EjecucionesPresupuestales/tabid/369/Default.aspx"/>
  </hyperlinks>
  <pageMargins left="0.34" right="0.23622047244094491" top="0.74803149606299213" bottom="0.74803149606299213" header="0.31496062992125984" footer="0.31496062992125984"/>
  <pageSetup scale="74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S62"/>
  <sheetViews>
    <sheetView showGridLines="0" topLeftCell="A16" workbookViewId="0">
      <selection activeCell="A16" sqref="A16"/>
    </sheetView>
  </sheetViews>
  <sheetFormatPr baseColWidth="10" defaultColWidth="7" defaultRowHeight="12.75"/>
  <cols>
    <col min="1" max="1" width="41.5703125" style="97" customWidth="1"/>
    <col min="2" max="5" width="10.7109375" style="97" customWidth="1"/>
    <col min="6" max="9" width="10.42578125" style="98" bestFit="1" customWidth="1"/>
    <col min="10" max="12" width="9.42578125" style="149" bestFit="1" customWidth="1"/>
    <col min="13" max="13" width="9.7109375" style="149" customWidth="1"/>
    <col min="14" max="17" width="10" style="149" customWidth="1"/>
    <col min="18" max="18" width="9.5703125" style="149" customWidth="1"/>
    <col min="19" max="234" width="11.42578125" style="98" customWidth="1"/>
    <col min="235" max="235" width="46.140625" style="98" customWidth="1"/>
    <col min="236" max="236" width="0" style="98" hidden="1" customWidth="1"/>
    <col min="237" max="240" width="9.5703125" style="98" customWidth="1"/>
    <col min="241" max="245" width="9.28515625" style="98" customWidth="1"/>
    <col min="246" max="249" width="9.140625" style="98" customWidth="1"/>
    <col min="250" max="254" width="9.42578125" style="98" bestFit="1" customWidth="1"/>
    <col min="255" max="255" width="9.7109375" style="98" customWidth="1"/>
    <col min="256" max="16384" width="7" style="98"/>
  </cols>
  <sheetData>
    <row r="1" spans="1:19" s="99" customFormat="1">
      <c r="A1" s="95" t="s">
        <v>283</v>
      </c>
      <c r="B1" s="96"/>
      <c r="C1" s="97"/>
      <c r="D1" s="97"/>
      <c r="E1" s="97"/>
      <c r="F1" s="119" t="s">
        <v>284</v>
      </c>
      <c r="G1" s="119" t="s">
        <v>285</v>
      </c>
      <c r="H1" s="119" t="s">
        <v>286</v>
      </c>
      <c r="I1" s="119" t="s">
        <v>333</v>
      </c>
      <c r="J1" s="148"/>
      <c r="K1" s="148"/>
      <c r="L1" s="148"/>
      <c r="M1" s="148"/>
      <c r="N1" s="148"/>
      <c r="O1" s="148"/>
      <c r="P1" s="148"/>
      <c r="Q1" s="148"/>
      <c r="R1" s="148"/>
      <c r="S1" s="98"/>
    </row>
    <row r="2" spans="1:19" s="99" customFormat="1">
      <c r="A2" s="97" t="s">
        <v>287</v>
      </c>
      <c r="B2" s="100"/>
      <c r="D2" s="101"/>
      <c r="F2" s="102">
        <v>0.88257512858251608</v>
      </c>
      <c r="G2" s="102">
        <v>0.95026864094479502</v>
      </c>
      <c r="H2" s="102">
        <v>0.96927401376369093</v>
      </c>
      <c r="I2" s="102">
        <v>1</v>
      </c>
      <c r="J2" s="148"/>
      <c r="K2" s="148"/>
      <c r="L2" s="148"/>
      <c r="M2" s="148"/>
      <c r="N2" s="148"/>
      <c r="O2" s="148"/>
      <c r="P2" s="148"/>
      <c r="Q2" s="148"/>
      <c r="R2" s="148"/>
      <c r="S2" s="98"/>
    </row>
    <row r="3" spans="1:19" s="99" customFormat="1">
      <c r="A3" s="97" t="str">
        <f>+'Datos '!B6&amp;" - "&amp; 'Histórico Deptos'!A3</f>
        <v>TELLO - HUILA</v>
      </c>
      <c r="B3" s="100"/>
      <c r="C3" s="101"/>
      <c r="D3" s="101"/>
      <c r="E3" s="101"/>
      <c r="F3" s="103"/>
      <c r="G3" s="103"/>
      <c r="H3" s="97"/>
      <c r="I3" s="97"/>
      <c r="J3" s="148"/>
      <c r="K3" s="148"/>
      <c r="L3" s="148"/>
      <c r="M3" s="148"/>
      <c r="N3" s="148"/>
      <c r="O3" s="148"/>
      <c r="P3" s="148"/>
      <c r="Q3" s="148"/>
      <c r="R3" s="148"/>
      <c r="S3" s="98"/>
    </row>
    <row r="4" spans="1:19" s="99" customFormat="1">
      <c r="A4" s="97"/>
      <c r="B4" s="95" t="s">
        <v>288</v>
      </c>
      <c r="C4" s="97"/>
      <c r="D4" s="104"/>
      <c r="E4" s="104"/>
      <c r="F4" s="95" t="s">
        <v>289</v>
      </c>
      <c r="G4" s="97"/>
      <c r="H4" s="97"/>
      <c r="I4" s="97"/>
      <c r="J4" s="150" t="s">
        <v>290</v>
      </c>
      <c r="K4" s="148"/>
      <c r="L4" s="148"/>
      <c r="M4" s="148"/>
      <c r="N4" s="150" t="s">
        <v>291</v>
      </c>
      <c r="O4" s="148"/>
      <c r="P4" s="148"/>
      <c r="Q4" s="148"/>
      <c r="R4" s="148"/>
      <c r="S4" s="98"/>
    </row>
    <row r="5" spans="1:19" s="122" customFormat="1" ht="21" customHeight="1">
      <c r="A5" s="120" t="s">
        <v>292</v>
      </c>
      <c r="B5" s="120" t="s">
        <v>284</v>
      </c>
      <c r="C5" s="120" t="s">
        <v>285</v>
      </c>
      <c r="D5" s="120" t="s">
        <v>286</v>
      </c>
      <c r="E5" s="120" t="s">
        <v>333</v>
      </c>
      <c r="F5" s="235" t="s">
        <v>293</v>
      </c>
      <c r="G5" s="235" t="s">
        <v>294</v>
      </c>
      <c r="H5" s="235" t="s">
        <v>295</v>
      </c>
      <c r="I5" s="235" t="s">
        <v>334</v>
      </c>
      <c r="J5" s="236" t="s">
        <v>296</v>
      </c>
      <c r="K5" s="236" t="s">
        <v>297</v>
      </c>
      <c r="L5" s="236" t="s">
        <v>335</v>
      </c>
      <c r="M5" s="237" t="s">
        <v>298</v>
      </c>
      <c r="N5" s="237" t="s">
        <v>293</v>
      </c>
      <c r="O5" s="237" t="s">
        <v>294</v>
      </c>
      <c r="P5" s="237" t="s">
        <v>295</v>
      </c>
      <c r="Q5" s="237" t="s">
        <v>334</v>
      </c>
      <c r="R5" s="237" t="s">
        <v>298</v>
      </c>
      <c r="S5" s="121"/>
    </row>
    <row r="6" spans="1:19" s="99" customFormat="1">
      <c r="A6" s="21" t="s">
        <v>26</v>
      </c>
      <c r="B6" s="151">
        <v>6632</v>
      </c>
      <c r="C6" s="151">
        <v>7160</v>
      </c>
      <c r="D6" s="151">
        <v>8416</v>
      </c>
      <c r="E6" s="151">
        <v>8954</v>
      </c>
      <c r="F6" s="212">
        <f t="shared" ref="F6:F39" si="0">+B6/F$2</f>
        <v>7514.3744540496</v>
      </c>
      <c r="G6" s="212">
        <f t="shared" ref="G6:G39" si="1">+C6/G$2</f>
        <v>7534.7114400000009</v>
      </c>
      <c r="H6" s="212">
        <f t="shared" ref="H6:H39" si="2">+D6/H$2</f>
        <v>8682.7872000000007</v>
      </c>
      <c r="I6" s="212">
        <f t="shared" ref="I6:I39" si="3">+E6/I$2</f>
        <v>8954</v>
      </c>
      <c r="J6" s="238">
        <f t="shared" ref="J6:J39" si="4">IF(ISERROR(G6/F6),0,(G6/F6-1)*100)</f>
        <v>0.27064110359100724</v>
      </c>
      <c r="K6" s="238">
        <f t="shared" ref="K6:K39" si="5">IF(ISERROR(H6/G6),0,(H6/G6-1)*100)</f>
        <v>15.237156315039968</v>
      </c>
      <c r="L6" s="238">
        <f t="shared" ref="L6:L39" si="6">IF(ISERROR(I6/H6),0,(I6/H6-1)*100)</f>
        <v>3.123568432035273</v>
      </c>
      <c r="M6" s="238">
        <f>AVERAGE(J6:L6)</f>
        <v>6.2104552835554161</v>
      </c>
      <c r="N6" s="238">
        <f>IFERROR((B6/B$6*100),0)</f>
        <v>100</v>
      </c>
      <c r="O6" s="238">
        <f t="shared" ref="O6:Q16" si="7">IFERROR((C6/C$6*100),0)</f>
        <v>100</v>
      </c>
      <c r="P6" s="238">
        <f t="shared" si="7"/>
        <v>100</v>
      </c>
      <c r="Q6" s="238">
        <f t="shared" si="7"/>
        <v>100</v>
      </c>
      <c r="R6" s="238">
        <f>IFERROR(AVERAGE(N6:Q6),0)</f>
        <v>100</v>
      </c>
      <c r="S6" s="98"/>
    </row>
    <row r="7" spans="1:19" s="99" customFormat="1">
      <c r="A7" s="7" t="s">
        <v>299</v>
      </c>
      <c r="B7" s="152">
        <v>1321</v>
      </c>
      <c r="C7" s="152">
        <v>1599</v>
      </c>
      <c r="D7" s="152">
        <v>2509</v>
      </c>
      <c r="E7" s="152">
        <v>2131</v>
      </c>
      <c r="F7" s="217">
        <f t="shared" si="0"/>
        <v>1496.7564315138</v>
      </c>
      <c r="G7" s="217">
        <f t="shared" si="1"/>
        <v>1682.6820660000001</v>
      </c>
      <c r="H7" s="217">
        <f t="shared" si="2"/>
        <v>2588.5353</v>
      </c>
      <c r="I7" s="217">
        <f t="shared" si="3"/>
        <v>2131</v>
      </c>
      <c r="J7" s="239">
        <f t="shared" si="4"/>
        <v>12.4219031615022</v>
      </c>
      <c r="K7" s="239">
        <f t="shared" si="5"/>
        <v>53.833891280089261</v>
      </c>
      <c r="L7" s="239">
        <f t="shared" si="6"/>
        <v>-17.67545144159325</v>
      </c>
      <c r="M7" s="239">
        <f>AVERAGE(J7:L7)</f>
        <v>16.193447666666071</v>
      </c>
      <c r="N7" s="239">
        <f t="shared" ref="N7:N16" si="8">IFERROR((B7/B$6*100),0)</f>
        <v>19.918576598311219</v>
      </c>
      <c r="O7" s="239">
        <f t="shared" si="7"/>
        <v>22.332402234636874</v>
      </c>
      <c r="P7" s="239">
        <f t="shared" si="7"/>
        <v>29.812262357414447</v>
      </c>
      <c r="Q7" s="239">
        <f t="shared" si="7"/>
        <v>23.799419253964711</v>
      </c>
      <c r="R7" s="239">
        <f t="shared" ref="R7:R39" si="9">IFERROR(AVERAGE(N7:Q7),0)</f>
        <v>23.965665111081812</v>
      </c>
      <c r="S7" s="107"/>
    </row>
    <row r="8" spans="1:19" s="99" customFormat="1">
      <c r="A8" s="105" t="s">
        <v>300</v>
      </c>
      <c r="B8" s="106">
        <v>329</v>
      </c>
      <c r="C8" s="106">
        <v>439</v>
      </c>
      <c r="D8" s="106">
        <v>653</v>
      </c>
      <c r="E8" s="106">
        <v>878</v>
      </c>
      <c r="F8" s="240">
        <f t="shared" si="0"/>
        <v>372.77279785619999</v>
      </c>
      <c r="G8" s="241">
        <f t="shared" si="1"/>
        <v>461.97462600000006</v>
      </c>
      <c r="H8" s="241">
        <f t="shared" si="2"/>
        <v>673.70010000000002</v>
      </c>
      <c r="I8" s="241">
        <f t="shared" si="3"/>
        <v>878</v>
      </c>
      <c r="J8" s="242">
        <f t="shared" si="4"/>
        <v>23.929275058908761</v>
      </c>
      <c r="K8" s="243">
        <f t="shared" si="5"/>
        <v>45.830541783911727</v>
      </c>
      <c r="L8" s="243">
        <f t="shared" si="6"/>
        <v>30.325051161488624</v>
      </c>
      <c r="M8" s="244">
        <f>IFERROR(AVERAGE(J8:L8),0)</f>
        <v>33.361622668103031</v>
      </c>
      <c r="N8" s="242">
        <f t="shared" si="8"/>
        <v>4.9607961399276235</v>
      </c>
      <c r="O8" s="242">
        <f t="shared" si="7"/>
        <v>6.1312849162011167</v>
      </c>
      <c r="P8" s="242">
        <f t="shared" si="7"/>
        <v>7.7590304182509504</v>
      </c>
      <c r="Q8" s="242">
        <f t="shared" si="7"/>
        <v>9.8056734420370795</v>
      </c>
      <c r="R8" s="244">
        <f t="shared" si="9"/>
        <v>7.164196229104193</v>
      </c>
      <c r="S8" s="98"/>
    </row>
    <row r="9" spans="1:19" s="99" customFormat="1">
      <c r="A9" s="105" t="s">
        <v>301</v>
      </c>
      <c r="B9" s="106">
        <v>181</v>
      </c>
      <c r="C9" s="106">
        <v>173</v>
      </c>
      <c r="D9" s="106">
        <v>212</v>
      </c>
      <c r="E9" s="106">
        <v>269</v>
      </c>
      <c r="F9" s="240">
        <f t="shared" si="0"/>
        <v>205.08169122180001</v>
      </c>
      <c r="G9" s="241">
        <f t="shared" si="1"/>
        <v>182.05378200000001</v>
      </c>
      <c r="H9" s="241">
        <f t="shared" si="2"/>
        <v>218.72040000000001</v>
      </c>
      <c r="I9" s="241">
        <f t="shared" si="3"/>
        <v>269</v>
      </c>
      <c r="J9" s="242">
        <f t="shared" si="4"/>
        <v>-11.228651901887643</v>
      </c>
      <c r="K9" s="243">
        <f t="shared" si="5"/>
        <v>20.140541765839281</v>
      </c>
      <c r="L9" s="243">
        <f t="shared" si="6"/>
        <v>22.988070614355127</v>
      </c>
      <c r="M9" s="244">
        <f t="shared" ref="M9:M39" si="10">IFERROR(AVERAGE(J9:L9),0)</f>
        <v>10.63332015943559</v>
      </c>
      <c r="N9" s="242">
        <f t="shared" si="8"/>
        <v>2.7291917973461999</v>
      </c>
      <c r="O9" s="242">
        <f t="shared" si="7"/>
        <v>2.4162011173184355</v>
      </c>
      <c r="P9" s="242">
        <f t="shared" si="7"/>
        <v>2.5190114068441063</v>
      </c>
      <c r="Q9" s="242">
        <f t="shared" si="7"/>
        <v>3.0042439133348227</v>
      </c>
      <c r="R9" s="244">
        <f t="shared" si="9"/>
        <v>2.6671620587108906</v>
      </c>
      <c r="S9" s="98"/>
    </row>
    <row r="10" spans="1:19" s="99" customFormat="1">
      <c r="A10" s="105" t="s">
        <v>302</v>
      </c>
      <c r="B10" s="106">
        <v>21</v>
      </c>
      <c r="C10" s="106">
        <v>42</v>
      </c>
      <c r="D10" s="106">
        <v>56</v>
      </c>
      <c r="E10" s="106">
        <v>118</v>
      </c>
      <c r="F10" s="240">
        <f t="shared" si="0"/>
        <v>23.794008373800001</v>
      </c>
      <c r="G10" s="241">
        <f t="shared" si="1"/>
        <v>44.198028000000001</v>
      </c>
      <c r="H10" s="241">
        <f t="shared" si="2"/>
        <v>57.775200000000005</v>
      </c>
      <c r="I10" s="241">
        <f t="shared" si="3"/>
        <v>118</v>
      </c>
      <c r="J10" s="242">
        <f t="shared" si="4"/>
        <v>85.752763072350689</v>
      </c>
      <c r="K10" s="243">
        <f t="shared" si="5"/>
        <v>30.718954248366014</v>
      </c>
      <c r="L10" s="243">
        <f t="shared" si="6"/>
        <v>104.23988147163486</v>
      </c>
      <c r="M10" s="244">
        <f t="shared" si="10"/>
        <v>73.570532930783855</v>
      </c>
      <c r="N10" s="242">
        <f t="shared" si="8"/>
        <v>0.31664656212303982</v>
      </c>
      <c r="O10" s="242">
        <f t="shared" si="7"/>
        <v>0.58659217877094971</v>
      </c>
      <c r="P10" s="242">
        <f t="shared" si="7"/>
        <v>0.66539923954372615</v>
      </c>
      <c r="Q10" s="242">
        <f t="shared" si="7"/>
        <v>1.3178467723922269</v>
      </c>
      <c r="R10" s="244">
        <f t="shared" si="9"/>
        <v>0.72162118820748566</v>
      </c>
      <c r="S10" s="98"/>
    </row>
    <row r="11" spans="1:19" s="99" customFormat="1">
      <c r="A11" s="108" t="s">
        <v>303</v>
      </c>
      <c r="B11" s="106">
        <v>63</v>
      </c>
      <c r="C11" s="106">
        <v>67</v>
      </c>
      <c r="D11" s="106">
        <v>60</v>
      </c>
      <c r="E11" s="106">
        <v>57</v>
      </c>
      <c r="F11" s="240">
        <f t="shared" si="0"/>
        <v>71.382025121400005</v>
      </c>
      <c r="G11" s="241">
        <f t="shared" si="1"/>
        <v>70.506378000000012</v>
      </c>
      <c r="H11" s="241">
        <f t="shared" si="2"/>
        <v>61.902000000000001</v>
      </c>
      <c r="I11" s="241">
        <f t="shared" si="3"/>
        <v>57</v>
      </c>
      <c r="J11" s="242">
        <f t="shared" si="4"/>
        <v>-1.2267053504166792</v>
      </c>
      <c r="K11" s="243">
        <f t="shared" si="5"/>
        <v>-12.20368744512732</v>
      </c>
      <c r="L11" s="243">
        <f t="shared" si="6"/>
        <v>-7.9189686924493579</v>
      </c>
      <c r="M11" s="244">
        <f t="shared" si="10"/>
        <v>-7.1164538293311184</v>
      </c>
      <c r="N11" s="242">
        <f t="shared" si="8"/>
        <v>0.9499396863691193</v>
      </c>
      <c r="O11" s="242">
        <f t="shared" si="7"/>
        <v>0.93575418994413417</v>
      </c>
      <c r="P11" s="242">
        <f t="shared" si="7"/>
        <v>0.71292775665399244</v>
      </c>
      <c r="Q11" s="242">
        <f t="shared" si="7"/>
        <v>0.6365870002233639</v>
      </c>
      <c r="R11" s="244">
        <f t="shared" si="9"/>
        <v>0.80880215829765245</v>
      </c>
      <c r="S11" s="98"/>
    </row>
    <row r="12" spans="1:19" s="99" customFormat="1">
      <c r="A12" s="108" t="s">
        <v>304</v>
      </c>
      <c r="B12" s="106">
        <v>64</v>
      </c>
      <c r="C12" s="106">
        <v>157</v>
      </c>
      <c r="D12" s="106">
        <v>325</v>
      </c>
      <c r="E12" s="106">
        <v>435</v>
      </c>
      <c r="F12" s="240">
        <f t="shared" si="0"/>
        <v>72.515073139199998</v>
      </c>
      <c r="G12" s="241">
        <f t="shared" si="1"/>
        <v>165.21643800000001</v>
      </c>
      <c r="H12" s="241">
        <f t="shared" si="2"/>
        <v>335.30250000000001</v>
      </c>
      <c r="I12" s="241">
        <f t="shared" si="3"/>
        <v>435</v>
      </c>
      <c r="J12" s="242">
        <f t="shared" si="4"/>
        <v>127.83737345593016</v>
      </c>
      <c r="K12" s="243">
        <f t="shared" si="5"/>
        <v>102.94742100661919</v>
      </c>
      <c r="L12" s="243">
        <f t="shared" si="6"/>
        <v>29.733598765294023</v>
      </c>
      <c r="M12" s="244">
        <f t="shared" si="10"/>
        <v>86.839464409281121</v>
      </c>
      <c r="N12" s="242">
        <f t="shared" si="8"/>
        <v>0.96501809408926409</v>
      </c>
      <c r="O12" s="242">
        <f t="shared" si="7"/>
        <v>2.1927374301675977</v>
      </c>
      <c r="P12" s="242">
        <f t="shared" si="7"/>
        <v>3.8616920152091256</v>
      </c>
      <c r="Q12" s="242">
        <f t="shared" si="7"/>
        <v>4.8581639490730399</v>
      </c>
      <c r="R12" s="244">
        <f t="shared" si="9"/>
        <v>2.969402872134757</v>
      </c>
      <c r="S12" s="98"/>
    </row>
    <row r="13" spans="1:19" s="99" customFormat="1">
      <c r="A13" s="105" t="s">
        <v>305</v>
      </c>
      <c r="B13" s="106">
        <v>433</v>
      </c>
      <c r="C13" s="106">
        <v>441</v>
      </c>
      <c r="D13" s="106">
        <v>760</v>
      </c>
      <c r="E13" s="106">
        <v>412</v>
      </c>
      <c r="F13" s="240">
        <f t="shared" si="0"/>
        <v>490.60979170740001</v>
      </c>
      <c r="G13" s="241">
        <f t="shared" si="1"/>
        <v>464.07929400000006</v>
      </c>
      <c r="H13" s="241">
        <f t="shared" si="2"/>
        <v>784.0920000000001</v>
      </c>
      <c r="I13" s="241">
        <f t="shared" si="3"/>
        <v>412</v>
      </c>
      <c r="J13" s="242">
        <f t="shared" si="4"/>
        <v>-5.4076576040338669</v>
      </c>
      <c r="K13" s="243">
        <f t="shared" si="5"/>
        <v>68.95647147747988</v>
      </c>
      <c r="L13" s="243">
        <f t="shared" si="6"/>
        <v>-47.455145569652544</v>
      </c>
      <c r="M13" s="244">
        <f t="shared" si="10"/>
        <v>5.3645561012644905</v>
      </c>
      <c r="N13" s="242">
        <f t="shared" si="8"/>
        <v>6.5289505428226784</v>
      </c>
      <c r="O13" s="242">
        <f t="shared" si="7"/>
        <v>6.1592178770949717</v>
      </c>
      <c r="P13" s="242">
        <f t="shared" si="7"/>
        <v>9.0304182509505697</v>
      </c>
      <c r="Q13" s="242">
        <f t="shared" si="7"/>
        <v>4.6012955103864197</v>
      </c>
      <c r="R13" s="244">
        <f t="shared" si="9"/>
        <v>6.5799705453136603</v>
      </c>
      <c r="S13" s="98"/>
    </row>
    <row r="14" spans="1:19" s="99" customFormat="1">
      <c r="A14" s="105" t="s">
        <v>306</v>
      </c>
      <c r="B14" s="106">
        <v>559</v>
      </c>
      <c r="C14" s="106">
        <v>718</v>
      </c>
      <c r="D14" s="106">
        <v>1096</v>
      </c>
      <c r="E14" s="106">
        <v>841</v>
      </c>
      <c r="F14" s="240">
        <f t="shared" si="0"/>
        <v>633.37384195020002</v>
      </c>
      <c r="G14" s="241">
        <f t="shared" si="1"/>
        <v>755.57581200000004</v>
      </c>
      <c r="H14" s="241">
        <f t="shared" si="2"/>
        <v>1130.7432000000001</v>
      </c>
      <c r="I14" s="241">
        <f t="shared" si="3"/>
        <v>841</v>
      </c>
      <c r="J14" s="242">
        <f t="shared" si="4"/>
        <v>19.293813851473885</v>
      </c>
      <c r="K14" s="243">
        <f t="shared" si="5"/>
        <v>49.653176033644655</v>
      </c>
      <c r="L14" s="243">
        <f t="shared" si="6"/>
        <v>-25.624138177439416</v>
      </c>
      <c r="M14" s="244">
        <f t="shared" si="10"/>
        <v>14.440950569226374</v>
      </c>
      <c r="N14" s="242">
        <f t="shared" si="8"/>
        <v>8.4288299155609163</v>
      </c>
      <c r="O14" s="242">
        <f t="shared" si="7"/>
        <v>10.027932960893855</v>
      </c>
      <c r="P14" s="242">
        <f t="shared" si="7"/>
        <v>13.022813688212928</v>
      </c>
      <c r="Q14" s="242">
        <f t="shared" si="7"/>
        <v>9.39245030154121</v>
      </c>
      <c r="R14" s="244">
        <f t="shared" si="9"/>
        <v>10.218006716552228</v>
      </c>
      <c r="S14" s="98"/>
    </row>
    <row r="15" spans="1:19" s="99" customFormat="1">
      <c r="A15" s="105" t="s">
        <v>307</v>
      </c>
      <c r="B15" s="106">
        <v>559</v>
      </c>
      <c r="C15" s="106">
        <v>718</v>
      </c>
      <c r="D15" s="106">
        <v>740</v>
      </c>
      <c r="E15" s="106">
        <v>841</v>
      </c>
      <c r="F15" s="240">
        <f t="shared" si="0"/>
        <v>633.37384195020002</v>
      </c>
      <c r="G15" s="241">
        <f t="shared" si="1"/>
        <v>755.57581200000004</v>
      </c>
      <c r="H15" s="241">
        <f t="shared" si="2"/>
        <v>763.45800000000008</v>
      </c>
      <c r="I15" s="241">
        <f t="shared" si="3"/>
        <v>841</v>
      </c>
      <c r="J15" s="242">
        <f t="shared" si="4"/>
        <v>19.293813851473885</v>
      </c>
      <c r="K15" s="243">
        <f t="shared" si="5"/>
        <v>1.0432027964389246</v>
      </c>
      <c r="L15" s="243">
        <f t="shared" si="6"/>
        <v>10.15668183449514</v>
      </c>
      <c r="M15" s="244">
        <f t="shared" si="10"/>
        <v>10.16456616080265</v>
      </c>
      <c r="N15" s="242">
        <f t="shared" si="8"/>
        <v>8.4288299155609163</v>
      </c>
      <c r="O15" s="242">
        <f t="shared" si="7"/>
        <v>10.027932960893855</v>
      </c>
      <c r="P15" s="242">
        <f t="shared" si="7"/>
        <v>8.7927756653992404</v>
      </c>
      <c r="Q15" s="242">
        <f t="shared" si="7"/>
        <v>9.39245030154121</v>
      </c>
      <c r="R15" s="244">
        <f t="shared" si="9"/>
        <v>9.1604972108488063</v>
      </c>
      <c r="S15" s="98"/>
    </row>
    <row r="16" spans="1:19" s="99" customFormat="1">
      <c r="A16" s="105" t="s">
        <v>308</v>
      </c>
      <c r="B16" s="106">
        <v>0</v>
      </c>
      <c r="C16" s="106">
        <v>0</v>
      </c>
      <c r="D16" s="106">
        <v>356</v>
      </c>
      <c r="E16" s="106">
        <v>0</v>
      </c>
      <c r="F16" s="240">
        <f t="shared" si="0"/>
        <v>0</v>
      </c>
      <c r="G16" s="241">
        <f t="shared" si="1"/>
        <v>0</v>
      </c>
      <c r="H16" s="241">
        <f t="shared" si="2"/>
        <v>367.28520000000003</v>
      </c>
      <c r="I16" s="241">
        <f t="shared" si="3"/>
        <v>0</v>
      </c>
      <c r="J16" s="242">
        <f t="shared" si="4"/>
        <v>0</v>
      </c>
      <c r="K16" s="243">
        <f t="shared" si="5"/>
        <v>0</v>
      </c>
      <c r="L16" s="243">
        <f t="shared" si="6"/>
        <v>-100</v>
      </c>
      <c r="M16" s="244">
        <f t="shared" si="10"/>
        <v>-33.333333333333336</v>
      </c>
      <c r="N16" s="242">
        <f t="shared" si="8"/>
        <v>0</v>
      </c>
      <c r="O16" s="242">
        <f t="shared" si="7"/>
        <v>0</v>
      </c>
      <c r="P16" s="242">
        <f t="shared" si="7"/>
        <v>4.2300380228136882</v>
      </c>
      <c r="Q16" s="242">
        <f t="shared" si="7"/>
        <v>0</v>
      </c>
      <c r="R16" s="244">
        <f t="shared" si="9"/>
        <v>1.0575095057034221</v>
      </c>
      <c r="S16" s="98"/>
    </row>
    <row r="17" spans="1:19" s="99" customFormat="1">
      <c r="A17" s="21" t="s">
        <v>309</v>
      </c>
      <c r="B17" s="151">
        <v>6105</v>
      </c>
      <c r="C17" s="151">
        <v>6486</v>
      </c>
      <c r="D17" s="151">
        <v>8938</v>
      </c>
      <c r="E17" s="151">
        <v>8940</v>
      </c>
      <c r="F17" s="212">
        <f t="shared" si="0"/>
        <v>6917.2581486690005</v>
      </c>
      <c r="G17" s="212">
        <f t="shared" si="1"/>
        <v>6825.4383240000006</v>
      </c>
      <c r="H17" s="212">
        <f t="shared" si="2"/>
        <v>9221.3346000000001</v>
      </c>
      <c r="I17" s="212">
        <f t="shared" si="3"/>
        <v>8940</v>
      </c>
      <c r="J17" s="238">
        <f t="shared" si="4"/>
        <v>-1.3274020239748885</v>
      </c>
      <c r="K17" s="238">
        <f t="shared" si="5"/>
        <v>35.102452945408814</v>
      </c>
      <c r="L17" s="238">
        <f t="shared" si="6"/>
        <v>-3.0509097891318282</v>
      </c>
      <c r="M17" s="238">
        <f t="shared" si="10"/>
        <v>10.241380377434032</v>
      </c>
      <c r="N17" s="238">
        <f>IFERROR((B17/B$17*100),0)</f>
        <v>100</v>
      </c>
      <c r="O17" s="238">
        <f t="shared" ref="O17:Q23" si="11">IFERROR((C17/C$17*100),0)</f>
        <v>100</v>
      </c>
      <c r="P17" s="238">
        <f t="shared" si="11"/>
        <v>100</v>
      </c>
      <c r="Q17" s="238">
        <f t="shared" si="11"/>
        <v>100</v>
      </c>
      <c r="R17" s="238">
        <f t="shared" si="9"/>
        <v>100</v>
      </c>
      <c r="S17" s="98"/>
    </row>
    <row r="18" spans="1:19" s="99" customFormat="1">
      <c r="A18" s="7" t="s">
        <v>310</v>
      </c>
      <c r="B18" s="152">
        <v>1002</v>
      </c>
      <c r="C18" s="152">
        <v>1142</v>
      </c>
      <c r="D18" s="152">
        <v>1248</v>
      </c>
      <c r="E18" s="152">
        <v>1237</v>
      </c>
      <c r="F18" s="217">
        <f t="shared" si="0"/>
        <v>1135.3141138356</v>
      </c>
      <c r="G18" s="217">
        <f t="shared" si="1"/>
        <v>1201.7654280000002</v>
      </c>
      <c r="H18" s="217">
        <f t="shared" si="2"/>
        <v>1287.5616</v>
      </c>
      <c r="I18" s="217">
        <f t="shared" si="3"/>
        <v>1237</v>
      </c>
      <c r="J18" s="239">
        <f t="shared" si="4"/>
        <v>5.8531214713695157</v>
      </c>
      <c r="K18" s="239">
        <f t="shared" si="5"/>
        <v>7.139177912846395</v>
      </c>
      <c r="L18" s="239">
        <f t="shared" si="6"/>
        <v>-3.9269266806341574</v>
      </c>
      <c r="M18" s="239">
        <f t="shared" si="10"/>
        <v>3.0217909011939184</v>
      </c>
      <c r="N18" s="239">
        <f t="shared" ref="N18:N23" si="12">IFERROR((B18/B$17*100),0)</f>
        <v>16.412776412776413</v>
      </c>
      <c r="O18" s="239">
        <f t="shared" si="11"/>
        <v>17.607153869873574</v>
      </c>
      <c r="P18" s="239">
        <f t="shared" si="11"/>
        <v>13.962855224882523</v>
      </c>
      <c r="Q18" s="239">
        <f t="shared" si="11"/>
        <v>13.836689038031318</v>
      </c>
      <c r="R18" s="239">
        <f t="shared" si="9"/>
        <v>15.454868636390957</v>
      </c>
      <c r="S18" s="107"/>
    </row>
    <row r="19" spans="1:19" s="99" customFormat="1">
      <c r="A19" s="105" t="s">
        <v>311</v>
      </c>
      <c r="B19" s="106">
        <v>1002</v>
      </c>
      <c r="C19" s="106">
        <v>1133</v>
      </c>
      <c r="D19" s="106">
        <v>1176</v>
      </c>
      <c r="E19" s="106">
        <v>1197</v>
      </c>
      <c r="F19" s="240">
        <f t="shared" si="0"/>
        <v>1135.3141138356</v>
      </c>
      <c r="G19" s="241">
        <f t="shared" si="1"/>
        <v>1192.2944220000002</v>
      </c>
      <c r="H19" s="241">
        <f t="shared" si="2"/>
        <v>1213.2792000000002</v>
      </c>
      <c r="I19" s="241">
        <f t="shared" si="3"/>
        <v>1197</v>
      </c>
      <c r="J19" s="242">
        <f t="shared" si="4"/>
        <v>5.0189024755356249</v>
      </c>
      <c r="K19" s="243">
        <f t="shared" si="5"/>
        <v>1.7600332277659447</v>
      </c>
      <c r="L19" s="243">
        <f t="shared" si="6"/>
        <v>-1.3417521704814694</v>
      </c>
      <c r="M19" s="244">
        <f t="shared" si="10"/>
        <v>1.8123945109400335</v>
      </c>
      <c r="N19" s="242">
        <f t="shared" si="12"/>
        <v>16.412776412776413</v>
      </c>
      <c r="O19" s="242">
        <f t="shared" si="11"/>
        <v>17.468393462843046</v>
      </c>
      <c r="P19" s="242">
        <f t="shared" si="11"/>
        <v>13.157305884985455</v>
      </c>
      <c r="Q19" s="242">
        <f t="shared" si="11"/>
        <v>13.389261744966444</v>
      </c>
      <c r="R19" s="244">
        <f t="shared" si="9"/>
        <v>15.106934376392839</v>
      </c>
      <c r="S19" s="98"/>
    </row>
    <row r="20" spans="1:19" s="99" customFormat="1">
      <c r="A20" s="105" t="s">
        <v>312</v>
      </c>
      <c r="B20" s="106">
        <v>475</v>
      </c>
      <c r="C20" s="106">
        <v>606</v>
      </c>
      <c r="D20" s="106">
        <v>661</v>
      </c>
      <c r="E20" s="106">
        <v>716</v>
      </c>
      <c r="F20" s="240">
        <f t="shared" si="0"/>
        <v>538.19780845499997</v>
      </c>
      <c r="G20" s="241">
        <f t="shared" si="1"/>
        <v>637.71440400000006</v>
      </c>
      <c r="H20" s="241">
        <f t="shared" si="2"/>
        <v>681.95370000000003</v>
      </c>
      <c r="I20" s="241">
        <f t="shared" si="3"/>
        <v>716</v>
      </c>
      <c r="J20" s="242">
        <f t="shared" si="4"/>
        <v>18.490709917731095</v>
      </c>
      <c r="K20" s="243">
        <f t="shared" si="5"/>
        <v>6.937164304665755</v>
      </c>
      <c r="L20" s="243">
        <f t="shared" si="6"/>
        <v>4.9924650309837615</v>
      </c>
      <c r="M20" s="244">
        <f t="shared" si="10"/>
        <v>10.140113084460205</v>
      </c>
      <c r="N20" s="242">
        <f t="shared" si="12"/>
        <v>7.7805077805077811</v>
      </c>
      <c r="O20" s="242">
        <f t="shared" si="11"/>
        <v>9.3432007400555044</v>
      </c>
      <c r="P20" s="242">
        <f t="shared" si="11"/>
        <v>7.3953904676661448</v>
      </c>
      <c r="Q20" s="242">
        <f t="shared" si="11"/>
        <v>8.0089485458612977</v>
      </c>
      <c r="R20" s="244">
        <f t="shared" si="9"/>
        <v>8.1320118835226829</v>
      </c>
      <c r="S20" s="109"/>
    </row>
    <row r="21" spans="1:19" s="99" customFormat="1">
      <c r="A21" s="105" t="s">
        <v>313</v>
      </c>
      <c r="B21" s="106">
        <v>487</v>
      </c>
      <c r="C21" s="106">
        <v>498</v>
      </c>
      <c r="D21" s="106">
        <v>493</v>
      </c>
      <c r="E21" s="106">
        <v>356</v>
      </c>
      <c r="F21" s="240">
        <f t="shared" si="0"/>
        <v>551.79438466860006</v>
      </c>
      <c r="G21" s="241">
        <f t="shared" si="1"/>
        <v>524.06233200000008</v>
      </c>
      <c r="H21" s="241">
        <f t="shared" si="2"/>
        <v>508.62810000000002</v>
      </c>
      <c r="I21" s="241">
        <f t="shared" si="3"/>
        <v>356</v>
      </c>
      <c r="J21" s="242">
        <f t="shared" si="4"/>
        <v>-5.0257946508925571</v>
      </c>
      <c r="K21" s="243">
        <f t="shared" si="5"/>
        <v>-2.9451137884872969</v>
      </c>
      <c r="L21" s="243">
        <f t="shared" si="6"/>
        <v>-30.00779941179027</v>
      </c>
      <c r="M21" s="244">
        <f t="shared" si="10"/>
        <v>-12.659569283723373</v>
      </c>
      <c r="N21" s="242">
        <f t="shared" si="12"/>
        <v>7.9770679770679767</v>
      </c>
      <c r="O21" s="242">
        <f t="shared" si="11"/>
        <v>7.6780758556891771</v>
      </c>
      <c r="P21" s="242">
        <f t="shared" si="11"/>
        <v>5.5157753412396513</v>
      </c>
      <c r="Q21" s="242">
        <f t="shared" si="11"/>
        <v>3.9821029082774051</v>
      </c>
      <c r="R21" s="244">
        <f t="shared" si="9"/>
        <v>6.2882555205685531</v>
      </c>
      <c r="S21" s="98"/>
    </row>
    <row r="22" spans="1:19" s="99" customFormat="1">
      <c r="A22" s="105" t="s">
        <v>314</v>
      </c>
      <c r="B22" s="106">
        <v>40</v>
      </c>
      <c r="C22" s="106">
        <v>28</v>
      </c>
      <c r="D22" s="106">
        <v>22</v>
      </c>
      <c r="E22" s="106">
        <v>124</v>
      </c>
      <c r="F22" s="240">
        <f t="shared" si="0"/>
        <v>45.321920712000001</v>
      </c>
      <c r="G22" s="241">
        <f t="shared" si="1"/>
        <v>29.465352000000003</v>
      </c>
      <c r="H22" s="241">
        <f t="shared" si="2"/>
        <v>22.697400000000002</v>
      </c>
      <c r="I22" s="241">
        <f t="shared" si="3"/>
        <v>124</v>
      </c>
      <c r="J22" s="242">
        <f t="shared" si="4"/>
        <v>-34.986532924677249</v>
      </c>
      <c r="K22" s="243">
        <f t="shared" si="5"/>
        <v>-22.969187675070025</v>
      </c>
      <c r="L22" s="243">
        <f t="shared" si="6"/>
        <v>446.31808048498948</v>
      </c>
      <c r="M22" s="244">
        <f t="shared" si="10"/>
        <v>129.45411996174741</v>
      </c>
      <c r="N22" s="242">
        <f t="shared" si="12"/>
        <v>0.65520065520065529</v>
      </c>
      <c r="O22" s="242">
        <f t="shared" si="11"/>
        <v>0.43169904409497384</v>
      </c>
      <c r="P22" s="242">
        <f t="shared" si="11"/>
        <v>0.24614007607965988</v>
      </c>
      <c r="Q22" s="242">
        <f t="shared" si="11"/>
        <v>1.3870246085011184</v>
      </c>
      <c r="R22" s="244">
        <f t="shared" si="9"/>
        <v>0.68001609596910195</v>
      </c>
      <c r="S22" s="98"/>
    </row>
    <row r="23" spans="1:19" s="99" customFormat="1">
      <c r="A23" s="105" t="s">
        <v>315</v>
      </c>
      <c r="B23" s="106">
        <v>0</v>
      </c>
      <c r="C23" s="106">
        <v>9</v>
      </c>
      <c r="D23" s="106">
        <v>72</v>
      </c>
      <c r="E23" s="106">
        <v>41</v>
      </c>
      <c r="F23" s="240">
        <f t="shared" si="0"/>
        <v>0</v>
      </c>
      <c r="G23" s="241">
        <f t="shared" si="1"/>
        <v>9.4710060000000009</v>
      </c>
      <c r="H23" s="241">
        <f t="shared" si="2"/>
        <v>74.28240000000001</v>
      </c>
      <c r="I23" s="241">
        <f t="shared" si="3"/>
        <v>41</v>
      </c>
      <c r="J23" s="242">
        <f t="shared" si="4"/>
        <v>0</v>
      </c>
      <c r="K23" s="243">
        <f t="shared" si="5"/>
        <v>684.31372549019613</v>
      </c>
      <c r="L23" s="243">
        <f t="shared" si="6"/>
        <v>-44.805229771789826</v>
      </c>
      <c r="M23" s="244">
        <f t="shared" si="10"/>
        <v>213.1694985728021</v>
      </c>
      <c r="N23" s="242">
        <f t="shared" si="12"/>
        <v>0</v>
      </c>
      <c r="O23" s="242">
        <f t="shared" si="11"/>
        <v>0.13876040703052728</v>
      </c>
      <c r="P23" s="242">
        <f t="shared" si="11"/>
        <v>0.80554933989706867</v>
      </c>
      <c r="Q23" s="242">
        <f t="shared" si="11"/>
        <v>0.45861297539149892</v>
      </c>
      <c r="R23" s="244">
        <f t="shared" si="9"/>
        <v>0.35073068057977375</v>
      </c>
      <c r="S23" s="107"/>
    </row>
    <row r="24" spans="1:19" s="99" customFormat="1">
      <c r="A24" s="110" t="s">
        <v>316</v>
      </c>
      <c r="B24" s="111">
        <v>319</v>
      </c>
      <c r="C24" s="111">
        <v>457</v>
      </c>
      <c r="D24" s="111">
        <v>1261</v>
      </c>
      <c r="E24" s="111">
        <v>893</v>
      </c>
      <c r="F24" s="223">
        <f t="shared" si="0"/>
        <v>361.44231767820003</v>
      </c>
      <c r="G24" s="224">
        <f t="shared" si="1"/>
        <v>480.91663800000003</v>
      </c>
      <c r="H24" s="224">
        <f t="shared" si="2"/>
        <v>1300.9737</v>
      </c>
      <c r="I24" s="224">
        <f t="shared" si="3"/>
        <v>893</v>
      </c>
      <c r="J24" s="245">
        <f t="shared" si="4"/>
        <v>33.054878877843684</v>
      </c>
      <c r="K24" s="246">
        <f t="shared" si="5"/>
        <v>170.51958639035482</v>
      </c>
      <c r="L24" s="246">
        <f t="shared" si="6"/>
        <v>-31.359104338542743</v>
      </c>
      <c r="M24" s="247">
        <f t="shared" si="10"/>
        <v>57.405120309885255</v>
      </c>
      <c r="N24" s="242">
        <f t="shared" ref="N24:N29" si="13">IFERROR((B24/B$6*100),0)</f>
        <v>4.8100120627261758</v>
      </c>
      <c r="O24" s="242">
        <f t="shared" ref="O24:O29" si="14">IFERROR((C24/C$6*100),0)</f>
        <v>6.3826815642458099</v>
      </c>
      <c r="P24" s="242">
        <f t="shared" ref="P24:P29" si="15">IFERROR((D24/D$6*100),0)</f>
        <v>14.983365019011408</v>
      </c>
      <c r="Q24" s="242">
        <f t="shared" ref="Q24:Q29" si="16">IFERROR((E24/E$6*100),0)</f>
        <v>9.9731963368327001</v>
      </c>
      <c r="R24" s="247">
        <f t="shared" si="9"/>
        <v>9.037313745704024</v>
      </c>
      <c r="S24" s="98"/>
    </row>
    <row r="25" spans="1:19" s="99" customFormat="1">
      <c r="A25" s="7" t="s">
        <v>317</v>
      </c>
      <c r="B25" s="152">
        <v>5311</v>
      </c>
      <c r="C25" s="152">
        <v>5561</v>
      </c>
      <c r="D25" s="152">
        <v>5907</v>
      </c>
      <c r="E25" s="152">
        <v>6824</v>
      </c>
      <c r="F25" s="217">
        <f t="shared" si="0"/>
        <v>6017.6180225358003</v>
      </c>
      <c r="G25" s="217">
        <f t="shared" si="1"/>
        <v>5852.0293740000006</v>
      </c>
      <c r="H25" s="217">
        <f t="shared" si="2"/>
        <v>6094.2519000000002</v>
      </c>
      <c r="I25" s="217">
        <f t="shared" si="3"/>
        <v>6824</v>
      </c>
      <c r="J25" s="239">
        <f t="shared" si="4"/>
        <v>-2.7517307997229956</v>
      </c>
      <c r="K25" s="239">
        <f t="shared" si="5"/>
        <v>4.1391201328580207</v>
      </c>
      <c r="L25" s="239">
        <f t="shared" si="6"/>
        <v>11.974367190171442</v>
      </c>
      <c r="M25" s="239">
        <f t="shared" si="10"/>
        <v>4.4539188411021557</v>
      </c>
      <c r="N25" s="239">
        <f t="shared" si="13"/>
        <v>80.081423401688781</v>
      </c>
      <c r="O25" s="239">
        <f t="shared" si="14"/>
        <v>77.667597765363126</v>
      </c>
      <c r="P25" s="239">
        <f t="shared" si="15"/>
        <v>70.187737642585546</v>
      </c>
      <c r="Q25" s="239">
        <f t="shared" si="16"/>
        <v>76.21174893902166</v>
      </c>
      <c r="R25" s="239">
        <f t="shared" si="9"/>
        <v>76.037126937164786</v>
      </c>
      <c r="S25" s="98"/>
    </row>
    <row r="26" spans="1:19" s="99" customFormat="1">
      <c r="A26" s="105" t="s">
        <v>318</v>
      </c>
      <c r="B26" s="106">
        <v>52</v>
      </c>
      <c r="C26" s="106">
        <v>0</v>
      </c>
      <c r="D26" s="106">
        <v>0</v>
      </c>
      <c r="E26" s="106">
        <v>324</v>
      </c>
      <c r="F26" s="240">
        <f t="shared" si="0"/>
        <v>58.918496925600003</v>
      </c>
      <c r="G26" s="241">
        <f t="shared" si="1"/>
        <v>0</v>
      </c>
      <c r="H26" s="241">
        <f t="shared" si="2"/>
        <v>0</v>
      </c>
      <c r="I26" s="241">
        <f t="shared" si="3"/>
        <v>324</v>
      </c>
      <c r="J26" s="242">
        <f t="shared" si="4"/>
        <v>-100</v>
      </c>
      <c r="K26" s="243">
        <f t="shared" si="5"/>
        <v>0</v>
      </c>
      <c r="L26" s="243">
        <f t="shared" si="6"/>
        <v>0</v>
      </c>
      <c r="M26" s="244">
        <f t="shared" si="10"/>
        <v>-33.333333333333336</v>
      </c>
      <c r="N26" s="242">
        <f t="shared" si="13"/>
        <v>0.78407720144752713</v>
      </c>
      <c r="O26" s="242">
        <f t="shared" si="14"/>
        <v>0</v>
      </c>
      <c r="P26" s="242">
        <f t="shared" si="15"/>
        <v>0</v>
      </c>
      <c r="Q26" s="242">
        <f t="shared" si="16"/>
        <v>3.6184945275854372</v>
      </c>
      <c r="R26" s="244">
        <f t="shared" si="9"/>
        <v>1.1006429322582412</v>
      </c>
      <c r="S26" s="112"/>
    </row>
    <row r="27" spans="1:19" s="99" customFormat="1">
      <c r="A27" s="105" t="s">
        <v>319</v>
      </c>
      <c r="B27" s="106">
        <v>4521</v>
      </c>
      <c r="C27" s="106">
        <v>4812</v>
      </c>
      <c r="D27" s="106">
        <v>5704</v>
      </c>
      <c r="E27" s="106">
        <v>5336</v>
      </c>
      <c r="F27" s="240">
        <f t="shared" si="0"/>
        <v>5122.5100884738004</v>
      </c>
      <c r="G27" s="241">
        <f t="shared" si="1"/>
        <v>5063.8312080000005</v>
      </c>
      <c r="H27" s="241">
        <f t="shared" si="2"/>
        <v>5884.8168000000005</v>
      </c>
      <c r="I27" s="241">
        <f t="shared" si="3"/>
        <v>5336</v>
      </c>
      <c r="J27" s="242">
        <f t="shared" si="4"/>
        <v>-1.1455102959354591</v>
      </c>
      <c r="K27" s="243">
        <f t="shared" si="5"/>
        <v>16.212736133522409</v>
      </c>
      <c r="L27" s="243">
        <f t="shared" si="6"/>
        <v>-9.3259793575902084</v>
      </c>
      <c r="M27" s="244">
        <f t="shared" si="10"/>
        <v>1.9137488266655804</v>
      </c>
      <c r="N27" s="242">
        <f t="shared" si="13"/>
        <v>68.169481302774429</v>
      </c>
      <c r="O27" s="242">
        <f t="shared" si="14"/>
        <v>67.206703910614536</v>
      </c>
      <c r="P27" s="242">
        <f t="shared" si="15"/>
        <v>67.775665399239543</v>
      </c>
      <c r="Q27" s="242">
        <f t="shared" si="16"/>
        <v>59.593477775295952</v>
      </c>
      <c r="R27" s="244">
        <f t="shared" si="9"/>
        <v>65.686332096981118</v>
      </c>
      <c r="S27" s="98"/>
    </row>
    <row r="28" spans="1:19" s="99" customFormat="1">
      <c r="A28" s="105" t="s">
        <v>320</v>
      </c>
      <c r="B28" s="106">
        <v>0</v>
      </c>
      <c r="C28" s="106">
        <v>0</v>
      </c>
      <c r="D28" s="106">
        <v>188</v>
      </c>
      <c r="E28" s="106">
        <v>0</v>
      </c>
      <c r="F28" s="240">
        <f t="shared" si="0"/>
        <v>0</v>
      </c>
      <c r="G28" s="241">
        <f t="shared" si="1"/>
        <v>0</v>
      </c>
      <c r="H28" s="241">
        <f t="shared" si="2"/>
        <v>193.95960000000002</v>
      </c>
      <c r="I28" s="241">
        <f t="shared" si="3"/>
        <v>0</v>
      </c>
      <c r="J28" s="242">
        <f t="shared" si="4"/>
        <v>0</v>
      </c>
      <c r="K28" s="243">
        <f t="shared" si="5"/>
        <v>0</v>
      </c>
      <c r="L28" s="243">
        <f t="shared" si="6"/>
        <v>-100</v>
      </c>
      <c r="M28" s="244">
        <f t="shared" si="10"/>
        <v>-33.333333333333336</v>
      </c>
      <c r="N28" s="242">
        <f t="shared" si="13"/>
        <v>0</v>
      </c>
      <c r="O28" s="242">
        <f t="shared" si="14"/>
        <v>0</v>
      </c>
      <c r="P28" s="242">
        <f t="shared" si="15"/>
        <v>2.2338403041825097</v>
      </c>
      <c r="Q28" s="242">
        <f t="shared" si="16"/>
        <v>0</v>
      </c>
      <c r="R28" s="244">
        <f t="shared" si="9"/>
        <v>0.55846007604562742</v>
      </c>
      <c r="S28" s="98"/>
    </row>
    <row r="29" spans="1:19" s="99" customFormat="1">
      <c r="A29" s="105" t="s">
        <v>321</v>
      </c>
      <c r="B29" s="106">
        <v>738</v>
      </c>
      <c r="C29" s="106">
        <v>749</v>
      </c>
      <c r="D29" s="106">
        <v>16</v>
      </c>
      <c r="E29" s="106">
        <v>1164</v>
      </c>
      <c r="F29" s="240">
        <f t="shared" si="0"/>
        <v>836.18943713639999</v>
      </c>
      <c r="G29" s="241">
        <f t="shared" si="1"/>
        <v>788.19816600000001</v>
      </c>
      <c r="H29" s="241">
        <f t="shared" si="2"/>
        <v>16.507200000000001</v>
      </c>
      <c r="I29" s="241">
        <f t="shared" si="3"/>
        <v>1164</v>
      </c>
      <c r="J29" s="242">
        <f t="shared" si="4"/>
        <v>-5.7392821536648491</v>
      </c>
      <c r="K29" s="243">
        <f t="shared" si="5"/>
        <v>-97.905704337809894</v>
      </c>
      <c r="L29" s="243">
        <f t="shared" si="6"/>
        <v>6951.468450130852</v>
      </c>
      <c r="M29" s="244">
        <f t="shared" si="10"/>
        <v>2282.6078212131256</v>
      </c>
      <c r="N29" s="242">
        <f t="shared" si="13"/>
        <v>11.127864897466827</v>
      </c>
      <c r="O29" s="242">
        <f t="shared" si="14"/>
        <v>10.460893854748603</v>
      </c>
      <c r="P29" s="242">
        <f t="shared" si="15"/>
        <v>0.19011406844106463</v>
      </c>
      <c r="Q29" s="242">
        <f t="shared" si="16"/>
        <v>12.999776636140274</v>
      </c>
      <c r="R29" s="244">
        <f t="shared" si="9"/>
        <v>8.6946623641991927</v>
      </c>
      <c r="S29" s="98"/>
    </row>
    <row r="30" spans="1:19" s="99" customFormat="1">
      <c r="A30" s="7" t="s">
        <v>322</v>
      </c>
      <c r="B30" s="152">
        <v>5103</v>
      </c>
      <c r="C30" s="152">
        <v>5344</v>
      </c>
      <c r="D30" s="152">
        <v>7690</v>
      </c>
      <c r="E30" s="152">
        <v>7702</v>
      </c>
      <c r="F30" s="217">
        <f t="shared" si="0"/>
        <v>5781.9440348334001</v>
      </c>
      <c r="G30" s="217">
        <f t="shared" si="1"/>
        <v>5623.672896</v>
      </c>
      <c r="H30" s="217">
        <f t="shared" si="2"/>
        <v>7933.7730000000001</v>
      </c>
      <c r="I30" s="217">
        <f t="shared" si="3"/>
        <v>7702</v>
      </c>
      <c r="J30" s="239">
        <f t="shared" si="4"/>
        <v>-2.7373343269995964</v>
      </c>
      <c r="K30" s="239">
        <f t="shared" si="5"/>
        <v>41.078137841963127</v>
      </c>
      <c r="L30" s="239">
        <f t="shared" si="6"/>
        <v>-2.9213465018472329</v>
      </c>
      <c r="M30" s="239">
        <f t="shared" si="10"/>
        <v>11.806485671038766</v>
      </c>
      <c r="N30" s="239">
        <f t="shared" ref="N30:Q32" si="17">IFERROR((B30/B$17*100),0)</f>
        <v>83.58722358722359</v>
      </c>
      <c r="O30" s="239">
        <f t="shared" si="17"/>
        <v>82.392846130126429</v>
      </c>
      <c r="P30" s="239">
        <f t="shared" si="17"/>
        <v>86.037144775117483</v>
      </c>
      <c r="Q30" s="239">
        <f t="shared" si="17"/>
        <v>86.15212527964205</v>
      </c>
      <c r="R30" s="239">
        <f t="shared" si="9"/>
        <v>84.542334943027399</v>
      </c>
      <c r="S30" s="98"/>
    </row>
    <row r="31" spans="1:19" s="99" customFormat="1">
      <c r="A31" s="113" t="s">
        <v>323</v>
      </c>
      <c r="B31" s="106">
        <v>1341</v>
      </c>
      <c r="C31" s="106">
        <v>1217</v>
      </c>
      <c r="D31" s="106">
        <v>2729</v>
      </c>
      <c r="E31" s="106">
        <v>2852</v>
      </c>
      <c r="F31" s="240">
        <f t="shared" si="0"/>
        <v>1519.4173918698</v>
      </c>
      <c r="G31" s="241">
        <f t="shared" si="1"/>
        <v>1280.6904780000002</v>
      </c>
      <c r="H31" s="241">
        <f t="shared" si="2"/>
        <v>2815.5093000000002</v>
      </c>
      <c r="I31" s="241">
        <f t="shared" si="3"/>
        <v>2852</v>
      </c>
      <c r="J31" s="242">
        <f t="shared" si="4"/>
        <v>-15.711740246438911</v>
      </c>
      <c r="K31" s="243">
        <f t="shared" si="5"/>
        <v>119.84307280841668</v>
      </c>
      <c r="L31" s="243">
        <f t="shared" si="6"/>
        <v>1.2960603610863597</v>
      </c>
      <c r="M31" s="244">
        <f t="shared" si="10"/>
        <v>35.142464307688044</v>
      </c>
      <c r="N31" s="242">
        <f t="shared" si="17"/>
        <v>21.965601965601966</v>
      </c>
      <c r="O31" s="242">
        <f t="shared" si="17"/>
        <v>18.763490595127969</v>
      </c>
      <c r="P31" s="242">
        <f t="shared" si="17"/>
        <v>30.532557619154172</v>
      </c>
      <c r="Q31" s="242">
        <f t="shared" si="17"/>
        <v>31.901565995525726</v>
      </c>
      <c r="R31" s="244">
        <f t="shared" si="9"/>
        <v>25.790804043852461</v>
      </c>
      <c r="S31" s="98"/>
    </row>
    <row r="32" spans="1:19" s="99" customFormat="1">
      <c r="A32" s="113" t="s">
        <v>324</v>
      </c>
      <c r="B32" s="106">
        <v>3762</v>
      </c>
      <c r="C32" s="106">
        <v>4127</v>
      </c>
      <c r="D32" s="106">
        <v>4961</v>
      </c>
      <c r="E32" s="106">
        <v>4851</v>
      </c>
      <c r="F32" s="240">
        <f t="shared" si="0"/>
        <v>4262.5266429636004</v>
      </c>
      <c r="G32" s="241">
        <f t="shared" si="1"/>
        <v>4342.9824180000005</v>
      </c>
      <c r="H32" s="241">
        <f t="shared" si="2"/>
        <v>5118.2637000000004</v>
      </c>
      <c r="I32" s="241">
        <f t="shared" si="3"/>
        <v>4851</v>
      </c>
      <c r="J32" s="242">
        <f t="shared" si="4"/>
        <v>1.8875137160541344</v>
      </c>
      <c r="K32" s="243">
        <f t="shared" si="5"/>
        <v>17.851356680302356</v>
      </c>
      <c r="L32" s="243">
        <f t="shared" si="6"/>
        <v>-5.2217649512665831</v>
      </c>
      <c r="M32" s="244">
        <f t="shared" si="10"/>
        <v>4.8390351483633021</v>
      </c>
      <c r="N32" s="242">
        <f t="shared" si="17"/>
        <v>61.621621621621628</v>
      </c>
      <c r="O32" s="242">
        <f t="shared" si="17"/>
        <v>63.629355534998453</v>
      </c>
      <c r="P32" s="242">
        <f t="shared" si="17"/>
        <v>55.5045871559633</v>
      </c>
      <c r="Q32" s="242">
        <f t="shared" si="17"/>
        <v>54.261744966442947</v>
      </c>
      <c r="R32" s="244">
        <f t="shared" si="9"/>
        <v>58.754327319756584</v>
      </c>
      <c r="S32" s="98"/>
    </row>
    <row r="33" spans="1:19" s="99" customFormat="1">
      <c r="A33" s="21" t="s">
        <v>325</v>
      </c>
      <c r="B33" s="151">
        <v>527</v>
      </c>
      <c r="C33" s="151">
        <v>674</v>
      </c>
      <c r="D33" s="151">
        <v>-522</v>
      </c>
      <c r="E33" s="151">
        <v>15</v>
      </c>
      <c r="F33" s="212">
        <f t="shared" si="0"/>
        <v>597.11630538060001</v>
      </c>
      <c r="G33" s="212">
        <f t="shared" si="1"/>
        <v>709.27311600000007</v>
      </c>
      <c r="H33" s="212">
        <f t="shared" si="2"/>
        <v>-538.54740000000004</v>
      </c>
      <c r="I33" s="212">
        <f t="shared" si="3"/>
        <v>15</v>
      </c>
      <c r="J33" s="238">
        <f t="shared" si="4"/>
        <v>18.783076196171145</v>
      </c>
      <c r="K33" s="238">
        <f t="shared" si="5"/>
        <v>-175.92948158491885</v>
      </c>
      <c r="L33" s="238">
        <f t="shared" si="6"/>
        <v>-102.78527015449338</v>
      </c>
      <c r="M33" s="238">
        <f t="shared" si="10"/>
        <v>-86.643891847747014</v>
      </c>
      <c r="N33" s="238">
        <f t="shared" ref="N33:N39" si="18">IFERROR((B33/B$6*100),0)</f>
        <v>7.9463208685162847</v>
      </c>
      <c r="O33" s="238">
        <f t="shared" ref="O33:O39" si="19">IFERROR((C33/C$6*100),0)</f>
        <v>9.4134078212290504</v>
      </c>
      <c r="P33" s="238">
        <f t="shared" ref="P33:P39" si="20">IFERROR((D33/D$6*100),0)</f>
        <v>-6.2024714828897345</v>
      </c>
      <c r="Q33" s="238">
        <f t="shared" ref="Q33:Q39" si="21">IFERROR((E33/E$6*100),0)</f>
        <v>0.16752289479562207</v>
      </c>
      <c r="R33" s="238">
        <f t="shared" si="9"/>
        <v>2.8311950254128058</v>
      </c>
      <c r="S33" s="98"/>
    </row>
    <row r="34" spans="1:19" s="99" customFormat="1">
      <c r="A34" s="105" t="s">
        <v>326</v>
      </c>
      <c r="B34" s="106">
        <v>-527</v>
      </c>
      <c r="C34" s="106">
        <v>-674</v>
      </c>
      <c r="D34" s="106">
        <v>-522</v>
      </c>
      <c r="E34" s="106">
        <v>-15</v>
      </c>
      <c r="F34" s="240">
        <f t="shared" si="0"/>
        <v>-597.11630538060001</v>
      </c>
      <c r="G34" s="241">
        <f t="shared" si="1"/>
        <v>-709.27311600000007</v>
      </c>
      <c r="H34" s="241">
        <f t="shared" si="2"/>
        <v>-538.54740000000004</v>
      </c>
      <c r="I34" s="241">
        <f t="shared" si="3"/>
        <v>-15</v>
      </c>
      <c r="J34" s="242">
        <f t="shared" si="4"/>
        <v>18.783076196171145</v>
      </c>
      <c r="K34" s="243">
        <f t="shared" si="5"/>
        <v>-24.070518415081168</v>
      </c>
      <c r="L34" s="243">
        <f t="shared" si="6"/>
        <v>-97.214729845506625</v>
      </c>
      <c r="M34" s="244">
        <f t="shared" si="10"/>
        <v>-34.16739068813888</v>
      </c>
      <c r="N34" s="242">
        <f t="shared" si="18"/>
        <v>-7.9463208685162847</v>
      </c>
      <c r="O34" s="242">
        <f t="shared" si="19"/>
        <v>-9.4134078212290504</v>
      </c>
      <c r="P34" s="242">
        <f t="shared" si="20"/>
        <v>-6.2024714828897345</v>
      </c>
      <c r="Q34" s="242">
        <f t="shared" si="21"/>
        <v>-0.16752289479562207</v>
      </c>
      <c r="R34" s="244">
        <f t="shared" si="9"/>
        <v>-5.9324307668576726</v>
      </c>
      <c r="S34" s="98"/>
    </row>
    <row r="35" spans="1:19" s="99" customFormat="1">
      <c r="A35" s="105" t="s">
        <v>327</v>
      </c>
      <c r="B35" s="106">
        <v>-93</v>
      </c>
      <c r="C35" s="106">
        <v>-570</v>
      </c>
      <c r="D35" s="106">
        <v>-493</v>
      </c>
      <c r="E35" s="106">
        <v>70</v>
      </c>
      <c r="F35" s="240">
        <f t="shared" si="0"/>
        <v>-105.3734656554</v>
      </c>
      <c r="G35" s="241">
        <f t="shared" si="1"/>
        <v>-599.8303800000001</v>
      </c>
      <c r="H35" s="241">
        <f t="shared" si="2"/>
        <v>-508.62810000000002</v>
      </c>
      <c r="I35" s="241">
        <f t="shared" si="3"/>
        <v>70</v>
      </c>
      <c r="J35" s="242">
        <f t="shared" si="4"/>
        <v>469.24233844752649</v>
      </c>
      <c r="K35" s="243">
        <f t="shared" si="5"/>
        <v>-15.204678362573109</v>
      </c>
      <c r="L35" s="243">
        <f t="shared" si="6"/>
        <v>-113.76251135161428</v>
      </c>
      <c r="M35" s="244">
        <f t="shared" si="10"/>
        <v>113.42504957777969</v>
      </c>
      <c r="N35" s="242">
        <f t="shared" si="18"/>
        <v>-1.4022919179734619</v>
      </c>
      <c r="O35" s="242">
        <f t="shared" si="19"/>
        <v>-7.960893854748603</v>
      </c>
      <c r="P35" s="242">
        <f t="shared" si="20"/>
        <v>-5.8578897338403042</v>
      </c>
      <c r="Q35" s="242">
        <f t="shared" si="21"/>
        <v>0.78177350904623621</v>
      </c>
      <c r="R35" s="244">
        <f t="shared" si="9"/>
        <v>-3.6098254993790335</v>
      </c>
      <c r="S35" s="98"/>
    </row>
    <row r="36" spans="1:19" s="99" customFormat="1">
      <c r="A36" s="105" t="s">
        <v>328</v>
      </c>
      <c r="B36" s="106">
        <v>0</v>
      </c>
      <c r="C36" s="106">
        <v>650</v>
      </c>
      <c r="D36" s="106">
        <v>650</v>
      </c>
      <c r="E36" s="106">
        <v>200</v>
      </c>
      <c r="F36" s="240">
        <f t="shared" si="0"/>
        <v>0</v>
      </c>
      <c r="G36" s="241">
        <f t="shared" si="1"/>
        <v>684.01710000000003</v>
      </c>
      <c r="H36" s="241">
        <f t="shared" si="2"/>
        <v>670.60500000000002</v>
      </c>
      <c r="I36" s="241">
        <f t="shared" si="3"/>
        <v>200</v>
      </c>
      <c r="J36" s="242">
        <f t="shared" si="4"/>
        <v>0</v>
      </c>
      <c r="K36" s="243">
        <f t="shared" si="5"/>
        <v>-1.9607843137254943</v>
      </c>
      <c r="L36" s="243">
        <f t="shared" si="6"/>
        <v>-70.176184191886421</v>
      </c>
      <c r="M36" s="244">
        <f t="shared" si="10"/>
        <v>-24.045656168537306</v>
      </c>
      <c r="N36" s="242">
        <f t="shared" si="18"/>
        <v>0</v>
      </c>
      <c r="O36" s="242">
        <f t="shared" si="19"/>
        <v>9.078212290502794</v>
      </c>
      <c r="P36" s="242">
        <f t="shared" si="20"/>
        <v>7.7233840304182513</v>
      </c>
      <c r="Q36" s="242">
        <f t="shared" si="21"/>
        <v>2.2336385972749611</v>
      </c>
      <c r="R36" s="244">
        <f t="shared" si="9"/>
        <v>4.7588087295490018</v>
      </c>
      <c r="S36" s="98"/>
    </row>
    <row r="37" spans="1:19" s="99" customFormat="1">
      <c r="A37" s="105" t="s">
        <v>329</v>
      </c>
      <c r="B37" s="106">
        <v>93</v>
      </c>
      <c r="C37" s="106">
        <v>80</v>
      </c>
      <c r="D37" s="106">
        <v>157</v>
      </c>
      <c r="E37" s="106">
        <v>130</v>
      </c>
      <c r="F37" s="240">
        <f t="shared" si="0"/>
        <v>105.3734656554</v>
      </c>
      <c r="G37" s="241">
        <f t="shared" si="1"/>
        <v>84.186720000000008</v>
      </c>
      <c r="H37" s="241">
        <f t="shared" si="2"/>
        <v>161.9769</v>
      </c>
      <c r="I37" s="241">
        <f t="shared" si="3"/>
        <v>130</v>
      </c>
      <c r="J37" s="242">
        <f t="shared" si="4"/>
        <v>-20.106338463505068</v>
      </c>
      <c r="K37" s="243">
        <f t="shared" si="5"/>
        <v>92.401960784313701</v>
      </c>
      <c r="L37" s="243">
        <f t="shared" si="6"/>
        <v>-19.741642172433227</v>
      </c>
      <c r="M37" s="244">
        <f t="shared" si="10"/>
        <v>17.517993382791801</v>
      </c>
      <c r="N37" s="242">
        <f t="shared" si="18"/>
        <v>1.4022919179734619</v>
      </c>
      <c r="O37" s="242">
        <f t="shared" si="19"/>
        <v>1.1173184357541899</v>
      </c>
      <c r="P37" s="242">
        <f t="shared" si="20"/>
        <v>1.8654942965779469</v>
      </c>
      <c r="Q37" s="242">
        <f t="shared" si="21"/>
        <v>1.4518650882287245</v>
      </c>
      <c r="R37" s="244">
        <f t="shared" si="9"/>
        <v>1.4592424346335808</v>
      </c>
      <c r="S37" s="98"/>
    </row>
    <row r="38" spans="1:19" s="99" customFormat="1">
      <c r="A38" s="105" t="s">
        <v>330</v>
      </c>
      <c r="B38" s="106">
        <v>-434</v>
      </c>
      <c r="C38" s="106">
        <v>-1244</v>
      </c>
      <c r="D38" s="106">
        <v>30</v>
      </c>
      <c r="E38" s="106">
        <v>-85</v>
      </c>
      <c r="F38" s="240">
        <f t="shared" si="0"/>
        <v>-491.74283972520004</v>
      </c>
      <c r="G38" s="241">
        <f t="shared" si="1"/>
        <v>-1309.1034960000002</v>
      </c>
      <c r="H38" s="241">
        <f t="shared" si="2"/>
        <v>30.951000000000001</v>
      </c>
      <c r="I38" s="241">
        <f t="shared" si="3"/>
        <v>-85</v>
      </c>
      <c r="J38" s="242">
        <f t="shared" si="4"/>
        <v>166.21709361982062</v>
      </c>
      <c r="K38" s="243">
        <f t="shared" si="5"/>
        <v>-102.36428976735388</v>
      </c>
      <c r="L38" s="243">
        <f t="shared" si="6"/>
        <v>-374.62763723304579</v>
      </c>
      <c r="M38" s="244">
        <f t="shared" si="10"/>
        <v>-103.59161112685968</v>
      </c>
      <c r="N38" s="242">
        <f t="shared" si="18"/>
        <v>-6.5440289505428222</v>
      </c>
      <c r="O38" s="242">
        <f t="shared" si="19"/>
        <v>-17.374301675977655</v>
      </c>
      <c r="P38" s="242">
        <f t="shared" si="20"/>
        <v>0.35646387832699622</v>
      </c>
      <c r="Q38" s="242">
        <f t="shared" si="21"/>
        <v>-0.94929640384185843</v>
      </c>
      <c r="R38" s="244">
        <f t="shared" si="9"/>
        <v>-6.127790788008836</v>
      </c>
      <c r="S38" s="98"/>
    </row>
    <row r="39" spans="1:19" s="99" customFormat="1">
      <c r="A39" s="21" t="s">
        <v>331</v>
      </c>
      <c r="B39" s="153">
        <v>149</v>
      </c>
      <c r="C39" s="153">
        <v>677</v>
      </c>
      <c r="D39" s="153">
        <v>520</v>
      </c>
      <c r="E39" s="153">
        <v>590</v>
      </c>
      <c r="F39" s="212">
        <f t="shared" si="0"/>
        <v>168.82415465220001</v>
      </c>
      <c r="G39" s="212">
        <f t="shared" si="1"/>
        <v>712.43011800000011</v>
      </c>
      <c r="H39" s="212">
        <f t="shared" si="2"/>
        <v>536.48400000000004</v>
      </c>
      <c r="I39" s="212">
        <f t="shared" si="3"/>
        <v>590</v>
      </c>
      <c r="J39" s="238">
        <f t="shared" si="4"/>
        <v>321.9953711408773</v>
      </c>
      <c r="K39" s="238">
        <f t="shared" si="5"/>
        <v>-24.696614243925051</v>
      </c>
      <c r="L39" s="238">
        <f t="shared" si="6"/>
        <v>9.9753207924187848</v>
      </c>
      <c r="M39" s="238">
        <f t="shared" si="10"/>
        <v>102.42469256312366</v>
      </c>
      <c r="N39" s="238">
        <f t="shared" si="18"/>
        <v>2.2466827503015683</v>
      </c>
      <c r="O39" s="238">
        <f t="shared" si="19"/>
        <v>9.455307262569832</v>
      </c>
      <c r="P39" s="238">
        <f t="shared" si="20"/>
        <v>6.1787072243346008</v>
      </c>
      <c r="Q39" s="238">
        <f t="shared" si="21"/>
        <v>6.5892338619611346</v>
      </c>
      <c r="R39" s="238">
        <f t="shared" si="9"/>
        <v>6.1174827747917835</v>
      </c>
      <c r="S39" s="98"/>
    </row>
    <row r="40" spans="1:19">
      <c r="A40" s="114" t="s">
        <v>332</v>
      </c>
      <c r="B40" s="114"/>
      <c r="C40" s="115"/>
      <c r="D40" s="116"/>
      <c r="E40" s="117"/>
    </row>
    <row r="41" spans="1:19">
      <c r="A41" s="259" t="s">
        <v>553</v>
      </c>
      <c r="C41" s="118"/>
      <c r="E41" s="117"/>
    </row>
    <row r="42" spans="1:19">
      <c r="C42" s="118"/>
      <c r="E42" s="117"/>
    </row>
    <row r="43" spans="1:19">
      <c r="C43" s="118"/>
      <c r="E43" s="117"/>
    </row>
    <row r="44" spans="1:19">
      <c r="C44" s="118"/>
      <c r="E44" s="117"/>
    </row>
    <row r="45" spans="1:19">
      <c r="C45" s="118"/>
      <c r="E45" s="117"/>
    </row>
    <row r="46" spans="1:19">
      <c r="C46" s="118"/>
      <c r="E46" s="117"/>
    </row>
    <row r="47" spans="1:19">
      <c r="C47" s="118"/>
      <c r="E47" s="117"/>
    </row>
    <row r="48" spans="1:19">
      <c r="C48" s="118"/>
      <c r="E48" s="117"/>
    </row>
    <row r="49" spans="3:5">
      <c r="C49" s="118"/>
      <c r="E49" s="117"/>
    </row>
    <row r="50" spans="3:5">
      <c r="C50" s="118"/>
      <c r="E50" s="117"/>
    </row>
    <row r="51" spans="3:5">
      <c r="C51" s="118"/>
      <c r="E51" s="117"/>
    </row>
    <row r="52" spans="3:5">
      <c r="C52" s="118"/>
      <c r="E52" s="117"/>
    </row>
    <row r="53" spans="3:5">
      <c r="C53" s="118"/>
      <c r="E53" s="117"/>
    </row>
    <row r="54" spans="3:5">
      <c r="C54" s="118"/>
      <c r="E54" s="117"/>
    </row>
    <row r="55" spans="3:5">
      <c r="C55" s="118"/>
      <c r="E55" s="117"/>
    </row>
    <row r="56" spans="3:5">
      <c r="C56" s="118"/>
      <c r="E56" s="117"/>
    </row>
    <row r="57" spans="3:5">
      <c r="C57" s="118"/>
      <c r="E57" s="117"/>
    </row>
    <row r="58" spans="3:5">
      <c r="C58" s="118"/>
      <c r="E58" s="117"/>
    </row>
    <row r="59" spans="3:5">
      <c r="C59" s="118"/>
      <c r="E59" s="117"/>
    </row>
    <row r="60" spans="3:5">
      <c r="C60" s="118"/>
      <c r="E60" s="117"/>
    </row>
    <row r="61" spans="3:5">
      <c r="C61" s="118"/>
      <c r="E61" s="117"/>
    </row>
    <row r="62" spans="3:5">
      <c r="E62" s="117"/>
    </row>
  </sheetData>
  <phoneticPr fontId="0" type="noConversion"/>
  <hyperlinks>
    <hyperlink ref="A41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120"/>
  <sheetViews>
    <sheetView workbookViewId="0">
      <pane ySplit="3" topLeftCell="A4" activePane="bottomLeft" state="frozen"/>
      <selection activeCell="C1" sqref="C1"/>
      <selection pane="bottomLeft" activeCell="A7" sqref="A7"/>
    </sheetView>
  </sheetViews>
  <sheetFormatPr baseColWidth="10" defaultRowHeight="15"/>
  <cols>
    <col min="1" max="1" width="12.42578125" style="1" bestFit="1" customWidth="1"/>
    <col min="2" max="2" width="57.7109375" style="2" customWidth="1"/>
    <col min="3" max="3" width="11.7109375" style="3" customWidth="1"/>
    <col min="4" max="13" width="11.7109375" customWidth="1"/>
  </cols>
  <sheetData>
    <row r="1" spans="1:13" ht="15.75">
      <c r="A1" s="264" t="s">
        <v>552</v>
      </c>
      <c r="B1" s="264"/>
      <c r="C1" s="264"/>
    </row>
    <row r="2" spans="1:13" ht="15.75">
      <c r="A2" s="154" t="str">
        <f>'Datos '!B6&amp;" - "&amp;+'Datos '!B4</f>
        <v>TELLO - HUILA</v>
      </c>
      <c r="B2" s="155"/>
      <c r="C2" s="155"/>
      <c r="D2" s="190"/>
    </row>
    <row r="3" spans="1:13" ht="25.5" customHeight="1">
      <c r="A3" s="23" t="s">
        <v>0</v>
      </c>
      <c r="B3" s="23" t="s">
        <v>24</v>
      </c>
      <c r="C3" s="24">
        <v>2011</v>
      </c>
      <c r="D3" s="24">
        <v>2012</v>
      </c>
      <c r="E3" s="24">
        <v>2013</v>
      </c>
      <c r="F3" s="24">
        <v>2014</v>
      </c>
      <c r="G3" s="24">
        <v>2015</v>
      </c>
      <c r="H3" s="24">
        <v>2016</v>
      </c>
      <c r="I3" s="24">
        <v>2017</v>
      </c>
      <c r="J3" s="24">
        <v>2018</v>
      </c>
      <c r="K3" s="24">
        <v>2019</v>
      </c>
      <c r="L3" s="24">
        <v>2020</v>
      </c>
      <c r="M3" s="24">
        <v>2021</v>
      </c>
    </row>
    <row r="4" spans="1:13">
      <c r="A4" s="21" t="s">
        <v>25</v>
      </c>
      <c r="B4" s="22" t="s">
        <v>26</v>
      </c>
      <c r="C4" s="182">
        <f t="shared" ref="C4:M4" si="0">C5+C74</f>
        <v>9723</v>
      </c>
      <c r="D4" s="182">
        <f t="shared" si="0"/>
        <v>9521.2000000000007</v>
      </c>
      <c r="E4" s="182">
        <f t="shared" si="0"/>
        <v>9902.0480000000007</v>
      </c>
      <c r="F4" s="182">
        <f t="shared" si="0"/>
        <v>10298.129920000001</v>
      </c>
      <c r="G4" s="182">
        <f t="shared" si="0"/>
        <v>10710.055116800002</v>
      </c>
      <c r="H4" s="182">
        <f t="shared" si="0"/>
        <v>11138.457321472</v>
      </c>
      <c r="I4" s="182">
        <f t="shared" si="0"/>
        <v>11583.995614330885</v>
      </c>
      <c r="J4" s="182">
        <f t="shared" si="0"/>
        <v>12047.355438904118</v>
      </c>
      <c r="K4" s="182">
        <f t="shared" si="0"/>
        <v>12529.249656460284</v>
      </c>
      <c r="L4" s="182">
        <f t="shared" si="0"/>
        <v>13030.419642718696</v>
      </c>
      <c r="M4" s="182">
        <f t="shared" si="0"/>
        <v>13551.636428427442</v>
      </c>
    </row>
    <row r="5" spans="1:13">
      <c r="A5" s="6" t="s">
        <v>27</v>
      </c>
      <c r="B5" s="7" t="s">
        <v>28</v>
      </c>
      <c r="C5" s="183">
        <f t="shared" ref="C5:M5" si="1">C6+C19+C22</f>
        <v>7940</v>
      </c>
      <c r="D5" s="183">
        <f t="shared" si="1"/>
        <v>7666.880000000001</v>
      </c>
      <c r="E5" s="183">
        <f t="shared" si="1"/>
        <v>7973.5552000000007</v>
      </c>
      <c r="F5" s="183">
        <f t="shared" si="1"/>
        <v>8292.4974080000011</v>
      </c>
      <c r="G5" s="183">
        <f t="shared" si="1"/>
        <v>8624.1973043200014</v>
      </c>
      <c r="H5" s="183">
        <f t="shared" si="1"/>
        <v>8969.1651964928005</v>
      </c>
      <c r="I5" s="183">
        <f t="shared" si="1"/>
        <v>9327.9318043525163</v>
      </c>
      <c r="J5" s="183">
        <f t="shared" si="1"/>
        <v>9701.049076526615</v>
      </c>
      <c r="K5" s="183">
        <f t="shared" si="1"/>
        <v>10089.09103958768</v>
      </c>
      <c r="L5" s="183">
        <f t="shared" si="1"/>
        <v>10492.654681171189</v>
      </c>
      <c r="M5" s="183">
        <f t="shared" si="1"/>
        <v>10912.360868418034</v>
      </c>
    </row>
    <row r="6" spans="1:13">
      <c r="A6" s="6" t="s">
        <v>29</v>
      </c>
      <c r="B6" s="7" t="s">
        <v>30</v>
      </c>
      <c r="C6" s="183">
        <f t="shared" ref="C6:M6" si="2">SUM(C7:C18)</f>
        <v>869</v>
      </c>
      <c r="D6" s="183">
        <f t="shared" si="2"/>
        <v>903.76</v>
      </c>
      <c r="E6" s="183">
        <f t="shared" si="2"/>
        <v>939.9104000000001</v>
      </c>
      <c r="F6" s="183">
        <f t="shared" si="2"/>
        <v>977.50681600000007</v>
      </c>
      <c r="G6" s="183">
        <f t="shared" si="2"/>
        <v>1016.6070886400001</v>
      </c>
      <c r="H6" s="183">
        <f t="shared" si="2"/>
        <v>1057.2713721856003</v>
      </c>
      <c r="I6" s="183">
        <f t="shared" si="2"/>
        <v>1099.5622270730241</v>
      </c>
      <c r="J6" s="183">
        <f t="shared" si="2"/>
        <v>1143.544716155945</v>
      </c>
      <c r="K6" s="183">
        <f t="shared" si="2"/>
        <v>1189.2865048021829</v>
      </c>
      <c r="L6" s="183">
        <f t="shared" si="2"/>
        <v>1236.8579649942703</v>
      </c>
      <c r="M6" s="183">
        <f t="shared" si="2"/>
        <v>1286.3322835940412</v>
      </c>
    </row>
    <row r="7" spans="1:13">
      <c r="A7" s="10" t="s">
        <v>31</v>
      </c>
      <c r="B7" s="11" t="s">
        <v>32</v>
      </c>
      <c r="C7" s="181">
        <v>0</v>
      </c>
      <c r="D7" s="181">
        <f t="shared" ref="D7:M7" si="3">+C7*1.04</f>
        <v>0</v>
      </c>
      <c r="E7" s="181">
        <f t="shared" si="3"/>
        <v>0</v>
      </c>
      <c r="F7" s="181">
        <f t="shared" si="3"/>
        <v>0</v>
      </c>
      <c r="G7" s="181">
        <f t="shared" si="3"/>
        <v>0</v>
      </c>
      <c r="H7" s="181">
        <f t="shared" si="3"/>
        <v>0</v>
      </c>
      <c r="I7" s="181">
        <f t="shared" si="3"/>
        <v>0</v>
      </c>
      <c r="J7" s="181">
        <f t="shared" si="3"/>
        <v>0</v>
      </c>
      <c r="K7" s="181">
        <f t="shared" si="3"/>
        <v>0</v>
      </c>
      <c r="L7" s="181">
        <f t="shared" si="3"/>
        <v>0</v>
      </c>
      <c r="M7" s="181">
        <f t="shared" si="3"/>
        <v>0</v>
      </c>
    </row>
    <row r="8" spans="1:13">
      <c r="A8" s="10" t="s">
        <v>33</v>
      </c>
      <c r="B8" s="11" t="s">
        <v>34</v>
      </c>
      <c r="C8" s="181">
        <v>193</v>
      </c>
      <c r="D8" s="181">
        <f t="shared" ref="D8:M8" si="4">+C8*1.04</f>
        <v>200.72</v>
      </c>
      <c r="E8" s="181">
        <f t="shared" si="4"/>
        <v>208.74880000000002</v>
      </c>
      <c r="F8" s="181">
        <f t="shared" si="4"/>
        <v>217.09875200000002</v>
      </c>
      <c r="G8" s="181">
        <f t="shared" si="4"/>
        <v>225.78270208000004</v>
      </c>
      <c r="H8" s="181">
        <f t="shared" si="4"/>
        <v>234.81401016320004</v>
      </c>
      <c r="I8" s="181">
        <f t="shared" si="4"/>
        <v>244.20657056972806</v>
      </c>
      <c r="J8" s="181">
        <f t="shared" si="4"/>
        <v>253.97483339251718</v>
      </c>
      <c r="K8" s="181">
        <f t="shared" si="4"/>
        <v>264.13382672821785</v>
      </c>
      <c r="L8" s="181">
        <f t="shared" si="4"/>
        <v>274.69917979734657</v>
      </c>
      <c r="M8" s="181">
        <f t="shared" si="4"/>
        <v>285.68714698924043</v>
      </c>
    </row>
    <row r="9" spans="1:13" ht="15.75" customHeight="1">
      <c r="A9" s="10" t="s">
        <v>35</v>
      </c>
      <c r="B9" s="11" t="s">
        <v>36</v>
      </c>
      <c r="C9" s="181">
        <v>179</v>
      </c>
      <c r="D9" s="181">
        <f t="shared" ref="D9:M9" si="5">+C9*1.04</f>
        <v>186.16</v>
      </c>
      <c r="E9" s="181">
        <f t="shared" si="5"/>
        <v>193.60640000000001</v>
      </c>
      <c r="F9" s="181">
        <f t="shared" si="5"/>
        <v>201.35065600000001</v>
      </c>
      <c r="G9" s="181">
        <f t="shared" si="5"/>
        <v>209.40468224000003</v>
      </c>
      <c r="H9" s="181">
        <f t="shared" si="5"/>
        <v>217.78086952960004</v>
      </c>
      <c r="I9" s="181">
        <f t="shared" si="5"/>
        <v>226.49210431078404</v>
      </c>
      <c r="J9" s="181">
        <f t="shared" si="5"/>
        <v>235.5517884832154</v>
      </c>
      <c r="K9" s="181">
        <f t="shared" si="5"/>
        <v>244.97386002254402</v>
      </c>
      <c r="L9" s="181">
        <f t="shared" si="5"/>
        <v>254.77281442344579</v>
      </c>
      <c r="M9" s="181">
        <f t="shared" si="5"/>
        <v>264.96372700038364</v>
      </c>
    </row>
    <row r="10" spans="1:13">
      <c r="A10" s="10" t="s">
        <v>37</v>
      </c>
      <c r="B10" s="11" t="s">
        <v>38</v>
      </c>
      <c r="C10" s="181">
        <v>0</v>
      </c>
      <c r="D10" s="181">
        <f t="shared" ref="D10:M10" si="6">+C10*1.04</f>
        <v>0</v>
      </c>
      <c r="E10" s="181">
        <f t="shared" si="6"/>
        <v>0</v>
      </c>
      <c r="F10" s="181">
        <f t="shared" si="6"/>
        <v>0</v>
      </c>
      <c r="G10" s="181">
        <f t="shared" si="6"/>
        <v>0</v>
      </c>
      <c r="H10" s="181">
        <f t="shared" si="6"/>
        <v>0</v>
      </c>
      <c r="I10" s="181">
        <f t="shared" si="6"/>
        <v>0</v>
      </c>
      <c r="J10" s="181">
        <f t="shared" si="6"/>
        <v>0</v>
      </c>
      <c r="K10" s="181">
        <f t="shared" si="6"/>
        <v>0</v>
      </c>
      <c r="L10" s="181">
        <f t="shared" si="6"/>
        <v>0</v>
      </c>
      <c r="M10" s="181">
        <f t="shared" si="6"/>
        <v>0</v>
      </c>
    </row>
    <row r="11" spans="1:13">
      <c r="A11" s="10" t="s">
        <v>39</v>
      </c>
      <c r="B11" s="11" t="s">
        <v>40</v>
      </c>
      <c r="C11" s="181">
        <v>0</v>
      </c>
      <c r="D11" s="181">
        <f t="shared" ref="D11:M11" si="7">+C11*1.04</f>
        <v>0</v>
      </c>
      <c r="E11" s="181">
        <f t="shared" si="7"/>
        <v>0</v>
      </c>
      <c r="F11" s="181">
        <f t="shared" si="7"/>
        <v>0</v>
      </c>
      <c r="G11" s="181">
        <f t="shared" si="7"/>
        <v>0</v>
      </c>
      <c r="H11" s="181">
        <f t="shared" si="7"/>
        <v>0</v>
      </c>
      <c r="I11" s="181">
        <f t="shared" si="7"/>
        <v>0</v>
      </c>
      <c r="J11" s="181">
        <f t="shared" si="7"/>
        <v>0</v>
      </c>
      <c r="K11" s="181">
        <f t="shared" si="7"/>
        <v>0</v>
      </c>
      <c r="L11" s="181">
        <f t="shared" si="7"/>
        <v>0</v>
      </c>
      <c r="M11" s="181">
        <f t="shared" si="7"/>
        <v>0</v>
      </c>
    </row>
    <row r="12" spans="1:13">
      <c r="A12" s="10" t="s">
        <v>41</v>
      </c>
      <c r="B12" s="11" t="s">
        <v>42</v>
      </c>
      <c r="C12" s="181">
        <v>0</v>
      </c>
      <c r="D12" s="181">
        <f t="shared" ref="D12:M12" si="8">+C12*1.04</f>
        <v>0</v>
      </c>
      <c r="E12" s="181">
        <f t="shared" si="8"/>
        <v>0</v>
      </c>
      <c r="F12" s="181">
        <f t="shared" si="8"/>
        <v>0</v>
      </c>
      <c r="G12" s="181">
        <f t="shared" si="8"/>
        <v>0</v>
      </c>
      <c r="H12" s="181">
        <f t="shared" si="8"/>
        <v>0</v>
      </c>
      <c r="I12" s="181">
        <f t="shared" si="8"/>
        <v>0</v>
      </c>
      <c r="J12" s="181">
        <f t="shared" si="8"/>
        <v>0</v>
      </c>
      <c r="K12" s="181">
        <f t="shared" si="8"/>
        <v>0</v>
      </c>
      <c r="L12" s="181">
        <f t="shared" si="8"/>
        <v>0</v>
      </c>
      <c r="M12" s="181">
        <f t="shared" si="8"/>
        <v>0</v>
      </c>
    </row>
    <row r="13" spans="1:13">
      <c r="A13" s="10" t="s">
        <v>43</v>
      </c>
      <c r="B13" s="11" t="s">
        <v>44</v>
      </c>
      <c r="C13" s="181">
        <v>0</v>
      </c>
      <c r="D13" s="181">
        <f t="shared" ref="D13:M13" si="9">+C13*1.04</f>
        <v>0</v>
      </c>
      <c r="E13" s="181">
        <f t="shared" si="9"/>
        <v>0</v>
      </c>
      <c r="F13" s="181">
        <f t="shared" si="9"/>
        <v>0</v>
      </c>
      <c r="G13" s="181">
        <f t="shared" si="9"/>
        <v>0</v>
      </c>
      <c r="H13" s="181">
        <f t="shared" si="9"/>
        <v>0</v>
      </c>
      <c r="I13" s="181">
        <f t="shared" si="9"/>
        <v>0</v>
      </c>
      <c r="J13" s="181">
        <f t="shared" si="9"/>
        <v>0</v>
      </c>
      <c r="K13" s="181">
        <f t="shared" si="9"/>
        <v>0</v>
      </c>
      <c r="L13" s="181">
        <f t="shared" si="9"/>
        <v>0</v>
      </c>
      <c r="M13" s="181">
        <f t="shared" si="9"/>
        <v>0</v>
      </c>
    </row>
    <row r="14" spans="1:13">
      <c r="A14" s="10" t="s">
        <v>45</v>
      </c>
      <c r="B14" s="11" t="s">
        <v>46</v>
      </c>
      <c r="C14" s="181">
        <v>52</v>
      </c>
      <c r="D14" s="181">
        <f t="shared" ref="D14:M14" si="10">+C14*1.04</f>
        <v>54.08</v>
      </c>
      <c r="E14" s="181">
        <f t="shared" si="10"/>
        <v>56.243200000000002</v>
      </c>
      <c r="F14" s="181">
        <f t="shared" si="10"/>
        <v>58.492928000000006</v>
      </c>
      <c r="G14" s="181">
        <f t="shared" si="10"/>
        <v>60.832645120000009</v>
      </c>
      <c r="H14" s="181">
        <f t="shared" si="10"/>
        <v>63.265950924800009</v>
      </c>
      <c r="I14" s="181">
        <f t="shared" si="10"/>
        <v>65.796588961792011</v>
      </c>
      <c r="J14" s="181">
        <f t="shared" si="10"/>
        <v>68.42845252026369</v>
      </c>
      <c r="K14" s="181">
        <f t="shared" si="10"/>
        <v>71.165590621074244</v>
      </c>
      <c r="L14" s="181">
        <f t="shared" si="10"/>
        <v>74.012214245917221</v>
      </c>
      <c r="M14" s="181">
        <f t="shared" si="10"/>
        <v>76.972702815753919</v>
      </c>
    </row>
    <row r="15" spans="1:13">
      <c r="A15" s="10" t="s">
        <v>47</v>
      </c>
      <c r="B15" s="11" t="s">
        <v>48</v>
      </c>
      <c r="C15" s="181">
        <v>184</v>
      </c>
      <c r="D15" s="181">
        <f t="shared" ref="D15:M15" si="11">+C15*1.04</f>
        <v>191.36</v>
      </c>
      <c r="E15" s="181">
        <f t="shared" si="11"/>
        <v>199.01440000000002</v>
      </c>
      <c r="F15" s="181">
        <f t="shared" si="11"/>
        <v>206.97497600000003</v>
      </c>
      <c r="G15" s="181">
        <f t="shared" si="11"/>
        <v>215.25397504000003</v>
      </c>
      <c r="H15" s="181">
        <f t="shared" si="11"/>
        <v>223.86413404160004</v>
      </c>
      <c r="I15" s="181">
        <f t="shared" si="11"/>
        <v>232.81869940326405</v>
      </c>
      <c r="J15" s="181">
        <f t="shared" si="11"/>
        <v>242.13144737939461</v>
      </c>
      <c r="K15" s="181">
        <f t="shared" si="11"/>
        <v>251.81670527457041</v>
      </c>
      <c r="L15" s="181">
        <f t="shared" si="11"/>
        <v>261.88937348555322</v>
      </c>
      <c r="M15" s="181">
        <f t="shared" si="11"/>
        <v>272.36494842497535</v>
      </c>
    </row>
    <row r="16" spans="1:13">
      <c r="A16" s="10" t="s">
        <v>49</v>
      </c>
      <c r="B16" s="11" t="s">
        <v>50</v>
      </c>
      <c r="C16" s="181">
        <v>0</v>
      </c>
      <c r="D16" s="181">
        <f t="shared" ref="D16:M16" si="12">+C16*1.04</f>
        <v>0</v>
      </c>
      <c r="E16" s="181">
        <f t="shared" si="12"/>
        <v>0</v>
      </c>
      <c r="F16" s="181">
        <f t="shared" si="12"/>
        <v>0</v>
      </c>
      <c r="G16" s="181">
        <f t="shared" si="12"/>
        <v>0</v>
      </c>
      <c r="H16" s="181">
        <f t="shared" si="12"/>
        <v>0</v>
      </c>
      <c r="I16" s="181">
        <f t="shared" si="12"/>
        <v>0</v>
      </c>
      <c r="J16" s="181">
        <f t="shared" si="12"/>
        <v>0</v>
      </c>
      <c r="K16" s="181">
        <f t="shared" si="12"/>
        <v>0</v>
      </c>
      <c r="L16" s="181">
        <f t="shared" si="12"/>
        <v>0</v>
      </c>
      <c r="M16" s="181">
        <f t="shared" si="12"/>
        <v>0</v>
      </c>
    </row>
    <row r="17" spans="1:13" ht="12" customHeight="1">
      <c r="A17" s="10" t="s">
        <v>51</v>
      </c>
      <c r="B17" s="11" t="s">
        <v>52</v>
      </c>
      <c r="C17" s="181">
        <v>0</v>
      </c>
      <c r="D17" s="181">
        <f t="shared" ref="D17:M17" si="13">+C17*1.04</f>
        <v>0</v>
      </c>
      <c r="E17" s="181">
        <f t="shared" si="13"/>
        <v>0</v>
      </c>
      <c r="F17" s="181">
        <f t="shared" si="13"/>
        <v>0</v>
      </c>
      <c r="G17" s="181">
        <f t="shared" si="13"/>
        <v>0</v>
      </c>
      <c r="H17" s="181">
        <f t="shared" si="13"/>
        <v>0</v>
      </c>
      <c r="I17" s="181">
        <f t="shared" si="13"/>
        <v>0</v>
      </c>
      <c r="J17" s="181">
        <f t="shared" si="13"/>
        <v>0</v>
      </c>
      <c r="K17" s="181">
        <f t="shared" si="13"/>
        <v>0</v>
      </c>
      <c r="L17" s="181">
        <f t="shared" si="13"/>
        <v>0</v>
      </c>
      <c r="M17" s="181">
        <f t="shared" si="13"/>
        <v>0</v>
      </c>
    </row>
    <row r="18" spans="1:13" hidden="1">
      <c r="A18" s="10" t="s">
        <v>53</v>
      </c>
      <c r="B18" s="11" t="s">
        <v>54</v>
      </c>
      <c r="C18" s="181">
        <v>261</v>
      </c>
      <c r="D18" s="181">
        <f t="shared" ref="D18:M18" si="14">+C18*1.04</f>
        <v>271.44</v>
      </c>
      <c r="E18" s="181">
        <f t="shared" si="14"/>
        <v>282.29759999999999</v>
      </c>
      <c r="F18" s="181">
        <f t="shared" si="14"/>
        <v>293.58950399999998</v>
      </c>
      <c r="G18" s="181">
        <f t="shared" si="14"/>
        <v>305.33308416</v>
      </c>
      <c r="H18" s="181">
        <f t="shared" si="14"/>
        <v>317.5464075264</v>
      </c>
      <c r="I18" s="181">
        <f t="shared" si="14"/>
        <v>330.24826382745601</v>
      </c>
      <c r="J18" s="181">
        <f t="shared" si="14"/>
        <v>343.45819438055429</v>
      </c>
      <c r="K18" s="181">
        <f t="shared" si="14"/>
        <v>357.19652215577645</v>
      </c>
      <c r="L18" s="181">
        <f t="shared" si="14"/>
        <v>371.48438304200749</v>
      </c>
      <c r="M18" s="181">
        <f t="shared" si="14"/>
        <v>386.34375836368781</v>
      </c>
    </row>
    <row r="19" spans="1:13" hidden="1">
      <c r="A19" s="6" t="s">
        <v>55</v>
      </c>
      <c r="B19" s="7" t="s">
        <v>56</v>
      </c>
      <c r="C19" s="183">
        <f t="shared" ref="C19:M19" si="15">SUM(C20:C21)</f>
        <v>96</v>
      </c>
      <c r="D19" s="183">
        <f t="shared" si="15"/>
        <v>99.84</v>
      </c>
      <c r="E19" s="183">
        <f t="shared" si="15"/>
        <v>103.8336</v>
      </c>
      <c r="F19" s="183">
        <f t="shared" si="15"/>
        <v>107.98694399999999</v>
      </c>
      <c r="G19" s="183">
        <f t="shared" si="15"/>
        <v>112.30642176000001</v>
      </c>
      <c r="H19" s="183">
        <f t="shared" si="15"/>
        <v>116.7986786304</v>
      </c>
      <c r="I19" s="183">
        <f t="shared" si="15"/>
        <v>121.47062577561601</v>
      </c>
      <c r="J19" s="183">
        <f t="shared" si="15"/>
        <v>126.32945080664066</v>
      </c>
      <c r="K19" s="183">
        <f t="shared" si="15"/>
        <v>131.3826288389063</v>
      </c>
      <c r="L19" s="183">
        <f t="shared" si="15"/>
        <v>136.63793399246254</v>
      </c>
      <c r="M19" s="183">
        <f t="shared" si="15"/>
        <v>142.10345135216104</v>
      </c>
    </row>
    <row r="20" spans="1:13" hidden="1">
      <c r="A20" s="10" t="s">
        <v>57</v>
      </c>
      <c r="B20" s="11" t="s">
        <v>58</v>
      </c>
      <c r="C20" s="181">
        <f>12+72</f>
        <v>84</v>
      </c>
      <c r="D20" s="181">
        <f t="shared" ref="D20:M20" si="16">+C20*1.04</f>
        <v>87.36</v>
      </c>
      <c r="E20" s="181">
        <f t="shared" si="16"/>
        <v>90.854399999999998</v>
      </c>
      <c r="F20" s="181">
        <f t="shared" si="16"/>
        <v>94.488575999999995</v>
      </c>
      <c r="G20" s="181">
        <f t="shared" si="16"/>
        <v>98.268119040000002</v>
      </c>
      <c r="H20" s="181">
        <f t="shared" si="16"/>
        <v>102.19884380160001</v>
      </c>
      <c r="I20" s="181">
        <f t="shared" si="16"/>
        <v>106.28679755366402</v>
      </c>
      <c r="J20" s="181">
        <f t="shared" si="16"/>
        <v>110.53826945581058</v>
      </c>
      <c r="K20" s="181">
        <f t="shared" si="16"/>
        <v>114.959800234043</v>
      </c>
      <c r="L20" s="181">
        <f t="shared" si="16"/>
        <v>119.55819224340472</v>
      </c>
      <c r="M20" s="181">
        <f t="shared" si="16"/>
        <v>124.34051993314091</v>
      </c>
    </row>
    <row r="21" spans="1:13" hidden="1">
      <c r="A21" s="10" t="s">
        <v>59</v>
      </c>
      <c r="B21" s="11" t="s">
        <v>60</v>
      </c>
      <c r="C21" s="181">
        <v>12</v>
      </c>
      <c r="D21" s="181">
        <f t="shared" ref="D21:M21" si="17">+C21*1.04</f>
        <v>12.48</v>
      </c>
      <c r="E21" s="181">
        <f t="shared" si="17"/>
        <v>12.979200000000001</v>
      </c>
      <c r="F21" s="181">
        <f t="shared" si="17"/>
        <v>13.498368000000001</v>
      </c>
      <c r="G21" s="181">
        <f t="shared" si="17"/>
        <v>14.038302720000001</v>
      </c>
      <c r="H21" s="181">
        <f t="shared" si="17"/>
        <v>14.599834828800001</v>
      </c>
      <c r="I21" s="181">
        <f t="shared" si="17"/>
        <v>15.183828221952002</v>
      </c>
      <c r="J21" s="181">
        <f t="shared" si="17"/>
        <v>15.791181350830083</v>
      </c>
      <c r="K21" s="181">
        <f t="shared" si="17"/>
        <v>16.422828604863287</v>
      </c>
      <c r="L21" s="181">
        <f t="shared" si="17"/>
        <v>17.07974174905782</v>
      </c>
      <c r="M21" s="181">
        <f t="shared" si="17"/>
        <v>17.762931419020134</v>
      </c>
    </row>
    <row r="22" spans="1:13" hidden="1">
      <c r="A22" s="6" t="s">
        <v>61</v>
      </c>
      <c r="B22" s="7" t="s">
        <v>62</v>
      </c>
      <c r="C22" s="183">
        <f t="shared" ref="C22:M22" si="18">C23+C31</f>
        <v>6975</v>
      </c>
      <c r="D22" s="183">
        <f t="shared" si="18"/>
        <v>6663.2800000000007</v>
      </c>
      <c r="E22" s="183">
        <f t="shared" si="18"/>
        <v>6929.8112000000001</v>
      </c>
      <c r="F22" s="183">
        <f t="shared" si="18"/>
        <v>7207.0036480000008</v>
      </c>
      <c r="G22" s="183">
        <f t="shared" si="18"/>
        <v>7495.2837939200017</v>
      </c>
      <c r="H22" s="183">
        <f t="shared" si="18"/>
        <v>7795.0951456768007</v>
      </c>
      <c r="I22" s="183">
        <f t="shared" si="18"/>
        <v>8106.8989515038757</v>
      </c>
      <c r="J22" s="183">
        <f t="shared" si="18"/>
        <v>8431.1749095640298</v>
      </c>
      <c r="K22" s="183">
        <f t="shared" si="18"/>
        <v>8768.4219059465904</v>
      </c>
      <c r="L22" s="183">
        <f t="shared" si="18"/>
        <v>9119.158782184455</v>
      </c>
      <c r="M22" s="183">
        <f t="shared" si="18"/>
        <v>9483.9251334718319</v>
      </c>
    </row>
    <row r="23" spans="1:13" hidden="1">
      <c r="A23" s="6" t="s">
        <v>63</v>
      </c>
      <c r="B23" s="7" t="s">
        <v>64</v>
      </c>
      <c r="C23" s="183">
        <f>+C24+C27</f>
        <v>960</v>
      </c>
      <c r="D23" s="183"/>
      <c r="E23" s="183"/>
      <c r="F23" s="183"/>
      <c r="G23" s="183"/>
      <c r="H23" s="183"/>
      <c r="I23" s="183"/>
      <c r="J23" s="183"/>
      <c r="K23" s="183"/>
      <c r="L23" s="183"/>
      <c r="M23" s="183"/>
    </row>
    <row r="24" spans="1:13" hidden="1">
      <c r="A24" s="6" t="s">
        <v>65</v>
      </c>
      <c r="B24" s="7" t="s">
        <v>66</v>
      </c>
      <c r="C24" s="183">
        <f>+C25+C26</f>
        <v>960</v>
      </c>
      <c r="D24" s="183"/>
      <c r="E24" s="183"/>
      <c r="F24" s="183"/>
      <c r="G24" s="183"/>
      <c r="H24" s="183"/>
      <c r="I24" s="183"/>
      <c r="J24" s="183"/>
      <c r="K24" s="183"/>
      <c r="L24" s="183"/>
      <c r="M24" s="183"/>
    </row>
    <row r="25" spans="1:13" ht="24" hidden="1" customHeight="1">
      <c r="A25" s="10" t="s">
        <v>67</v>
      </c>
      <c r="B25" s="12" t="s">
        <v>546</v>
      </c>
      <c r="C25" s="181">
        <v>880</v>
      </c>
      <c r="D25" s="181">
        <f t="shared" ref="D25:M25" si="19">+C25*1.04</f>
        <v>915.2</v>
      </c>
      <c r="E25" s="181">
        <f t="shared" si="19"/>
        <v>951.80800000000011</v>
      </c>
      <c r="F25" s="181">
        <f t="shared" si="19"/>
        <v>989.8803200000001</v>
      </c>
      <c r="G25" s="181">
        <f t="shared" si="19"/>
        <v>1029.4755328000001</v>
      </c>
      <c r="H25" s="181">
        <f t="shared" si="19"/>
        <v>1070.6545541120001</v>
      </c>
      <c r="I25" s="181">
        <f t="shared" si="19"/>
        <v>1113.4807362764802</v>
      </c>
      <c r="J25" s="181">
        <f t="shared" si="19"/>
        <v>1158.0199657275396</v>
      </c>
      <c r="K25" s="181">
        <f t="shared" si="19"/>
        <v>1204.3407643566411</v>
      </c>
      <c r="L25" s="181">
        <f t="shared" si="19"/>
        <v>1252.5143949309067</v>
      </c>
      <c r="M25" s="181">
        <f t="shared" si="19"/>
        <v>1302.6149707281431</v>
      </c>
    </row>
    <row r="26" spans="1:13">
      <c r="A26" s="10" t="s">
        <v>68</v>
      </c>
      <c r="B26" s="11" t="s">
        <v>69</v>
      </c>
      <c r="C26" s="181">
        <v>80</v>
      </c>
      <c r="D26" s="181">
        <f t="shared" ref="D26:M26" si="20">+C26*1.04</f>
        <v>83.2</v>
      </c>
      <c r="E26" s="181">
        <f t="shared" si="20"/>
        <v>86.528000000000006</v>
      </c>
      <c r="F26" s="181">
        <f t="shared" si="20"/>
        <v>89.989120000000014</v>
      </c>
      <c r="G26" s="181">
        <f t="shared" si="20"/>
        <v>93.588684800000024</v>
      </c>
      <c r="H26" s="181">
        <f t="shared" si="20"/>
        <v>97.332232192000035</v>
      </c>
      <c r="I26" s="181">
        <f t="shared" si="20"/>
        <v>101.22552147968004</v>
      </c>
      <c r="J26" s="181">
        <f t="shared" si="20"/>
        <v>105.27454233886725</v>
      </c>
      <c r="K26" s="181">
        <f t="shared" si="20"/>
        <v>109.48552403242195</v>
      </c>
      <c r="L26" s="181">
        <f t="shared" si="20"/>
        <v>113.86494499371884</v>
      </c>
      <c r="M26" s="181">
        <f t="shared" si="20"/>
        <v>118.4195427934676</v>
      </c>
    </row>
    <row r="27" spans="1:13">
      <c r="A27" s="6" t="s">
        <v>70</v>
      </c>
      <c r="B27" s="7" t="s">
        <v>71</v>
      </c>
      <c r="C27" s="183">
        <f>SUM(C28:C30)</f>
        <v>0</v>
      </c>
      <c r="D27" s="183">
        <f t="shared" ref="D27:M27" si="21">SUM(D28:D29)</f>
        <v>0</v>
      </c>
      <c r="E27" s="183">
        <f t="shared" si="21"/>
        <v>0</v>
      </c>
      <c r="F27" s="183">
        <f t="shared" si="21"/>
        <v>0</v>
      </c>
      <c r="G27" s="183">
        <f t="shared" si="21"/>
        <v>0</v>
      </c>
      <c r="H27" s="183">
        <f t="shared" si="21"/>
        <v>0</v>
      </c>
      <c r="I27" s="183">
        <f t="shared" si="21"/>
        <v>0</v>
      </c>
      <c r="J27" s="183">
        <f t="shared" si="21"/>
        <v>0</v>
      </c>
      <c r="K27" s="183">
        <f t="shared" si="21"/>
        <v>0</v>
      </c>
      <c r="L27" s="183">
        <f t="shared" si="21"/>
        <v>0</v>
      </c>
      <c r="M27" s="183">
        <f t="shared" si="21"/>
        <v>0</v>
      </c>
    </row>
    <row r="28" spans="1:13">
      <c r="A28" s="10" t="s">
        <v>72</v>
      </c>
      <c r="B28" s="11" t="s">
        <v>73</v>
      </c>
      <c r="C28" s="181">
        <v>0</v>
      </c>
      <c r="D28" s="181">
        <f t="shared" ref="D28:M28" si="22">+C28*1.04</f>
        <v>0</v>
      </c>
      <c r="E28" s="181">
        <f t="shared" si="22"/>
        <v>0</v>
      </c>
      <c r="F28" s="181">
        <f t="shared" si="22"/>
        <v>0</v>
      </c>
      <c r="G28" s="181">
        <f t="shared" si="22"/>
        <v>0</v>
      </c>
      <c r="H28" s="181">
        <f t="shared" si="22"/>
        <v>0</v>
      </c>
      <c r="I28" s="181">
        <f t="shared" si="22"/>
        <v>0</v>
      </c>
      <c r="J28" s="181">
        <f t="shared" si="22"/>
        <v>0</v>
      </c>
      <c r="K28" s="181">
        <f t="shared" si="22"/>
        <v>0</v>
      </c>
      <c r="L28" s="181">
        <f t="shared" si="22"/>
        <v>0</v>
      </c>
      <c r="M28" s="181">
        <f t="shared" si="22"/>
        <v>0</v>
      </c>
    </row>
    <row r="29" spans="1:13">
      <c r="A29" s="10" t="s">
        <v>74</v>
      </c>
      <c r="B29" s="11" t="s">
        <v>75</v>
      </c>
      <c r="C29" s="181">
        <v>0</v>
      </c>
      <c r="D29" s="181">
        <f t="shared" ref="D29:M29" si="23">+C29*1.04</f>
        <v>0</v>
      </c>
      <c r="E29" s="181">
        <f t="shared" si="23"/>
        <v>0</v>
      </c>
      <c r="F29" s="181">
        <f t="shared" si="23"/>
        <v>0</v>
      </c>
      <c r="G29" s="181">
        <f t="shared" si="23"/>
        <v>0</v>
      </c>
      <c r="H29" s="181">
        <f t="shared" si="23"/>
        <v>0</v>
      </c>
      <c r="I29" s="181">
        <f t="shared" si="23"/>
        <v>0</v>
      </c>
      <c r="J29" s="181">
        <f t="shared" si="23"/>
        <v>0</v>
      </c>
      <c r="K29" s="181">
        <f t="shared" si="23"/>
        <v>0</v>
      </c>
      <c r="L29" s="181">
        <f t="shared" si="23"/>
        <v>0</v>
      </c>
      <c r="M29" s="181">
        <f t="shared" si="23"/>
        <v>0</v>
      </c>
    </row>
    <row r="30" spans="1:13">
      <c r="A30" s="10" t="s">
        <v>76</v>
      </c>
      <c r="B30" s="11" t="s">
        <v>77</v>
      </c>
      <c r="C30" s="181">
        <v>0</v>
      </c>
      <c r="D30" s="181">
        <f t="shared" ref="D30:M30" si="24">+C30*1.04</f>
        <v>0</v>
      </c>
      <c r="E30" s="181">
        <f t="shared" si="24"/>
        <v>0</v>
      </c>
      <c r="F30" s="181">
        <f t="shared" si="24"/>
        <v>0</v>
      </c>
      <c r="G30" s="181">
        <f t="shared" si="24"/>
        <v>0</v>
      </c>
      <c r="H30" s="181">
        <f t="shared" si="24"/>
        <v>0</v>
      </c>
      <c r="I30" s="181">
        <f t="shared" si="24"/>
        <v>0</v>
      </c>
      <c r="J30" s="181">
        <f t="shared" si="24"/>
        <v>0</v>
      </c>
      <c r="K30" s="181">
        <f t="shared" si="24"/>
        <v>0</v>
      </c>
      <c r="L30" s="181">
        <f t="shared" si="24"/>
        <v>0</v>
      </c>
      <c r="M30" s="181">
        <f t="shared" si="24"/>
        <v>0</v>
      </c>
    </row>
    <row r="31" spans="1:13">
      <c r="A31" s="6" t="s">
        <v>78</v>
      </c>
      <c r="B31" s="7" t="s">
        <v>79</v>
      </c>
      <c r="C31" s="183">
        <f>+C32+C40</f>
        <v>6015</v>
      </c>
      <c r="D31" s="183">
        <f t="shared" ref="D31:M31" si="25">D32+D41+D42</f>
        <v>6663.2800000000007</v>
      </c>
      <c r="E31" s="183">
        <f t="shared" si="25"/>
        <v>6929.8112000000001</v>
      </c>
      <c r="F31" s="183">
        <f t="shared" si="25"/>
        <v>7207.0036480000008</v>
      </c>
      <c r="G31" s="183">
        <f t="shared" si="25"/>
        <v>7495.2837939200017</v>
      </c>
      <c r="H31" s="183">
        <f t="shared" si="25"/>
        <v>7795.0951456768007</v>
      </c>
      <c r="I31" s="183">
        <f t="shared" si="25"/>
        <v>8106.8989515038757</v>
      </c>
      <c r="J31" s="183">
        <f t="shared" si="25"/>
        <v>8431.1749095640298</v>
      </c>
      <c r="K31" s="183">
        <f t="shared" si="25"/>
        <v>8768.4219059465904</v>
      </c>
      <c r="L31" s="183">
        <f t="shared" si="25"/>
        <v>9119.158782184455</v>
      </c>
      <c r="M31" s="183">
        <f t="shared" si="25"/>
        <v>9483.9251334718319</v>
      </c>
    </row>
    <row r="32" spans="1:13">
      <c r="A32" s="6" t="s">
        <v>80</v>
      </c>
      <c r="B32" s="7" t="s">
        <v>66</v>
      </c>
      <c r="C32" s="183">
        <f>C33+C39</f>
        <v>5623</v>
      </c>
      <c r="D32" s="183">
        <f t="shared" ref="D32:M32" si="26">D33+D39+D40</f>
        <v>6255.6</v>
      </c>
      <c r="E32" s="183">
        <f t="shared" si="26"/>
        <v>6505.8240000000005</v>
      </c>
      <c r="F32" s="183">
        <f t="shared" si="26"/>
        <v>6766.0569600000008</v>
      </c>
      <c r="G32" s="183">
        <f t="shared" si="26"/>
        <v>7036.6992384000014</v>
      </c>
      <c r="H32" s="183">
        <f t="shared" si="26"/>
        <v>7318.1672079360005</v>
      </c>
      <c r="I32" s="183">
        <f t="shared" si="26"/>
        <v>7610.893896253443</v>
      </c>
      <c r="J32" s="183">
        <f t="shared" si="26"/>
        <v>7915.3296521035809</v>
      </c>
      <c r="K32" s="183">
        <f t="shared" si="26"/>
        <v>8231.9428381877224</v>
      </c>
      <c r="L32" s="183">
        <f t="shared" si="26"/>
        <v>8561.2205517152324</v>
      </c>
      <c r="M32" s="183">
        <f t="shared" si="26"/>
        <v>8903.6693737838414</v>
      </c>
    </row>
    <row r="33" spans="1:13">
      <c r="A33" s="6" t="s">
        <v>81</v>
      </c>
      <c r="B33" s="7" t="s">
        <v>82</v>
      </c>
      <c r="C33" s="183">
        <f t="shared" ref="C33:M33" si="27">SUM(C34:C38)</f>
        <v>5297</v>
      </c>
      <c r="D33" s="183">
        <f t="shared" si="27"/>
        <v>5508.88</v>
      </c>
      <c r="E33" s="183">
        <f t="shared" si="27"/>
        <v>5729.235200000001</v>
      </c>
      <c r="F33" s="183">
        <f t="shared" si="27"/>
        <v>5958.4046080000007</v>
      </c>
      <c r="G33" s="183">
        <f t="shared" si="27"/>
        <v>6196.7407923200008</v>
      </c>
      <c r="H33" s="183">
        <f t="shared" si="27"/>
        <v>6444.6104240128006</v>
      </c>
      <c r="I33" s="183">
        <f t="shared" si="27"/>
        <v>6702.3948409733139</v>
      </c>
      <c r="J33" s="183">
        <f t="shared" si="27"/>
        <v>6970.490634612247</v>
      </c>
      <c r="K33" s="183">
        <f t="shared" si="27"/>
        <v>7249.310259996736</v>
      </c>
      <c r="L33" s="183">
        <f t="shared" si="27"/>
        <v>7539.2826703966057</v>
      </c>
      <c r="M33" s="183">
        <f t="shared" si="27"/>
        <v>7840.8539772124705</v>
      </c>
    </row>
    <row r="34" spans="1:13">
      <c r="A34" s="10" t="s">
        <v>83</v>
      </c>
      <c r="B34" s="11" t="s">
        <v>84</v>
      </c>
      <c r="C34" s="181">
        <v>428</v>
      </c>
      <c r="D34" s="181">
        <f t="shared" ref="D34:M34" si="28">+C34*1.04</f>
        <v>445.12</v>
      </c>
      <c r="E34" s="181">
        <f t="shared" si="28"/>
        <v>462.9248</v>
      </c>
      <c r="F34" s="181">
        <f t="shared" si="28"/>
        <v>481.44179200000002</v>
      </c>
      <c r="G34" s="181">
        <f t="shared" si="28"/>
        <v>500.69946368000006</v>
      </c>
      <c r="H34" s="181">
        <f t="shared" si="28"/>
        <v>520.72744222720007</v>
      </c>
      <c r="I34" s="181">
        <f t="shared" si="28"/>
        <v>541.5565399162881</v>
      </c>
      <c r="J34" s="181">
        <f t="shared" si="28"/>
        <v>563.21880151293965</v>
      </c>
      <c r="K34" s="181">
        <f t="shared" si="28"/>
        <v>585.74755357345725</v>
      </c>
      <c r="L34" s="181">
        <f t="shared" si="28"/>
        <v>609.17745571639557</v>
      </c>
      <c r="M34" s="181">
        <f t="shared" si="28"/>
        <v>633.54455394505146</v>
      </c>
    </row>
    <row r="35" spans="1:13">
      <c r="A35" s="10" t="s">
        <v>85</v>
      </c>
      <c r="B35" s="11" t="s">
        <v>86</v>
      </c>
      <c r="C35" s="181">
        <v>3620</v>
      </c>
      <c r="D35" s="181">
        <f t="shared" ref="D35:M35" si="29">+C35*1.04</f>
        <v>3764.8</v>
      </c>
      <c r="E35" s="181">
        <f t="shared" si="29"/>
        <v>3915.3920000000003</v>
      </c>
      <c r="F35" s="181">
        <f t="shared" si="29"/>
        <v>4072.0076800000006</v>
      </c>
      <c r="G35" s="181">
        <f t="shared" si="29"/>
        <v>4234.8879872000007</v>
      </c>
      <c r="H35" s="181">
        <f t="shared" si="29"/>
        <v>4404.2835066880007</v>
      </c>
      <c r="I35" s="181">
        <f t="shared" si="29"/>
        <v>4580.4548469555211</v>
      </c>
      <c r="J35" s="181">
        <f t="shared" si="29"/>
        <v>4763.6730408337426</v>
      </c>
      <c r="K35" s="181">
        <f t="shared" si="29"/>
        <v>4954.219962467092</v>
      </c>
      <c r="L35" s="181">
        <f t="shared" si="29"/>
        <v>5152.3887609657759</v>
      </c>
      <c r="M35" s="181">
        <f t="shared" si="29"/>
        <v>5358.484311404407</v>
      </c>
    </row>
    <row r="36" spans="1:13" ht="26.25">
      <c r="A36" s="10" t="s">
        <v>87</v>
      </c>
      <c r="B36" s="12" t="s">
        <v>88</v>
      </c>
      <c r="C36" s="181">
        <v>600</v>
      </c>
      <c r="D36" s="181">
        <f t="shared" ref="D36:M36" si="30">+C36*1.04</f>
        <v>624</v>
      </c>
      <c r="E36" s="181">
        <f t="shared" si="30"/>
        <v>648.96</v>
      </c>
      <c r="F36" s="181">
        <f t="shared" si="30"/>
        <v>674.91840000000002</v>
      </c>
      <c r="G36" s="181">
        <f t="shared" si="30"/>
        <v>701.91513600000008</v>
      </c>
      <c r="H36" s="181">
        <f t="shared" si="30"/>
        <v>729.99174144000006</v>
      </c>
      <c r="I36" s="181">
        <f t="shared" si="30"/>
        <v>759.19141109760005</v>
      </c>
      <c r="J36" s="181">
        <f t="shared" si="30"/>
        <v>789.55906754150408</v>
      </c>
      <c r="K36" s="181">
        <f t="shared" si="30"/>
        <v>821.14143024316422</v>
      </c>
      <c r="L36" s="181">
        <f t="shared" si="30"/>
        <v>853.98708745289082</v>
      </c>
      <c r="M36" s="181">
        <f t="shared" si="30"/>
        <v>888.14657095100654</v>
      </c>
    </row>
    <row r="37" spans="1:13" ht="26.25">
      <c r="A37" s="10" t="s">
        <v>89</v>
      </c>
      <c r="B37" s="11" t="s">
        <v>90</v>
      </c>
      <c r="C37" s="181">
        <v>0</v>
      </c>
      <c r="D37" s="181">
        <f t="shared" ref="D37:M37" si="31">+C37*1.04</f>
        <v>0</v>
      </c>
      <c r="E37" s="181">
        <f t="shared" si="31"/>
        <v>0</v>
      </c>
      <c r="F37" s="181">
        <f t="shared" si="31"/>
        <v>0</v>
      </c>
      <c r="G37" s="181">
        <f t="shared" si="31"/>
        <v>0</v>
      </c>
      <c r="H37" s="181">
        <f t="shared" si="31"/>
        <v>0</v>
      </c>
      <c r="I37" s="181">
        <f t="shared" si="31"/>
        <v>0</v>
      </c>
      <c r="J37" s="181">
        <f t="shared" si="31"/>
        <v>0</v>
      </c>
      <c r="K37" s="181">
        <f t="shared" si="31"/>
        <v>0</v>
      </c>
      <c r="L37" s="181">
        <f t="shared" si="31"/>
        <v>0</v>
      </c>
      <c r="M37" s="181">
        <f t="shared" si="31"/>
        <v>0</v>
      </c>
    </row>
    <row r="38" spans="1:13">
      <c r="A38" s="10" t="s">
        <v>91</v>
      </c>
      <c r="B38" s="11" t="s">
        <v>92</v>
      </c>
      <c r="C38" s="181">
        <v>649</v>
      </c>
      <c r="D38" s="181">
        <f t="shared" ref="D38:M38" si="32">+C38*1.04</f>
        <v>674.96</v>
      </c>
      <c r="E38" s="181">
        <f t="shared" si="32"/>
        <v>701.9584000000001</v>
      </c>
      <c r="F38" s="181">
        <f t="shared" si="32"/>
        <v>730.03673600000013</v>
      </c>
      <c r="G38" s="181">
        <f t="shared" si="32"/>
        <v>759.23820544000012</v>
      </c>
      <c r="H38" s="181">
        <f t="shared" si="32"/>
        <v>789.60773365760019</v>
      </c>
      <c r="I38" s="181">
        <f t="shared" si="32"/>
        <v>821.19204300390425</v>
      </c>
      <c r="J38" s="181">
        <f t="shared" si="32"/>
        <v>854.03972472406042</v>
      </c>
      <c r="K38" s="181">
        <f t="shared" si="32"/>
        <v>888.20131371302284</v>
      </c>
      <c r="L38" s="181">
        <f t="shared" si="32"/>
        <v>923.72936626154376</v>
      </c>
      <c r="M38" s="181">
        <f t="shared" si="32"/>
        <v>960.67854091200559</v>
      </c>
    </row>
    <row r="39" spans="1:13">
      <c r="A39" s="10" t="s">
        <v>93</v>
      </c>
      <c r="B39" s="11" t="s">
        <v>94</v>
      </c>
      <c r="C39" s="181">
        <v>326</v>
      </c>
      <c r="D39" s="181">
        <f t="shared" ref="D39:M39" si="33">+C39*1.04</f>
        <v>339.04</v>
      </c>
      <c r="E39" s="181">
        <f t="shared" si="33"/>
        <v>352.60160000000002</v>
      </c>
      <c r="F39" s="181">
        <f t="shared" si="33"/>
        <v>366.70566400000001</v>
      </c>
      <c r="G39" s="181">
        <f t="shared" si="33"/>
        <v>381.37389056000001</v>
      </c>
      <c r="H39" s="181">
        <f t="shared" si="33"/>
        <v>396.62884618240003</v>
      </c>
      <c r="I39" s="181">
        <f t="shared" si="33"/>
        <v>412.49400002969605</v>
      </c>
      <c r="J39" s="181">
        <f t="shared" si="33"/>
        <v>428.99376003088389</v>
      </c>
      <c r="K39" s="181">
        <f t="shared" si="33"/>
        <v>446.15351043211928</v>
      </c>
      <c r="L39" s="181">
        <f t="shared" si="33"/>
        <v>463.99965084940408</v>
      </c>
      <c r="M39" s="181">
        <f t="shared" si="33"/>
        <v>482.55963688338028</v>
      </c>
    </row>
    <row r="40" spans="1:13">
      <c r="A40" s="6" t="s">
        <v>95</v>
      </c>
      <c r="B40" s="7" t="s">
        <v>96</v>
      </c>
      <c r="C40" s="183">
        <f>+C41+C42</f>
        <v>392</v>
      </c>
      <c r="D40" s="183">
        <f t="shared" ref="D40:M40" si="34">+D41+D42</f>
        <v>407.68</v>
      </c>
      <c r="E40" s="183">
        <f t="shared" si="34"/>
        <v>423.98720000000003</v>
      </c>
      <c r="F40" s="183">
        <f t="shared" si="34"/>
        <v>440.94668800000005</v>
      </c>
      <c r="G40" s="183">
        <f t="shared" si="34"/>
        <v>458.58455552000009</v>
      </c>
      <c r="H40" s="183">
        <f t="shared" si="34"/>
        <v>476.92793774080013</v>
      </c>
      <c r="I40" s="183">
        <f t="shared" si="34"/>
        <v>496.00505525043218</v>
      </c>
      <c r="J40" s="183">
        <f t="shared" si="34"/>
        <v>515.84525746044949</v>
      </c>
      <c r="K40" s="183">
        <f t="shared" si="34"/>
        <v>536.47906775886747</v>
      </c>
      <c r="L40" s="183">
        <f t="shared" si="34"/>
        <v>557.93823046922216</v>
      </c>
      <c r="M40" s="183">
        <f t="shared" si="34"/>
        <v>580.25575968799103</v>
      </c>
    </row>
    <row r="41" spans="1:13">
      <c r="A41" s="10" t="s">
        <v>97</v>
      </c>
      <c r="B41" s="12" t="s">
        <v>98</v>
      </c>
      <c r="C41" s="181">
        <v>392</v>
      </c>
      <c r="D41" s="181">
        <f t="shared" ref="D41:M41" si="35">+C41*1.04</f>
        <v>407.68</v>
      </c>
      <c r="E41" s="181">
        <f t="shared" si="35"/>
        <v>423.98720000000003</v>
      </c>
      <c r="F41" s="181">
        <f t="shared" si="35"/>
        <v>440.94668800000005</v>
      </c>
      <c r="G41" s="181">
        <f t="shared" si="35"/>
        <v>458.58455552000009</v>
      </c>
      <c r="H41" s="181">
        <f t="shared" si="35"/>
        <v>476.92793774080013</v>
      </c>
      <c r="I41" s="181">
        <f t="shared" si="35"/>
        <v>496.00505525043218</v>
      </c>
      <c r="J41" s="181">
        <f t="shared" si="35"/>
        <v>515.84525746044949</v>
      </c>
      <c r="K41" s="181">
        <f t="shared" si="35"/>
        <v>536.47906775886747</v>
      </c>
      <c r="L41" s="181">
        <f t="shared" si="35"/>
        <v>557.93823046922216</v>
      </c>
      <c r="M41" s="181">
        <f t="shared" si="35"/>
        <v>580.25575968799103</v>
      </c>
    </row>
    <row r="42" spans="1:13">
      <c r="A42" s="10" t="s">
        <v>99</v>
      </c>
      <c r="B42" s="12" t="s">
        <v>100</v>
      </c>
      <c r="C42" s="181">
        <v>0</v>
      </c>
      <c r="D42" s="181">
        <f t="shared" ref="D42:M42" si="36">+C42*1.04</f>
        <v>0</v>
      </c>
      <c r="E42" s="181">
        <f t="shared" si="36"/>
        <v>0</v>
      </c>
      <c r="F42" s="181">
        <f t="shared" si="36"/>
        <v>0</v>
      </c>
      <c r="G42" s="181">
        <f t="shared" si="36"/>
        <v>0</v>
      </c>
      <c r="H42" s="181">
        <f t="shared" si="36"/>
        <v>0</v>
      </c>
      <c r="I42" s="181">
        <f t="shared" si="36"/>
        <v>0</v>
      </c>
      <c r="J42" s="181">
        <f t="shared" si="36"/>
        <v>0</v>
      </c>
      <c r="K42" s="181">
        <f t="shared" si="36"/>
        <v>0</v>
      </c>
      <c r="L42" s="181">
        <f t="shared" si="36"/>
        <v>0</v>
      </c>
      <c r="M42" s="181">
        <f t="shared" si="36"/>
        <v>0</v>
      </c>
    </row>
    <row r="43" spans="1:13">
      <c r="A43" s="4" t="s">
        <v>101</v>
      </c>
      <c r="B43" s="5" t="s">
        <v>102</v>
      </c>
      <c r="C43" s="184">
        <f t="shared" ref="C43:M43" si="37">C44+C86</f>
        <v>8989.3121620000002</v>
      </c>
      <c r="D43" s="184">
        <f t="shared" si="37"/>
        <v>9348.8846484800015</v>
      </c>
      <c r="E43" s="184">
        <f t="shared" si="37"/>
        <v>9722.8400344192014</v>
      </c>
      <c r="F43" s="184">
        <f t="shared" si="37"/>
        <v>10111.753635795971</v>
      </c>
      <c r="G43" s="184">
        <f t="shared" si="37"/>
        <v>10516.223781227811</v>
      </c>
      <c r="H43" s="184">
        <f t="shared" si="37"/>
        <v>10936.872732476922</v>
      </c>
      <c r="I43" s="184">
        <f t="shared" si="37"/>
        <v>11374.347641775999</v>
      </c>
      <c r="J43" s="184">
        <f t="shared" si="37"/>
        <v>11829.321547447038</v>
      </c>
      <c r="K43" s="184">
        <f t="shared" si="37"/>
        <v>12302.494409344919</v>
      </c>
      <c r="L43" s="184">
        <f t="shared" si="37"/>
        <v>12794.594185718719</v>
      </c>
      <c r="M43" s="184">
        <f t="shared" si="37"/>
        <v>13306.377953147467</v>
      </c>
    </row>
    <row r="44" spans="1:13">
      <c r="A44" s="6" t="s">
        <v>103</v>
      </c>
      <c r="B44" s="7" t="s">
        <v>104</v>
      </c>
      <c r="C44" s="183">
        <f t="shared" ref="C44:M44" si="38">C45+C60+C63+C64+C70</f>
        <v>1190.542782</v>
      </c>
      <c r="D44" s="183">
        <f t="shared" si="38"/>
        <v>1238.1644932800002</v>
      </c>
      <c r="E44" s="183">
        <f t="shared" si="38"/>
        <v>1287.6910730111999</v>
      </c>
      <c r="F44" s="183">
        <f t="shared" si="38"/>
        <v>1339.1987159316479</v>
      </c>
      <c r="G44" s="183">
        <f t="shared" si="38"/>
        <v>1392.7666645689142</v>
      </c>
      <c r="H44" s="183">
        <f t="shared" si="38"/>
        <v>1448.4773311516708</v>
      </c>
      <c r="I44" s="183">
        <f t="shared" si="38"/>
        <v>1506.4164243977375</v>
      </c>
      <c r="J44" s="183">
        <f t="shared" si="38"/>
        <v>1566.6730813736469</v>
      </c>
      <c r="K44" s="183">
        <f t="shared" si="38"/>
        <v>1629.3400046285933</v>
      </c>
      <c r="L44" s="183">
        <f t="shared" si="38"/>
        <v>1694.5136048137369</v>
      </c>
      <c r="M44" s="183">
        <f t="shared" si="38"/>
        <v>1762.2941490062865</v>
      </c>
    </row>
    <row r="45" spans="1:13">
      <c r="A45" s="6" t="s">
        <v>105</v>
      </c>
      <c r="B45" s="7" t="s">
        <v>106</v>
      </c>
      <c r="C45" s="183">
        <f t="shared" ref="C45:M45" si="39">C46+C47+C48+C56+C57+C58+C59</f>
        <v>1121.542782</v>
      </c>
      <c r="D45" s="183">
        <f t="shared" si="39"/>
        <v>1166.4044932800002</v>
      </c>
      <c r="E45" s="183">
        <f t="shared" si="39"/>
        <v>1213.0606730111999</v>
      </c>
      <c r="F45" s="183">
        <f t="shared" si="39"/>
        <v>1261.5830999316479</v>
      </c>
      <c r="G45" s="183">
        <f t="shared" si="39"/>
        <v>1312.0464239289142</v>
      </c>
      <c r="H45" s="183">
        <f t="shared" si="39"/>
        <v>1364.5282808860707</v>
      </c>
      <c r="I45" s="183">
        <f t="shared" si="39"/>
        <v>1419.1094121215135</v>
      </c>
      <c r="J45" s="183">
        <f t="shared" si="39"/>
        <v>1475.8737886063741</v>
      </c>
      <c r="K45" s="183">
        <f t="shared" si="39"/>
        <v>1534.9087401506292</v>
      </c>
      <c r="L45" s="183">
        <f t="shared" si="39"/>
        <v>1596.3050897566545</v>
      </c>
      <c r="M45" s="183">
        <f t="shared" si="39"/>
        <v>1660.1572933469208</v>
      </c>
    </row>
    <row r="46" spans="1:13">
      <c r="A46" s="10" t="s">
        <v>107</v>
      </c>
      <c r="B46" s="11" t="s">
        <v>108</v>
      </c>
      <c r="C46" s="181">
        <v>470</v>
      </c>
      <c r="D46" s="181">
        <f>+C46*1.04</f>
        <v>488.8</v>
      </c>
      <c r="E46" s="181">
        <f t="shared" ref="E46:M46" si="40">+D46*1.04</f>
        <v>508.35200000000003</v>
      </c>
      <c r="F46" s="181">
        <f t="shared" si="40"/>
        <v>528.68608000000006</v>
      </c>
      <c r="G46" s="181">
        <f t="shared" si="40"/>
        <v>549.83352320000006</v>
      </c>
      <c r="H46" s="181">
        <f t="shared" si="40"/>
        <v>571.82686412800012</v>
      </c>
      <c r="I46" s="181">
        <f t="shared" si="40"/>
        <v>594.6999386931202</v>
      </c>
      <c r="J46" s="181">
        <f t="shared" si="40"/>
        <v>618.48793624084499</v>
      </c>
      <c r="K46" s="181">
        <f t="shared" si="40"/>
        <v>643.2274536904788</v>
      </c>
      <c r="L46" s="181">
        <f t="shared" si="40"/>
        <v>668.95655183809799</v>
      </c>
      <c r="M46" s="181">
        <f t="shared" si="40"/>
        <v>695.71481391162195</v>
      </c>
    </row>
    <row r="47" spans="1:13">
      <c r="A47" s="10" t="s">
        <v>109</v>
      </c>
      <c r="B47" s="11" t="s">
        <v>110</v>
      </c>
      <c r="C47" s="181">
        <f>316710282/1000000</f>
        <v>316.71028200000001</v>
      </c>
      <c r="D47" s="181">
        <f t="shared" ref="D47:M47" si="41">+C47*1.04</f>
        <v>329.37869327999999</v>
      </c>
      <c r="E47" s="181">
        <f t="shared" si="41"/>
        <v>342.55384101120001</v>
      </c>
      <c r="F47" s="181">
        <f t="shared" si="41"/>
        <v>356.255994651648</v>
      </c>
      <c r="G47" s="181">
        <f t="shared" si="41"/>
        <v>370.50623443771394</v>
      </c>
      <c r="H47" s="181">
        <f t="shared" si="41"/>
        <v>385.3264838152225</v>
      </c>
      <c r="I47" s="181">
        <f t="shared" si="41"/>
        <v>400.73954316783141</v>
      </c>
      <c r="J47" s="181">
        <f t="shared" si="41"/>
        <v>416.76912489454469</v>
      </c>
      <c r="K47" s="181">
        <f t="shared" si="41"/>
        <v>433.43988989032647</v>
      </c>
      <c r="L47" s="181">
        <f t="shared" si="41"/>
        <v>450.77748548593956</v>
      </c>
      <c r="M47" s="181">
        <f t="shared" si="41"/>
        <v>468.80858490537719</v>
      </c>
    </row>
    <row r="48" spans="1:13">
      <c r="A48" s="6" t="s">
        <v>111</v>
      </c>
      <c r="B48" s="7" t="s">
        <v>112</v>
      </c>
      <c r="C48" s="183">
        <f t="shared" ref="C48:M48" si="42">SUM(C49:C55)</f>
        <v>150.83250000000001</v>
      </c>
      <c r="D48" s="183">
        <f t="shared" si="42"/>
        <v>156.86580000000001</v>
      </c>
      <c r="E48" s="183">
        <f t="shared" si="42"/>
        <v>163.14043200000003</v>
      </c>
      <c r="F48" s="183">
        <f t="shared" si="42"/>
        <v>169.66604928000001</v>
      </c>
      <c r="G48" s="183">
        <f t="shared" si="42"/>
        <v>176.45269125120004</v>
      </c>
      <c r="H48" s="183">
        <f t="shared" si="42"/>
        <v>183.51079890124802</v>
      </c>
      <c r="I48" s="183">
        <f t="shared" si="42"/>
        <v>190.85123085729796</v>
      </c>
      <c r="J48" s="183">
        <f t="shared" si="42"/>
        <v>198.48528009158986</v>
      </c>
      <c r="K48" s="183">
        <f t="shared" si="42"/>
        <v>206.4246912952535</v>
      </c>
      <c r="L48" s="183">
        <f t="shared" si="42"/>
        <v>214.68167894706363</v>
      </c>
      <c r="M48" s="183">
        <f t="shared" si="42"/>
        <v>223.2689461049462</v>
      </c>
    </row>
    <row r="49" spans="1:13">
      <c r="A49" s="10" t="s">
        <v>113</v>
      </c>
      <c r="B49" s="12" t="s">
        <v>114</v>
      </c>
      <c r="C49" s="181">
        <v>23</v>
      </c>
      <c r="D49" s="181">
        <f t="shared" ref="D49:M49" si="43">+C49*1.04</f>
        <v>23.92</v>
      </c>
      <c r="E49" s="181">
        <f t="shared" si="43"/>
        <v>24.876800000000003</v>
      </c>
      <c r="F49" s="181">
        <f t="shared" si="43"/>
        <v>25.871872000000003</v>
      </c>
      <c r="G49" s="181">
        <f t="shared" si="43"/>
        <v>26.906746880000004</v>
      </c>
      <c r="H49" s="181">
        <f t="shared" si="43"/>
        <v>27.983016755200005</v>
      </c>
      <c r="I49" s="181">
        <f t="shared" si="43"/>
        <v>29.102337425408006</v>
      </c>
      <c r="J49" s="181">
        <f t="shared" si="43"/>
        <v>30.266430922424327</v>
      </c>
      <c r="K49" s="181">
        <f t="shared" si="43"/>
        <v>31.477088159321301</v>
      </c>
      <c r="L49" s="181">
        <f t="shared" si="43"/>
        <v>32.736171685694153</v>
      </c>
      <c r="M49" s="181">
        <f t="shared" si="43"/>
        <v>34.045618553121919</v>
      </c>
    </row>
    <row r="50" spans="1:13">
      <c r="A50" s="10" t="s">
        <v>115</v>
      </c>
      <c r="B50" s="12" t="s">
        <v>116</v>
      </c>
      <c r="C50" s="181">
        <v>115</v>
      </c>
      <c r="D50" s="181">
        <f t="shared" ref="D50:M50" si="44">+C50*1.04</f>
        <v>119.60000000000001</v>
      </c>
      <c r="E50" s="181">
        <f t="shared" si="44"/>
        <v>124.38400000000001</v>
      </c>
      <c r="F50" s="181">
        <f t="shared" si="44"/>
        <v>129.35936000000001</v>
      </c>
      <c r="G50" s="181">
        <f t="shared" si="44"/>
        <v>134.53373440000001</v>
      </c>
      <c r="H50" s="181">
        <f t="shared" si="44"/>
        <v>139.91508377600002</v>
      </c>
      <c r="I50" s="181">
        <f t="shared" si="44"/>
        <v>145.51168712704003</v>
      </c>
      <c r="J50" s="181">
        <f t="shared" si="44"/>
        <v>151.33215461212163</v>
      </c>
      <c r="K50" s="181">
        <f t="shared" si="44"/>
        <v>157.3854407966065</v>
      </c>
      <c r="L50" s="181">
        <f t="shared" si="44"/>
        <v>163.68085842847077</v>
      </c>
      <c r="M50" s="181">
        <f t="shared" si="44"/>
        <v>170.2280927656096</v>
      </c>
    </row>
    <row r="51" spans="1:13">
      <c r="A51" s="10" t="s">
        <v>117</v>
      </c>
      <c r="B51" s="12" t="s">
        <v>118</v>
      </c>
      <c r="C51" s="181">
        <v>0</v>
      </c>
      <c r="D51" s="181">
        <f t="shared" ref="D51:M51" si="45">+C51*1.04</f>
        <v>0</v>
      </c>
      <c r="E51" s="181">
        <f t="shared" si="45"/>
        <v>0</v>
      </c>
      <c r="F51" s="181">
        <f t="shared" si="45"/>
        <v>0</v>
      </c>
      <c r="G51" s="181">
        <f t="shared" si="45"/>
        <v>0</v>
      </c>
      <c r="H51" s="181">
        <f t="shared" si="45"/>
        <v>0</v>
      </c>
      <c r="I51" s="181">
        <f t="shared" si="45"/>
        <v>0</v>
      </c>
      <c r="J51" s="181">
        <f t="shared" si="45"/>
        <v>0</v>
      </c>
      <c r="K51" s="181">
        <f t="shared" si="45"/>
        <v>0</v>
      </c>
      <c r="L51" s="181">
        <f t="shared" si="45"/>
        <v>0</v>
      </c>
      <c r="M51" s="181">
        <f t="shared" si="45"/>
        <v>0</v>
      </c>
    </row>
    <row r="52" spans="1:13">
      <c r="A52" s="10" t="s">
        <v>119</v>
      </c>
      <c r="B52" s="12" t="s">
        <v>120</v>
      </c>
      <c r="C52" s="181">
        <v>0</v>
      </c>
      <c r="D52" s="181">
        <f t="shared" ref="D52:M52" si="46">+C52*1.04</f>
        <v>0</v>
      </c>
      <c r="E52" s="181">
        <f t="shared" si="46"/>
        <v>0</v>
      </c>
      <c r="F52" s="181">
        <f t="shared" si="46"/>
        <v>0</v>
      </c>
      <c r="G52" s="181">
        <f t="shared" si="46"/>
        <v>0</v>
      </c>
      <c r="H52" s="181">
        <f t="shared" si="46"/>
        <v>0</v>
      </c>
      <c r="I52" s="181">
        <f t="shared" si="46"/>
        <v>0</v>
      </c>
      <c r="J52" s="181">
        <f t="shared" si="46"/>
        <v>0</v>
      </c>
      <c r="K52" s="181">
        <f t="shared" si="46"/>
        <v>0</v>
      </c>
      <c r="L52" s="181">
        <f t="shared" si="46"/>
        <v>0</v>
      </c>
      <c r="M52" s="181">
        <f t="shared" si="46"/>
        <v>0</v>
      </c>
    </row>
    <row r="53" spans="1:13">
      <c r="A53" s="10" t="s">
        <v>121</v>
      </c>
      <c r="B53" s="12" t="s">
        <v>122</v>
      </c>
      <c r="C53" s="181">
        <v>0</v>
      </c>
      <c r="D53" s="181">
        <f t="shared" ref="D53:M53" si="47">+C53*1.04</f>
        <v>0</v>
      </c>
      <c r="E53" s="181">
        <f t="shared" si="47"/>
        <v>0</v>
      </c>
      <c r="F53" s="181">
        <f t="shared" si="47"/>
        <v>0</v>
      </c>
      <c r="G53" s="181">
        <f t="shared" si="47"/>
        <v>0</v>
      </c>
      <c r="H53" s="181">
        <f t="shared" si="47"/>
        <v>0</v>
      </c>
      <c r="I53" s="181">
        <f t="shared" si="47"/>
        <v>0</v>
      </c>
      <c r="J53" s="181">
        <f t="shared" si="47"/>
        <v>0</v>
      </c>
      <c r="K53" s="181">
        <f t="shared" si="47"/>
        <v>0</v>
      </c>
      <c r="L53" s="181">
        <f t="shared" si="47"/>
        <v>0</v>
      </c>
      <c r="M53" s="181">
        <f t="shared" si="47"/>
        <v>0</v>
      </c>
    </row>
    <row r="54" spans="1:13">
      <c r="A54" s="10" t="s">
        <v>123</v>
      </c>
      <c r="B54" s="12" t="s">
        <v>124</v>
      </c>
      <c r="C54" s="181">
        <v>10</v>
      </c>
      <c r="D54" s="181">
        <f t="shared" ref="D54:M54" si="48">+C54*1.04</f>
        <v>10.4</v>
      </c>
      <c r="E54" s="181">
        <f t="shared" si="48"/>
        <v>10.816000000000001</v>
      </c>
      <c r="F54" s="181">
        <f t="shared" si="48"/>
        <v>11.248640000000002</v>
      </c>
      <c r="G54" s="181">
        <f t="shared" si="48"/>
        <v>11.698585600000003</v>
      </c>
      <c r="H54" s="181">
        <f t="shared" si="48"/>
        <v>12.166529024000004</v>
      </c>
      <c r="I54" s="181">
        <f t="shared" si="48"/>
        <v>12.653190184960005</v>
      </c>
      <c r="J54" s="181">
        <f t="shared" si="48"/>
        <v>13.159317792358406</v>
      </c>
      <c r="K54" s="181">
        <f t="shared" si="48"/>
        <v>13.685690504052744</v>
      </c>
      <c r="L54" s="181">
        <f t="shared" si="48"/>
        <v>14.233118124214855</v>
      </c>
      <c r="M54" s="181">
        <f t="shared" si="48"/>
        <v>14.80244284918345</v>
      </c>
    </row>
    <row r="55" spans="1:13">
      <c r="A55" s="10" t="s">
        <v>125</v>
      </c>
      <c r="B55" s="12" t="s">
        <v>126</v>
      </c>
      <c r="C55" s="181">
        <f>2832500/1000000</f>
        <v>2.8325</v>
      </c>
      <c r="D55" s="181">
        <f t="shared" ref="D55:M55" si="49">+C55*1.04</f>
        <v>2.9458000000000002</v>
      </c>
      <c r="E55" s="181">
        <f t="shared" si="49"/>
        <v>3.0636320000000001</v>
      </c>
      <c r="F55" s="181">
        <f t="shared" si="49"/>
        <v>3.1861772800000003</v>
      </c>
      <c r="G55" s="181">
        <f t="shared" si="49"/>
        <v>3.3136243712000004</v>
      </c>
      <c r="H55" s="181">
        <f t="shared" si="49"/>
        <v>3.4461693460480007</v>
      </c>
      <c r="I55" s="181">
        <f t="shared" si="49"/>
        <v>3.5840161198899207</v>
      </c>
      <c r="J55" s="181">
        <f t="shared" si="49"/>
        <v>3.7273767646855176</v>
      </c>
      <c r="K55" s="181">
        <f t="shared" si="49"/>
        <v>3.8764718352729384</v>
      </c>
      <c r="L55" s="181">
        <f t="shared" si="49"/>
        <v>4.0315307086838557</v>
      </c>
      <c r="M55" s="181">
        <f t="shared" si="49"/>
        <v>4.1927919370312097</v>
      </c>
    </row>
    <row r="56" spans="1:13">
      <c r="A56" s="10" t="s">
        <v>127</v>
      </c>
      <c r="B56" s="11" t="s">
        <v>128</v>
      </c>
      <c r="C56" s="181">
        <v>0</v>
      </c>
      <c r="D56" s="181">
        <f t="shared" ref="D56:M56" si="50">+C56*1.04</f>
        <v>0</v>
      </c>
      <c r="E56" s="181">
        <f t="shared" si="50"/>
        <v>0</v>
      </c>
      <c r="F56" s="181">
        <f t="shared" si="50"/>
        <v>0</v>
      </c>
      <c r="G56" s="181">
        <f t="shared" si="50"/>
        <v>0</v>
      </c>
      <c r="H56" s="181">
        <f t="shared" si="50"/>
        <v>0</v>
      </c>
      <c r="I56" s="181">
        <f t="shared" si="50"/>
        <v>0</v>
      </c>
      <c r="J56" s="181">
        <f t="shared" si="50"/>
        <v>0</v>
      </c>
      <c r="K56" s="181">
        <f t="shared" si="50"/>
        <v>0</v>
      </c>
      <c r="L56" s="181">
        <f t="shared" si="50"/>
        <v>0</v>
      </c>
      <c r="M56" s="181">
        <f t="shared" si="50"/>
        <v>0</v>
      </c>
    </row>
    <row r="57" spans="1:13">
      <c r="A57" s="10" t="s">
        <v>129</v>
      </c>
      <c r="B57" s="11" t="s">
        <v>130</v>
      </c>
      <c r="C57" s="181">
        <v>0</v>
      </c>
      <c r="D57" s="181">
        <f t="shared" ref="D57:M57" si="51">+C57*1.04</f>
        <v>0</v>
      </c>
      <c r="E57" s="181">
        <f t="shared" si="51"/>
        <v>0</v>
      </c>
      <c r="F57" s="181">
        <f t="shared" si="51"/>
        <v>0</v>
      </c>
      <c r="G57" s="181">
        <f t="shared" si="51"/>
        <v>0</v>
      </c>
      <c r="H57" s="181">
        <f t="shared" si="51"/>
        <v>0</v>
      </c>
      <c r="I57" s="181">
        <f t="shared" si="51"/>
        <v>0</v>
      </c>
      <c r="J57" s="181">
        <f t="shared" si="51"/>
        <v>0</v>
      </c>
      <c r="K57" s="181">
        <f t="shared" si="51"/>
        <v>0</v>
      </c>
      <c r="L57" s="181">
        <f t="shared" si="51"/>
        <v>0</v>
      </c>
      <c r="M57" s="181">
        <f t="shared" si="51"/>
        <v>0</v>
      </c>
    </row>
    <row r="58" spans="1:13">
      <c r="A58" s="10" t="s">
        <v>131</v>
      </c>
      <c r="B58" s="11" t="s">
        <v>132</v>
      </c>
      <c r="C58" s="181">
        <v>184</v>
      </c>
      <c r="D58" s="181">
        <f t="shared" ref="D58:M58" si="52">+C58*1.04</f>
        <v>191.36</v>
      </c>
      <c r="E58" s="181">
        <f t="shared" si="52"/>
        <v>199.01440000000002</v>
      </c>
      <c r="F58" s="181">
        <f t="shared" si="52"/>
        <v>206.97497600000003</v>
      </c>
      <c r="G58" s="181">
        <f t="shared" si="52"/>
        <v>215.25397504000003</v>
      </c>
      <c r="H58" s="181">
        <f t="shared" si="52"/>
        <v>223.86413404160004</v>
      </c>
      <c r="I58" s="181">
        <f t="shared" si="52"/>
        <v>232.81869940326405</v>
      </c>
      <c r="J58" s="181">
        <f t="shared" si="52"/>
        <v>242.13144737939461</v>
      </c>
      <c r="K58" s="181">
        <f t="shared" si="52"/>
        <v>251.81670527457041</v>
      </c>
      <c r="L58" s="181">
        <f t="shared" si="52"/>
        <v>261.88937348555322</v>
      </c>
      <c r="M58" s="181">
        <f t="shared" si="52"/>
        <v>272.36494842497535</v>
      </c>
    </row>
    <row r="59" spans="1:13">
      <c r="A59" s="10" t="s">
        <v>133</v>
      </c>
      <c r="B59" s="11" t="s">
        <v>134</v>
      </c>
      <c r="C59" s="181">
        <v>0</v>
      </c>
      <c r="D59" s="181">
        <f t="shared" ref="D59:M59" si="53">+C59*1.04</f>
        <v>0</v>
      </c>
      <c r="E59" s="181">
        <f t="shared" si="53"/>
        <v>0</v>
      </c>
      <c r="F59" s="181">
        <f t="shared" si="53"/>
        <v>0</v>
      </c>
      <c r="G59" s="181">
        <f t="shared" si="53"/>
        <v>0</v>
      </c>
      <c r="H59" s="181">
        <f t="shared" si="53"/>
        <v>0</v>
      </c>
      <c r="I59" s="181">
        <f t="shared" si="53"/>
        <v>0</v>
      </c>
      <c r="J59" s="181">
        <f t="shared" si="53"/>
        <v>0</v>
      </c>
      <c r="K59" s="181">
        <f t="shared" si="53"/>
        <v>0</v>
      </c>
      <c r="L59" s="181">
        <f t="shared" si="53"/>
        <v>0</v>
      </c>
      <c r="M59" s="181">
        <f t="shared" si="53"/>
        <v>0</v>
      </c>
    </row>
    <row r="60" spans="1:13" ht="26.25">
      <c r="A60" s="6" t="s">
        <v>135</v>
      </c>
      <c r="B60" s="7" t="s">
        <v>136</v>
      </c>
      <c r="C60" s="183">
        <f t="shared" ref="C60:M60" si="54">C61+C62</f>
        <v>20</v>
      </c>
      <c r="D60" s="183">
        <f t="shared" si="54"/>
        <v>20.8</v>
      </c>
      <c r="E60" s="183">
        <f t="shared" si="54"/>
        <v>21.632000000000001</v>
      </c>
      <c r="F60" s="183">
        <f t="shared" si="54"/>
        <v>22.497280000000003</v>
      </c>
      <c r="G60" s="183">
        <f t="shared" si="54"/>
        <v>23.397171200000006</v>
      </c>
      <c r="H60" s="183">
        <f t="shared" si="54"/>
        <v>24.333058048000009</v>
      </c>
      <c r="I60" s="183">
        <f t="shared" si="54"/>
        <v>25.30638036992001</v>
      </c>
      <c r="J60" s="183">
        <f t="shared" si="54"/>
        <v>26.318635584716812</v>
      </c>
      <c r="K60" s="183">
        <f t="shared" si="54"/>
        <v>27.371381008105487</v>
      </c>
      <c r="L60" s="183">
        <f t="shared" si="54"/>
        <v>28.466236248429709</v>
      </c>
      <c r="M60" s="183">
        <f t="shared" si="54"/>
        <v>29.6048856983669</v>
      </c>
    </row>
    <row r="61" spans="1:13" ht="26.25">
      <c r="A61" s="15" t="s">
        <v>137</v>
      </c>
      <c r="B61" s="16" t="s">
        <v>138</v>
      </c>
      <c r="C61" s="181">
        <v>20</v>
      </c>
      <c r="D61" s="181">
        <f t="shared" ref="D61:M61" si="55">+C61*1.04</f>
        <v>20.8</v>
      </c>
      <c r="E61" s="181">
        <f t="shared" si="55"/>
        <v>21.632000000000001</v>
      </c>
      <c r="F61" s="181">
        <f t="shared" si="55"/>
        <v>22.497280000000003</v>
      </c>
      <c r="G61" s="181">
        <f t="shared" si="55"/>
        <v>23.397171200000006</v>
      </c>
      <c r="H61" s="181">
        <f t="shared" si="55"/>
        <v>24.333058048000009</v>
      </c>
      <c r="I61" s="181">
        <f t="shared" si="55"/>
        <v>25.30638036992001</v>
      </c>
      <c r="J61" s="181">
        <f t="shared" si="55"/>
        <v>26.318635584716812</v>
      </c>
      <c r="K61" s="181">
        <f t="shared" si="55"/>
        <v>27.371381008105487</v>
      </c>
      <c r="L61" s="181">
        <f t="shared" si="55"/>
        <v>28.466236248429709</v>
      </c>
      <c r="M61" s="181">
        <f t="shared" si="55"/>
        <v>29.6048856983669</v>
      </c>
    </row>
    <row r="62" spans="1:13" ht="26.25">
      <c r="A62" s="15" t="s">
        <v>139</v>
      </c>
      <c r="B62" s="16" t="s">
        <v>140</v>
      </c>
      <c r="C62" s="181">
        <v>0</v>
      </c>
      <c r="D62" s="181">
        <f t="shared" ref="D62:M62" si="56">+C62*1.04</f>
        <v>0</v>
      </c>
      <c r="E62" s="181">
        <f t="shared" si="56"/>
        <v>0</v>
      </c>
      <c r="F62" s="181">
        <f t="shared" si="56"/>
        <v>0</v>
      </c>
      <c r="G62" s="181">
        <f t="shared" si="56"/>
        <v>0</v>
      </c>
      <c r="H62" s="181">
        <f t="shared" si="56"/>
        <v>0</v>
      </c>
      <c r="I62" s="181">
        <f t="shared" si="56"/>
        <v>0</v>
      </c>
      <c r="J62" s="181">
        <f t="shared" si="56"/>
        <v>0</v>
      </c>
      <c r="K62" s="181">
        <f t="shared" si="56"/>
        <v>0</v>
      </c>
      <c r="L62" s="181">
        <f t="shared" si="56"/>
        <v>0</v>
      </c>
      <c r="M62" s="181">
        <f t="shared" si="56"/>
        <v>0</v>
      </c>
    </row>
    <row r="63" spans="1:13" ht="26.25">
      <c r="A63" s="13" t="s">
        <v>141</v>
      </c>
      <c r="B63" s="14" t="s">
        <v>142</v>
      </c>
      <c r="C63" s="181">
        <v>0</v>
      </c>
      <c r="D63" s="181">
        <f t="shared" ref="D63:M63" si="57">+C63*1.04</f>
        <v>0</v>
      </c>
      <c r="E63" s="181">
        <f t="shared" si="57"/>
        <v>0</v>
      </c>
      <c r="F63" s="181">
        <f t="shared" si="57"/>
        <v>0</v>
      </c>
      <c r="G63" s="181">
        <f t="shared" si="57"/>
        <v>0</v>
      </c>
      <c r="H63" s="181">
        <f t="shared" si="57"/>
        <v>0</v>
      </c>
      <c r="I63" s="181">
        <f t="shared" si="57"/>
        <v>0</v>
      </c>
      <c r="J63" s="181">
        <f t="shared" si="57"/>
        <v>0</v>
      </c>
      <c r="K63" s="181">
        <f t="shared" si="57"/>
        <v>0</v>
      </c>
      <c r="L63" s="181">
        <f t="shared" si="57"/>
        <v>0</v>
      </c>
      <c r="M63" s="181">
        <f t="shared" si="57"/>
        <v>0</v>
      </c>
    </row>
    <row r="64" spans="1:13" ht="25.5" customHeight="1">
      <c r="A64" s="6" t="s">
        <v>143</v>
      </c>
      <c r="B64" s="7" t="s">
        <v>144</v>
      </c>
      <c r="C64" s="183">
        <f t="shared" ref="C64:M64" si="58">SUM(C65:C69)</f>
        <v>0</v>
      </c>
      <c r="D64" s="183">
        <f t="shared" si="58"/>
        <v>0</v>
      </c>
      <c r="E64" s="183">
        <f t="shared" si="58"/>
        <v>0</v>
      </c>
      <c r="F64" s="183">
        <f t="shared" si="58"/>
        <v>0</v>
      </c>
      <c r="G64" s="183">
        <f t="shared" si="58"/>
        <v>0</v>
      </c>
      <c r="H64" s="183">
        <f t="shared" si="58"/>
        <v>0</v>
      </c>
      <c r="I64" s="183">
        <f t="shared" si="58"/>
        <v>0</v>
      </c>
      <c r="J64" s="183">
        <f t="shared" si="58"/>
        <v>0</v>
      </c>
      <c r="K64" s="183">
        <f t="shared" si="58"/>
        <v>0</v>
      </c>
      <c r="L64" s="183">
        <f t="shared" si="58"/>
        <v>0</v>
      </c>
      <c r="M64" s="183">
        <f t="shared" si="58"/>
        <v>0</v>
      </c>
    </row>
    <row r="65" spans="1:13">
      <c r="A65" s="10" t="s">
        <v>145</v>
      </c>
      <c r="B65" s="11" t="s">
        <v>146</v>
      </c>
      <c r="C65" s="181">
        <v>0</v>
      </c>
      <c r="D65" s="181">
        <f t="shared" ref="D65:M65" si="59">+C65*1.04</f>
        <v>0</v>
      </c>
      <c r="E65" s="181">
        <f t="shared" si="59"/>
        <v>0</v>
      </c>
      <c r="F65" s="181">
        <f t="shared" si="59"/>
        <v>0</v>
      </c>
      <c r="G65" s="181">
        <f t="shared" si="59"/>
        <v>0</v>
      </c>
      <c r="H65" s="181">
        <f t="shared" si="59"/>
        <v>0</v>
      </c>
      <c r="I65" s="181">
        <f t="shared" si="59"/>
        <v>0</v>
      </c>
      <c r="J65" s="181">
        <f t="shared" si="59"/>
        <v>0</v>
      </c>
      <c r="K65" s="181">
        <f t="shared" si="59"/>
        <v>0</v>
      </c>
      <c r="L65" s="181">
        <f t="shared" si="59"/>
        <v>0</v>
      </c>
      <c r="M65" s="181">
        <f t="shared" si="59"/>
        <v>0</v>
      </c>
    </row>
    <row r="66" spans="1:13">
      <c r="A66" s="10" t="s">
        <v>147</v>
      </c>
      <c r="B66" s="11" t="s">
        <v>148</v>
      </c>
      <c r="C66" s="181">
        <v>0</v>
      </c>
      <c r="D66" s="181">
        <f t="shared" ref="D66:M66" si="60">+C66*1.04</f>
        <v>0</v>
      </c>
      <c r="E66" s="181">
        <f t="shared" si="60"/>
        <v>0</v>
      </c>
      <c r="F66" s="181">
        <f t="shared" si="60"/>
        <v>0</v>
      </c>
      <c r="G66" s="181">
        <f t="shared" si="60"/>
        <v>0</v>
      </c>
      <c r="H66" s="181">
        <f t="shared" si="60"/>
        <v>0</v>
      </c>
      <c r="I66" s="181">
        <f t="shared" si="60"/>
        <v>0</v>
      </c>
      <c r="J66" s="181">
        <f t="shared" si="60"/>
        <v>0</v>
      </c>
      <c r="K66" s="181">
        <f t="shared" si="60"/>
        <v>0</v>
      </c>
      <c r="L66" s="181">
        <f t="shared" si="60"/>
        <v>0</v>
      </c>
      <c r="M66" s="181">
        <f t="shared" si="60"/>
        <v>0</v>
      </c>
    </row>
    <row r="67" spans="1:13">
      <c r="A67" s="10" t="s">
        <v>149</v>
      </c>
      <c r="B67" s="11" t="s">
        <v>150</v>
      </c>
      <c r="C67" s="181">
        <v>0</v>
      </c>
      <c r="D67" s="181">
        <f t="shared" ref="D67:M67" si="61">+C67*1.04</f>
        <v>0</v>
      </c>
      <c r="E67" s="181">
        <f t="shared" si="61"/>
        <v>0</v>
      </c>
      <c r="F67" s="181">
        <f t="shared" si="61"/>
        <v>0</v>
      </c>
      <c r="G67" s="181">
        <f t="shared" si="61"/>
        <v>0</v>
      </c>
      <c r="H67" s="181">
        <f t="shared" si="61"/>
        <v>0</v>
      </c>
      <c r="I67" s="181">
        <f t="shared" si="61"/>
        <v>0</v>
      </c>
      <c r="J67" s="181">
        <f t="shared" si="61"/>
        <v>0</v>
      </c>
      <c r="K67" s="181">
        <f t="shared" si="61"/>
        <v>0</v>
      </c>
      <c r="L67" s="181">
        <f t="shared" si="61"/>
        <v>0</v>
      </c>
      <c r="M67" s="181">
        <f t="shared" si="61"/>
        <v>0</v>
      </c>
    </row>
    <row r="68" spans="1:13">
      <c r="A68" s="10" t="s">
        <v>151</v>
      </c>
      <c r="B68" s="11" t="s">
        <v>152</v>
      </c>
      <c r="C68" s="181">
        <v>0</v>
      </c>
      <c r="D68" s="181">
        <f t="shared" ref="D68:M68" si="62">+C68*1.04</f>
        <v>0</v>
      </c>
      <c r="E68" s="181">
        <f t="shared" si="62"/>
        <v>0</v>
      </c>
      <c r="F68" s="181">
        <f t="shared" si="62"/>
        <v>0</v>
      </c>
      <c r="G68" s="181">
        <f t="shared" si="62"/>
        <v>0</v>
      </c>
      <c r="H68" s="181">
        <f t="shared" si="62"/>
        <v>0</v>
      </c>
      <c r="I68" s="181">
        <f t="shared" si="62"/>
        <v>0</v>
      </c>
      <c r="J68" s="181">
        <f t="shared" si="62"/>
        <v>0</v>
      </c>
      <c r="K68" s="181">
        <f t="shared" si="62"/>
        <v>0</v>
      </c>
      <c r="L68" s="181">
        <f t="shared" si="62"/>
        <v>0</v>
      </c>
      <c r="M68" s="181">
        <f t="shared" si="62"/>
        <v>0</v>
      </c>
    </row>
    <row r="69" spans="1:13">
      <c r="A69" s="10" t="s">
        <v>153</v>
      </c>
      <c r="B69" s="11" t="s">
        <v>154</v>
      </c>
      <c r="C69" s="181">
        <v>0</v>
      </c>
      <c r="D69" s="181">
        <f t="shared" ref="D69:M69" si="63">+C69*1.04</f>
        <v>0</v>
      </c>
      <c r="E69" s="181">
        <f t="shared" si="63"/>
        <v>0</v>
      </c>
      <c r="F69" s="181">
        <f t="shared" si="63"/>
        <v>0</v>
      </c>
      <c r="G69" s="181">
        <f t="shared" si="63"/>
        <v>0</v>
      </c>
      <c r="H69" s="181">
        <f t="shared" si="63"/>
        <v>0</v>
      </c>
      <c r="I69" s="181">
        <f t="shared" si="63"/>
        <v>0</v>
      </c>
      <c r="J69" s="181">
        <f t="shared" si="63"/>
        <v>0</v>
      </c>
      <c r="K69" s="181">
        <f t="shared" si="63"/>
        <v>0</v>
      </c>
      <c r="L69" s="181">
        <f t="shared" si="63"/>
        <v>0</v>
      </c>
      <c r="M69" s="181">
        <f t="shared" si="63"/>
        <v>0</v>
      </c>
    </row>
    <row r="70" spans="1:13">
      <c r="A70" s="6" t="s">
        <v>155</v>
      </c>
      <c r="B70" s="7" t="s">
        <v>156</v>
      </c>
      <c r="C70" s="183">
        <f>SUM(C71:C72)</f>
        <v>49</v>
      </c>
      <c r="D70" s="183">
        <f t="shared" ref="D70:M70" si="64">SUM(D71:D72)</f>
        <v>50.96</v>
      </c>
      <c r="E70" s="183">
        <f t="shared" si="64"/>
        <v>52.998400000000004</v>
      </c>
      <c r="F70" s="183">
        <f t="shared" si="64"/>
        <v>55.118336000000006</v>
      </c>
      <c r="G70" s="183">
        <f t="shared" si="64"/>
        <v>57.323069440000012</v>
      </c>
      <c r="H70" s="183">
        <f t="shared" si="64"/>
        <v>59.615992217600017</v>
      </c>
      <c r="I70" s="183">
        <f t="shared" si="64"/>
        <v>62.000631906304022</v>
      </c>
      <c r="J70" s="183">
        <f t="shared" si="64"/>
        <v>64.480657182556186</v>
      </c>
      <c r="K70" s="183">
        <f t="shared" si="64"/>
        <v>67.059883469858434</v>
      </c>
      <c r="L70" s="183">
        <f t="shared" si="64"/>
        <v>69.74227880865277</v>
      </c>
      <c r="M70" s="183">
        <f t="shared" si="64"/>
        <v>72.531969960998879</v>
      </c>
    </row>
    <row r="71" spans="1:13">
      <c r="A71" s="10" t="s">
        <v>157</v>
      </c>
      <c r="B71" s="11" t="s">
        <v>158</v>
      </c>
      <c r="C71" s="181">
        <f>214-165</f>
        <v>49</v>
      </c>
      <c r="D71" s="181">
        <f t="shared" ref="D71:M71" si="65">+C71*1.04</f>
        <v>50.96</v>
      </c>
      <c r="E71" s="181">
        <f t="shared" si="65"/>
        <v>52.998400000000004</v>
      </c>
      <c r="F71" s="181">
        <f t="shared" si="65"/>
        <v>55.118336000000006</v>
      </c>
      <c r="G71" s="181">
        <f t="shared" si="65"/>
        <v>57.323069440000012</v>
      </c>
      <c r="H71" s="181">
        <f t="shared" si="65"/>
        <v>59.615992217600017</v>
      </c>
      <c r="I71" s="181">
        <f t="shared" si="65"/>
        <v>62.000631906304022</v>
      </c>
      <c r="J71" s="181">
        <f t="shared" si="65"/>
        <v>64.480657182556186</v>
      </c>
      <c r="K71" s="181">
        <f t="shared" si="65"/>
        <v>67.059883469858434</v>
      </c>
      <c r="L71" s="181">
        <f t="shared" si="65"/>
        <v>69.74227880865277</v>
      </c>
      <c r="M71" s="181">
        <f t="shared" si="65"/>
        <v>72.531969960998879</v>
      </c>
    </row>
    <row r="72" spans="1:13">
      <c r="A72" s="10" t="s">
        <v>159</v>
      </c>
      <c r="B72" s="11" t="s">
        <v>160</v>
      </c>
      <c r="C72" s="181">
        <v>0</v>
      </c>
      <c r="D72" s="181">
        <f t="shared" ref="D72:M72" si="66">+C72*1.04</f>
        <v>0</v>
      </c>
      <c r="E72" s="181">
        <f t="shared" si="66"/>
        <v>0</v>
      </c>
      <c r="F72" s="181">
        <f t="shared" si="66"/>
        <v>0</v>
      </c>
      <c r="G72" s="181">
        <f t="shared" si="66"/>
        <v>0</v>
      </c>
      <c r="H72" s="181">
        <f t="shared" si="66"/>
        <v>0</v>
      </c>
      <c r="I72" s="181">
        <f t="shared" si="66"/>
        <v>0</v>
      </c>
      <c r="J72" s="181">
        <f t="shared" si="66"/>
        <v>0</v>
      </c>
      <c r="K72" s="181">
        <f t="shared" si="66"/>
        <v>0</v>
      </c>
      <c r="L72" s="181">
        <f t="shared" si="66"/>
        <v>0</v>
      </c>
      <c r="M72" s="181">
        <f t="shared" si="66"/>
        <v>0</v>
      </c>
    </row>
    <row r="73" spans="1:13">
      <c r="A73" s="4" t="s">
        <v>161</v>
      </c>
      <c r="B73" s="5" t="s">
        <v>162</v>
      </c>
      <c r="C73" s="184">
        <f>C5-C44</f>
        <v>6749.4572179999996</v>
      </c>
      <c r="D73" s="184">
        <f t="shared" ref="D73:M73" si="67">D5-D44</f>
        <v>6428.715506720001</v>
      </c>
      <c r="E73" s="184">
        <f t="shared" si="67"/>
        <v>6685.8641269888012</v>
      </c>
      <c r="F73" s="184">
        <f t="shared" si="67"/>
        <v>6953.2986920683534</v>
      </c>
      <c r="G73" s="184">
        <f t="shared" si="67"/>
        <v>7231.4306397510873</v>
      </c>
      <c r="H73" s="184">
        <f t="shared" si="67"/>
        <v>7520.6878653411295</v>
      </c>
      <c r="I73" s="184">
        <f t="shared" si="67"/>
        <v>7821.5153799547788</v>
      </c>
      <c r="J73" s="184">
        <f t="shared" si="67"/>
        <v>8134.3759951529682</v>
      </c>
      <c r="K73" s="184">
        <f t="shared" si="67"/>
        <v>8459.7510349590866</v>
      </c>
      <c r="L73" s="184">
        <f t="shared" si="67"/>
        <v>8798.1410763574513</v>
      </c>
      <c r="M73" s="184">
        <f t="shared" si="67"/>
        <v>9150.0667194117486</v>
      </c>
    </row>
    <row r="74" spans="1:13">
      <c r="A74" s="6" t="s">
        <v>163</v>
      </c>
      <c r="B74" s="7" t="s">
        <v>164</v>
      </c>
      <c r="C74" s="183">
        <f t="shared" ref="C74:M74" si="68">SUM(C75:C85)</f>
        <v>1783</v>
      </c>
      <c r="D74" s="183">
        <f t="shared" si="68"/>
        <v>1854.32</v>
      </c>
      <c r="E74" s="183">
        <f t="shared" si="68"/>
        <v>1928.4928</v>
      </c>
      <c r="F74" s="183">
        <f t="shared" si="68"/>
        <v>2005.6325120000001</v>
      </c>
      <c r="G74" s="183">
        <f t="shared" si="68"/>
        <v>2085.8578124800001</v>
      </c>
      <c r="H74" s="183">
        <f t="shared" si="68"/>
        <v>2169.2921249792003</v>
      </c>
      <c r="I74" s="183">
        <f t="shared" si="68"/>
        <v>2256.0638099783682</v>
      </c>
      <c r="J74" s="183">
        <f t="shared" si="68"/>
        <v>2346.3063623775033</v>
      </c>
      <c r="K74" s="183">
        <f t="shared" si="68"/>
        <v>2440.1586168726035</v>
      </c>
      <c r="L74" s="183">
        <f t="shared" si="68"/>
        <v>2537.7649615475075</v>
      </c>
      <c r="M74" s="183">
        <f t="shared" si="68"/>
        <v>2639.2755600094079</v>
      </c>
    </row>
    <row r="75" spans="1:13">
      <c r="A75" s="10" t="s">
        <v>165</v>
      </c>
      <c r="B75" s="11" t="s">
        <v>166</v>
      </c>
      <c r="C75" s="181">
        <v>700</v>
      </c>
      <c r="D75" s="181">
        <f t="shared" ref="D75:M75" si="69">+C75*1.04</f>
        <v>728</v>
      </c>
      <c r="E75" s="181">
        <f t="shared" si="69"/>
        <v>757.12</v>
      </c>
      <c r="F75" s="181">
        <f t="shared" si="69"/>
        <v>787.40480000000002</v>
      </c>
      <c r="G75" s="181">
        <f t="shared" si="69"/>
        <v>818.90099200000009</v>
      </c>
      <c r="H75" s="181">
        <f t="shared" si="69"/>
        <v>851.65703168000016</v>
      </c>
      <c r="I75" s="181">
        <f t="shared" si="69"/>
        <v>885.72331294720016</v>
      </c>
      <c r="J75" s="181">
        <f t="shared" si="69"/>
        <v>921.15224546508819</v>
      </c>
      <c r="K75" s="181">
        <f t="shared" si="69"/>
        <v>957.99833528369174</v>
      </c>
      <c r="L75" s="181">
        <f t="shared" si="69"/>
        <v>996.31826869503948</v>
      </c>
      <c r="M75" s="181">
        <f t="shared" si="69"/>
        <v>1036.1709994428411</v>
      </c>
    </row>
    <row r="76" spans="1:13">
      <c r="A76" s="10" t="s">
        <v>167</v>
      </c>
      <c r="B76" s="11" t="s">
        <v>168</v>
      </c>
      <c r="C76" s="181">
        <v>0</v>
      </c>
      <c r="D76" s="181">
        <f t="shared" ref="D76:M76" si="70">+C76*1.04</f>
        <v>0</v>
      </c>
      <c r="E76" s="181">
        <f t="shared" si="70"/>
        <v>0</v>
      </c>
      <c r="F76" s="181">
        <f t="shared" si="70"/>
        <v>0</v>
      </c>
      <c r="G76" s="181">
        <f t="shared" si="70"/>
        <v>0</v>
      </c>
      <c r="H76" s="181">
        <f t="shared" si="70"/>
        <v>0</v>
      </c>
      <c r="I76" s="181">
        <f t="shared" si="70"/>
        <v>0</v>
      </c>
      <c r="J76" s="181">
        <f t="shared" si="70"/>
        <v>0</v>
      </c>
      <c r="K76" s="181">
        <f t="shared" si="70"/>
        <v>0</v>
      </c>
      <c r="L76" s="181">
        <f t="shared" si="70"/>
        <v>0</v>
      </c>
      <c r="M76" s="181">
        <f t="shared" si="70"/>
        <v>0</v>
      </c>
    </row>
    <row r="77" spans="1:13">
      <c r="A77" s="10" t="s">
        <v>169</v>
      </c>
      <c r="B77" s="11" t="s">
        <v>170</v>
      </c>
      <c r="C77" s="181">
        <v>0</v>
      </c>
      <c r="D77" s="181">
        <f t="shared" ref="D77:M77" si="71">+C77*1.04</f>
        <v>0</v>
      </c>
      <c r="E77" s="181">
        <f t="shared" si="71"/>
        <v>0</v>
      </c>
      <c r="F77" s="181">
        <f t="shared" si="71"/>
        <v>0</v>
      </c>
      <c r="G77" s="181">
        <f t="shared" si="71"/>
        <v>0</v>
      </c>
      <c r="H77" s="181">
        <f t="shared" si="71"/>
        <v>0</v>
      </c>
      <c r="I77" s="181">
        <f t="shared" si="71"/>
        <v>0</v>
      </c>
      <c r="J77" s="181">
        <f t="shared" si="71"/>
        <v>0</v>
      </c>
      <c r="K77" s="181">
        <f t="shared" si="71"/>
        <v>0</v>
      </c>
      <c r="L77" s="181">
        <f t="shared" si="71"/>
        <v>0</v>
      </c>
      <c r="M77" s="181">
        <f t="shared" si="71"/>
        <v>0</v>
      </c>
    </row>
    <row r="78" spans="1:13">
      <c r="A78" s="10" t="s">
        <v>171</v>
      </c>
      <c r="B78" s="11" t="s">
        <v>172</v>
      </c>
      <c r="C78" s="181">
        <v>7</v>
      </c>
      <c r="D78" s="181">
        <f t="shared" ref="D78:M78" si="72">+C78*1.04</f>
        <v>7.28</v>
      </c>
      <c r="E78" s="181">
        <f t="shared" si="72"/>
        <v>7.5712000000000002</v>
      </c>
      <c r="F78" s="181">
        <f t="shared" si="72"/>
        <v>7.8740480000000002</v>
      </c>
      <c r="G78" s="181">
        <f t="shared" si="72"/>
        <v>8.1890099200000002</v>
      </c>
      <c r="H78" s="181">
        <f t="shared" si="72"/>
        <v>8.5165703168000011</v>
      </c>
      <c r="I78" s="181">
        <f t="shared" si="72"/>
        <v>8.8572331294720019</v>
      </c>
      <c r="J78" s="181">
        <f t="shared" si="72"/>
        <v>9.2115224546508827</v>
      </c>
      <c r="K78" s="181">
        <f t="shared" si="72"/>
        <v>9.5799833528369192</v>
      </c>
      <c r="L78" s="181">
        <f t="shared" si="72"/>
        <v>9.9631826869503968</v>
      </c>
      <c r="M78" s="181">
        <f t="shared" si="72"/>
        <v>10.361709994428413</v>
      </c>
    </row>
    <row r="79" spans="1:13">
      <c r="A79" s="10" t="s">
        <v>173</v>
      </c>
      <c r="B79" s="11" t="s">
        <v>174</v>
      </c>
      <c r="C79" s="181">
        <v>0</v>
      </c>
      <c r="D79" s="181">
        <f t="shared" ref="D79:M79" si="73">+C79*1.04</f>
        <v>0</v>
      </c>
      <c r="E79" s="181">
        <f t="shared" si="73"/>
        <v>0</v>
      </c>
      <c r="F79" s="181">
        <f t="shared" si="73"/>
        <v>0</v>
      </c>
      <c r="G79" s="181">
        <f t="shared" si="73"/>
        <v>0</v>
      </c>
      <c r="H79" s="181">
        <f t="shared" si="73"/>
        <v>0</v>
      </c>
      <c r="I79" s="181">
        <f t="shared" si="73"/>
        <v>0</v>
      </c>
      <c r="J79" s="181">
        <f t="shared" si="73"/>
        <v>0</v>
      </c>
      <c r="K79" s="181">
        <f t="shared" si="73"/>
        <v>0</v>
      </c>
      <c r="L79" s="181">
        <f t="shared" si="73"/>
        <v>0</v>
      </c>
      <c r="M79" s="181">
        <f t="shared" si="73"/>
        <v>0</v>
      </c>
    </row>
    <row r="80" spans="1:13">
      <c r="A80" s="10" t="s">
        <v>175</v>
      </c>
      <c r="B80" s="11" t="s">
        <v>176</v>
      </c>
      <c r="C80" s="181">
        <v>1076</v>
      </c>
      <c r="D80" s="181">
        <f t="shared" ref="D80:M80" si="74">+C80*1.04</f>
        <v>1119.04</v>
      </c>
      <c r="E80" s="181">
        <f t="shared" si="74"/>
        <v>1163.8016</v>
      </c>
      <c r="F80" s="181">
        <f t="shared" si="74"/>
        <v>1210.353664</v>
      </c>
      <c r="G80" s="181">
        <f t="shared" si="74"/>
        <v>1258.76781056</v>
      </c>
      <c r="H80" s="181">
        <f t="shared" si="74"/>
        <v>1309.1185229824</v>
      </c>
      <c r="I80" s="181">
        <f t="shared" si="74"/>
        <v>1361.4832639016961</v>
      </c>
      <c r="J80" s="181">
        <f t="shared" si="74"/>
        <v>1415.942594457764</v>
      </c>
      <c r="K80" s="181">
        <f t="shared" si="74"/>
        <v>1472.5802982360747</v>
      </c>
      <c r="L80" s="181">
        <f t="shared" si="74"/>
        <v>1531.4835101655176</v>
      </c>
      <c r="M80" s="181">
        <f t="shared" si="74"/>
        <v>1592.7428505721384</v>
      </c>
    </row>
    <row r="81" spans="1:13">
      <c r="A81" s="10" t="s">
        <v>177</v>
      </c>
      <c r="B81" s="11" t="s">
        <v>178</v>
      </c>
      <c r="C81" s="181">
        <v>0</v>
      </c>
      <c r="D81" s="181">
        <f t="shared" ref="D81:M81" si="75">+C81*1.04</f>
        <v>0</v>
      </c>
      <c r="E81" s="181">
        <f t="shared" si="75"/>
        <v>0</v>
      </c>
      <c r="F81" s="181">
        <f t="shared" si="75"/>
        <v>0</v>
      </c>
      <c r="G81" s="181">
        <f t="shared" si="75"/>
        <v>0</v>
      </c>
      <c r="H81" s="181">
        <f t="shared" si="75"/>
        <v>0</v>
      </c>
      <c r="I81" s="181">
        <f t="shared" si="75"/>
        <v>0</v>
      </c>
      <c r="J81" s="181">
        <f t="shared" si="75"/>
        <v>0</v>
      </c>
      <c r="K81" s="181">
        <f t="shared" si="75"/>
        <v>0</v>
      </c>
      <c r="L81" s="181">
        <f t="shared" si="75"/>
        <v>0</v>
      </c>
      <c r="M81" s="181">
        <f t="shared" si="75"/>
        <v>0</v>
      </c>
    </row>
    <row r="82" spans="1:13">
      <c r="A82" s="10" t="s">
        <v>179</v>
      </c>
      <c r="B82" s="11" t="s">
        <v>180</v>
      </c>
      <c r="C82" s="181">
        <v>0</v>
      </c>
      <c r="D82" s="181">
        <f t="shared" ref="D82:M82" si="76">+C82*1.04</f>
        <v>0</v>
      </c>
      <c r="E82" s="181">
        <f t="shared" si="76"/>
        <v>0</v>
      </c>
      <c r="F82" s="181">
        <f t="shared" si="76"/>
        <v>0</v>
      </c>
      <c r="G82" s="181">
        <f t="shared" si="76"/>
        <v>0</v>
      </c>
      <c r="H82" s="181">
        <f t="shared" si="76"/>
        <v>0</v>
      </c>
      <c r="I82" s="181">
        <f t="shared" si="76"/>
        <v>0</v>
      </c>
      <c r="J82" s="181">
        <f t="shared" si="76"/>
        <v>0</v>
      </c>
      <c r="K82" s="181">
        <f t="shared" si="76"/>
        <v>0</v>
      </c>
      <c r="L82" s="181">
        <f t="shared" si="76"/>
        <v>0</v>
      </c>
      <c r="M82" s="181">
        <f t="shared" si="76"/>
        <v>0</v>
      </c>
    </row>
    <row r="83" spans="1:13">
      <c r="A83" s="10" t="s">
        <v>181</v>
      </c>
      <c r="B83" s="11" t="s">
        <v>182</v>
      </c>
      <c r="C83" s="181">
        <v>0</v>
      </c>
      <c r="D83" s="181">
        <f t="shared" ref="D83:M83" si="77">+C83*1.04</f>
        <v>0</v>
      </c>
      <c r="E83" s="181">
        <f t="shared" si="77"/>
        <v>0</v>
      </c>
      <c r="F83" s="181">
        <f t="shared" si="77"/>
        <v>0</v>
      </c>
      <c r="G83" s="181">
        <f t="shared" si="77"/>
        <v>0</v>
      </c>
      <c r="H83" s="181">
        <f t="shared" si="77"/>
        <v>0</v>
      </c>
      <c r="I83" s="181">
        <f t="shared" si="77"/>
        <v>0</v>
      </c>
      <c r="J83" s="181">
        <f t="shared" si="77"/>
        <v>0</v>
      </c>
      <c r="K83" s="181">
        <f t="shared" si="77"/>
        <v>0</v>
      </c>
      <c r="L83" s="181">
        <f t="shared" si="77"/>
        <v>0</v>
      </c>
      <c r="M83" s="181">
        <f t="shared" si="77"/>
        <v>0</v>
      </c>
    </row>
    <row r="84" spans="1:13">
      <c r="A84" s="10" t="s">
        <v>183</v>
      </c>
      <c r="B84" s="11" t="s">
        <v>184</v>
      </c>
      <c r="C84" s="181">
        <v>0</v>
      </c>
      <c r="D84" s="181">
        <f t="shared" ref="D84:M84" si="78">+C84*1.04</f>
        <v>0</v>
      </c>
      <c r="E84" s="181">
        <f t="shared" si="78"/>
        <v>0</v>
      </c>
      <c r="F84" s="181">
        <f t="shared" si="78"/>
        <v>0</v>
      </c>
      <c r="G84" s="181">
        <f t="shared" si="78"/>
        <v>0</v>
      </c>
      <c r="H84" s="181">
        <f t="shared" si="78"/>
        <v>0</v>
      </c>
      <c r="I84" s="181">
        <f t="shared" si="78"/>
        <v>0</v>
      </c>
      <c r="J84" s="181">
        <f t="shared" si="78"/>
        <v>0</v>
      </c>
      <c r="K84" s="181">
        <f t="shared" si="78"/>
        <v>0</v>
      </c>
      <c r="L84" s="181">
        <f t="shared" si="78"/>
        <v>0</v>
      </c>
      <c r="M84" s="181">
        <f t="shared" si="78"/>
        <v>0</v>
      </c>
    </row>
    <row r="85" spans="1:13">
      <c r="A85" s="10" t="s">
        <v>185</v>
      </c>
      <c r="B85" s="11" t="s">
        <v>186</v>
      </c>
      <c r="C85" s="181">
        <v>0</v>
      </c>
      <c r="D85" s="181">
        <f t="shared" ref="D85:M85" si="79">+C85*1.04</f>
        <v>0</v>
      </c>
      <c r="E85" s="181">
        <f t="shared" si="79"/>
        <v>0</v>
      </c>
      <c r="F85" s="181">
        <f t="shared" si="79"/>
        <v>0</v>
      </c>
      <c r="G85" s="181">
        <f t="shared" si="79"/>
        <v>0</v>
      </c>
      <c r="H85" s="181">
        <f t="shared" si="79"/>
        <v>0</v>
      </c>
      <c r="I85" s="181">
        <f t="shared" si="79"/>
        <v>0</v>
      </c>
      <c r="J85" s="181">
        <f t="shared" si="79"/>
        <v>0</v>
      </c>
      <c r="K85" s="181">
        <f t="shared" si="79"/>
        <v>0</v>
      </c>
      <c r="L85" s="181">
        <f t="shared" si="79"/>
        <v>0</v>
      </c>
      <c r="M85" s="181">
        <f t="shared" si="79"/>
        <v>0</v>
      </c>
    </row>
    <row r="86" spans="1:13">
      <c r="A86" s="6" t="s">
        <v>187</v>
      </c>
      <c r="B86" s="7" t="s">
        <v>188</v>
      </c>
      <c r="C86" s="183">
        <f t="shared" ref="C86:M86" si="80">C87+C95</f>
        <v>7798.7693800000006</v>
      </c>
      <c r="D86" s="183">
        <f t="shared" si="80"/>
        <v>8110.7201552000006</v>
      </c>
      <c r="E86" s="183">
        <f t="shared" si="80"/>
        <v>8435.1489614080019</v>
      </c>
      <c r="F86" s="183">
        <f t="shared" si="80"/>
        <v>8772.5549198643221</v>
      </c>
      <c r="G86" s="183">
        <f t="shared" si="80"/>
        <v>9123.4571166588958</v>
      </c>
      <c r="H86" s="183">
        <f t="shared" si="80"/>
        <v>9488.3954013252514</v>
      </c>
      <c r="I86" s="183">
        <f t="shared" si="80"/>
        <v>9867.9312173782619</v>
      </c>
      <c r="J86" s="183">
        <f t="shared" si="80"/>
        <v>10262.648466073391</v>
      </c>
      <c r="K86" s="183">
        <f t="shared" si="80"/>
        <v>10673.154404716326</v>
      </c>
      <c r="L86" s="183">
        <f t="shared" si="80"/>
        <v>11100.080580904982</v>
      </c>
      <c r="M86" s="183">
        <f t="shared" si="80"/>
        <v>11544.083804141181</v>
      </c>
    </row>
    <row r="87" spans="1:13" ht="26.25">
      <c r="A87" s="6" t="s">
        <v>189</v>
      </c>
      <c r="B87" s="7" t="s">
        <v>190</v>
      </c>
      <c r="C87" s="183">
        <f t="shared" ref="C87:M87" si="81">SUM(C88:C94)</f>
        <v>7798.7693800000006</v>
      </c>
      <c r="D87" s="183">
        <f t="shared" si="81"/>
        <v>8110.7201552000006</v>
      </c>
      <c r="E87" s="183">
        <f t="shared" si="81"/>
        <v>8435.1489614080019</v>
      </c>
      <c r="F87" s="183">
        <f t="shared" si="81"/>
        <v>8772.5549198643221</v>
      </c>
      <c r="G87" s="183">
        <f t="shared" si="81"/>
        <v>9123.4571166588958</v>
      </c>
      <c r="H87" s="183">
        <f t="shared" si="81"/>
        <v>9488.3954013252514</v>
      </c>
      <c r="I87" s="183">
        <f t="shared" si="81"/>
        <v>9867.9312173782619</v>
      </c>
      <c r="J87" s="183">
        <f t="shared" si="81"/>
        <v>10262.648466073391</v>
      </c>
      <c r="K87" s="183">
        <f t="shared" si="81"/>
        <v>10673.154404716326</v>
      </c>
      <c r="L87" s="183">
        <f t="shared" si="81"/>
        <v>11100.080580904982</v>
      </c>
      <c r="M87" s="183">
        <f t="shared" si="81"/>
        <v>11544.083804141181</v>
      </c>
    </row>
    <row r="88" spans="1:13">
      <c r="A88" s="10" t="s">
        <v>191</v>
      </c>
      <c r="B88" s="11" t="s">
        <v>192</v>
      </c>
      <c r="C88" s="181">
        <v>625</v>
      </c>
      <c r="D88" s="181">
        <f t="shared" ref="D88:M88" si="82">+C88*1.04</f>
        <v>650</v>
      </c>
      <c r="E88" s="181">
        <f t="shared" si="82"/>
        <v>676</v>
      </c>
      <c r="F88" s="181">
        <f t="shared" si="82"/>
        <v>703.04000000000008</v>
      </c>
      <c r="G88" s="181">
        <f t="shared" si="82"/>
        <v>731.16160000000013</v>
      </c>
      <c r="H88" s="181">
        <f t="shared" si="82"/>
        <v>760.40806400000019</v>
      </c>
      <c r="I88" s="181">
        <f t="shared" si="82"/>
        <v>790.82438656000022</v>
      </c>
      <c r="J88" s="181">
        <f t="shared" si="82"/>
        <v>822.45736202240028</v>
      </c>
      <c r="K88" s="181">
        <f t="shared" si="82"/>
        <v>855.35565650329636</v>
      </c>
      <c r="L88" s="181">
        <f t="shared" si="82"/>
        <v>889.56988276342827</v>
      </c>
      <c r="M88" s="181">
        <f t="shared" si="82"/>
        <v>925.15267807396538</v>
      </c>
    </row>
    <row r="89" spans="1:13">
      <c r="A89" s="10" t="s">
        <v>193</v>
      </c>
      <c r="B89" s="11" t="s">
        <v>194</v>
      </c>
      <c r="C89" s="181">
        <v>3246</v>
      </c>
      <c r="D89" s="181">
        <f t="shared" ref="D89:M89" si="83">+C89*1.04</f>
        <v>3375.84</v>
      </c>
      <c r="E89" s="181">
        <f t="shared" si="83"/>
        <v>3510.8736000000004</v>
      </c>
      <c r="F89" s="181">
        <f t="shared" si="83"/>
        <v>3651.3085440000004</v>
      </c>
      <c r="G89" s="181">
        <f t="shared" si="83"/>
        <v>3797.3608857600007</v>
      </c>
      <c r="H89" s="181">
        <f t="shared" si="83"/>
        <v>3949.255321190401</v>
      </c>
      <c r="I89" s="181">
        <f t="shared" si="83"/>
        <v>4107.225534038017</v>
      </c>
      <c r="J89" s="181">
        <f t="shared" si="83"/>
        <v>4271.514555399538</v>
      </c>
      <c r="K89" s="181">
        <f t="shared" si="83"/>
        <v>4442.3751376155196</v>
      </c>
      <c r="L89" s="181">
        <f t="shared" si="83"/>
        <v>4620.0701431201405</v>
      </c>
      <c r="M89" s="181">
        <f t="shared" si="83"/>
        <v>4804.8729488449462</v>
      </c>
    </row>
    <row r="90" spans="1:13">
      <c r="A90" s="10" t="s">
        <v>195</v>
      </c>
      <c r="B90" s="11" t="s">
        <v>196</v>
      </c>
      <c r="C90" s="181">
        <f>599837040/1000000</f>
        <v>599.83704</v>
      </c>
      <c r="D90" s="181">
        <f t="shared" ref="D90:M90" si="84">+C90*1.04</f>
        <v>623.8305216</v>
      </c>
      <c r="E90" s="181">
        <f t="shared" si="84"/>
        <v>648.78374246400006</v>
      </c>
      <c r="F90" s="181">
        <f t="shared" si="84"/>
        <v>674.73509216256014</v>
      </c>
      <c r="G90" s="181">
        <f t="shared" si="84"/>
        <v>701.72449584906258</v>
      </c>
      <c r="H90" s="181">
        <f t="shared" si="84"/>
        <v>729.79347568302512</v>
      </c>
      <c r="I90" s="181">
        <f t="shared" si="84"/>
        <v>758.9852147103461</v>
      </c>
      <c r="J90" s="181">
        <f t="shared" si="84"/>
        <v>789.34462329875998</v>
      </c>
      <c r="K90" s="181">
        <f t="shared" si="84"/>
        <v>820.91840823071038</v>
      </c>
      <c r="L90" s="181">
        <f t="shared" si="84"/>
        <v>853.7551445599388</v>
      </c>
      <c r="M90" s="181">
        <f t="shared" si="84"/>
        <v>887.90535034233642</v>
      </c>
    </row>
    <row r="91" spans="1:13">
      <c r="A91" s="10" t="s">
        <v>197</v>
      </c>
      <c r="B91" s="11" t="s">
        <v>198</v>
      </c>
      <c r="C91" s="181">
        <f>759932340/1000000</f>
        <v>759.93233999999995</v>
      </c>
      <c r="D91" s="181">
        <f t="shared" ref="D91:M91" si="85">+C91*1.04</f>
        <v>790.32963359999997</v>
      </c>
      <c r="E91" s="181">
        <f t="shared" si="85"/>
        <v>821.94281894400001</v>
      </c>
      <c r="F91" s="181">
        <f t="shared" si="85"/>
        <v>854.82053170176005</v>
      </c>
      <c r="G91" s="181">
        <f t="shared" si="85"/>
        <v>889.01335296983052</v>
      </c>
      <c r="H91" s="181">
        <f t="shared" si="85"/>
        <v>924.57388708862379</v>
      </c>
      <c r="I91" s="181">
        <f t="shared" si="85"/>
        <v>961.55684257216876</v>
      </c>
      <c r="J91" s="181">
        <f t="shared" si="85"/>
        <v>1000.0191162750556</v>
      </c>
      <c r="K91" s="181">
        <f t="shared" si="85"/>
        <v>1040.0198809260578</v>
      </c>
      <c r="L91" s="181">
        <f t="shared" si="85"/>
        <v>1081.6206761631001</v>
      </c>
      <c r="M91" s="181">
        <f t="shared" si="85"/>
        <v>1124.8855032096242</v>
      </c>
    </row>
    <row r="92" spans="1:13">
      <c r="A92" s="10" t="s">
        <v>199</v>
      </c>
      <c r="B92" s="11" t="s">
        <v>200</v>
      </c>
      <c r="C92" s="181">
        <v>568</v>
      </c>
      <c r="D92" s="181">
        <f t="shared" ref="D92:M92" si="86">+C92*1.04</f>
        <v>590.72</v>
      </c>
      <c r="E92" s="181">
        <f t="shared" si="86"/>
        <v>614.3488000000001</v>
      </c>
      <c r="F92" s="181">
        <f t="shared" si="86"/>
        <v>638.92275200000017</v>
      </c>
      <c r="G92" s="181">
        <f t="shared" si="86"/>
        <v>664.47966208000025</v>
      </c>
      <c r="H92" s="181">
        <f t="shared" si="86"/>
        <v>691.05884856320029</v>
      </c>
      <c r="I92" s="181">
        <f t="shared" si="86"/>
        <v>718.70120250572836</v>
      </c>
      <c r="J92" s="181">
        <f t="shared" si="86"/>
        <v>747.44925060595756</v>
      </c>
      <c r="K92" s="181">
        <f t="shared" si="86"/>
        <v>777.34722063019592</v>
      </c>
      <c r="L92" s="181">
        <f t="shared" si="86"/>
        <v>808.44110945540376</v>
      </c>
      <c r="M92" s="181">
        <f t="shared" si="86"/>
        <v>840.77875383361993</v>
      </c>
    </row>
    <row r="93" spans="1:13">
      <c r="A93" s="10" t="s">
        <v>201</v>
      </c>
      <c r="B93" s="11" t="s">
        <v>202</v>
      </c>
      <c r="C93" s="181">
        <v>2000</v>
      </c>
      <c r="D93" s="181">
        <f t="shared" ref="D93:M93" si="87">+C93*1.04</f>
        <v>2080</v>
      </c>
      <c r="E93" s="181">
        <f t="shared" si="87"/>
        <v>2163.2000000000003</v>
      </c>
      <c r="F93" s="181">
        <f t="shared" si="87"/>
        <v>2249.7280000000005</v>
      </c>
      <c r="G93" s="181">
        <f t="shared" si="87"/>
        <v>2339.7171200000007</v>
      </c>
      <c r="H93" s="181">
        <f t="shared" si="87"/>
        <v>2433.3058048000007</v>
      </c>
      <c r="I93" s="181">
        <f t="shared" si="87"/>
        <v>2530.6380369920007</v>
      </c>
      <c r="J93" s="181">
        <f t="shared" si="87"/>
        <v>2631.8635584716808</v>
      </c>
      <c r="K93" s="181">
        <f t="shared" si="87"/>
        <v>2737.1381008105482</v>
      </c>
      <c r="L93" s="181">
        <f t="shared" si="87"/>
        <v>2846.62362484297</v>
      </c>
      <c r="M93" s="181">
        <f t="shared" si="87"/>
        <v>2960.4885698366888</v>
      </c>
    </row>
    <row r="94" spans="1:13">
      <c r="A94" s="10" t="s">
        <v>203</v>
      </c>
      <c r="B94" s="11" t="s">
        <v>204</v>
      </c>
      <c r="C94" s="181">
        <v>0</v>
      </c>
      <c r="D94" s="181">
        <f t="shared" ref="D94:M94" si="88">+C94*1.04</f>
        <v>0</v>
      </c>
      <c r="E94" s="181">
        <f t="shared" si="88"/>
        <v>0</v>
      </c>
      <c r="F94" s="181">
        <f t="shared" si="88"/>
        <v>0</v>
      </c>
      <c r="G94" s="181">
        <f t="shared" si="88"/>
        <v>0</v>
      </c>
      <c r="H94" s="181">
        <f t="shared" si="88"/>
        <v>0</v>
      </c>
      <c r="I94" s="181">
        <f t="shared" si="88"/>
        <v>0</v>
      </c>
      <c r="J94" s="181">
        <f t="shared" si="88"/>
        <v>0</v>
      </c>
      <c r="K94" s="181">
        <f t="shared" si="88"/>
        <v>0</v>
      </c>
      <c r="L94" s="181">
        <f t="shared" si="88"/>
        <v>0</v>
      </c>
      <c r="M94" s="181">
        <f t="shared" si="88"/>
        <v>0</v>
      </c>
    </row>
    <row r="95" spans="1:13">
      <c r="A95" s="6" t="s">
        <v>205</v>
      </c>
      <c r="B95" s="7" t="s">
        <v>206</v>
      </c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</row>
    <row r="96" spans="1:13">
      <c r="A96" s="4" t="s">
        <v>207</v>
      </c>
      <c r="B96" s="5" t="s">
        <v>208</v>
      </c>
      <c r="C96" s="184">
        <f>C74-C86</f>
        <v>-6015.7693800000006</v>
      </c>
      <c r="D96" s="184">
        <f t="shared" ref="D96:M96" si="89">D74-D86</f>
        <v>-6256.4001552000009</v>
      </c>
      <c r="E96" s="184">
        <f t="shared" si="89"/>
        <v>-6506.6561614080019</v>
      </c>
      <c r="F96" s="184">
        <f t="shared" si="89"/>
        <v>-6766.9224078643219</v>
      </c>
      <c r="G96" s="184">
        <f t="shared" si="89"/>
        <v>-7037.5993041788952</v>
      </c>
      <c r="H96" s="184">
        <f t="shared" si="89"/>
        <v>-7319.1032763460516</v>
      </c>
      <c r="I96" s="184">
        <f t="shared" si="89"/>
        <v>-7611.8674073998936</v>
      </c>
      <c r="J96" s="184">
        <f t="shared" si="89"/>
        <v>-7916.342103695888</v>
      </c>
      <c r="K96" s="184">
        <f t="shared" si="89"/>
        <v>-8232.9957878437235</v>
      </c>
      <c r="L96" s="184">
        <f t="shared" si="89"/>
        <v>-8562.3156193574741</v>
      </c>
      <c r="M96" s="184">
        <f t="shared" si="89"/>
        <v>-8904.8082441317729</v>
      </c>
    </row>
    <row r="97" spans="1:13">
      <c r="A97" s="4" t="s">
        <v>209</v>
      </c>
      <c r="B97" s="5" t="s">
        <v>210</v>
      </c>
      <c r="C97" s="184">
        <f>C4-C43</f>
        <v>733.68783799999983</v>
      </c>
      <c r="D97" s="184">
        <f t="shared" ref="D97:M97" si="90">D4-D43</f>
        <v>172.31535151999924</v>
      </c>
      <c r="E97" s="184">
        <f t="shared" si="90"/>
        <v>179.20796558079928</v>
      </c>
      <c r="F97" s="184">
        <f t="shared" si="90"/>
        <v>186.37628420403053</v>
      </c>
      <c r="G97" s="184">
        <f t="shared" si="90"/>
        <v>193.83133557219116</v>
      </c>
      <c r="H97" s="184">
        <f t="shared" si="90"/>
        <v>201.58458899507787</v>
      </c>
      <c r="I97" s="184">
        <f t="shared" si="90"/>
        <v>209.6479725548852</v>
      </c>
      <c r="J97" s="184">
        <f t="shared" si="90"/>
        <v>218.03389145708024</v>
      </c>
      <c r="K97" s="184">
        <f t="shared" si="90"/>
        <v>226.75524711536491</v>
      </c>
      <c r="L97" s="184">
        <f t="shared" si="90"/>
        <v>235.82545699997718</v>
      </c>
      <c r="M97" s="184">
        <f t="shared" si="90"/>
        <v>245.25847527997576</v>
      </c>
    </row>
    <row r="98" spans="1:13">
      <c r="A98" s="6" t="s">
        <v>211</v>
      </c>
      <c r="B98" s="7" t="s">
        <v>212</v>
      </c>
      <c r="C98" s="183">
        <f t="shared" ref="C98:M98" si="91">C99</f>
        <v>-165</v>
      </c>
      <c r="D98" s="183">
        <f t="shared" si="91"/>
        <v>-156</v>
      </c>
      <c r="E98" s="183">
        <f t="shared" si="91"/>
        <v>-156</v>
      </c>
      <c r="F98" s="183">
        <f t="shared" si="91"/>
        <v>-40</v>
      </c>
      <c r="G98" s="183">
        <f t="shared" si="91"/>
        <v>-40</v>
      </c>
      <c r="H98" s="183">
        <f t="shared" si="91"/>
        <v>0</v>
      </c>
      <c r="I98" s="183">
        <f t="shared" si="91"/>
        <v>0</v>
      </c>
      <c r="J98" s="183">
        <f t="shared" si="91"/>
        <v>0</v>
      </c>
      <c r="K98" s="183">
        <f t="shared" si="91"/>
        <v>0</v>
      </c>
      <c r="L98" s="183">
        <f t="shared" si="91"/>
        <v>0</v>
      </c>
      <c r="M98" s="183">
        <f t="shared" si="91"/>
        <v>0</v>
      </c>
    </row>
    <row r="99" spans="1:13">
      <c r="A99" s="6" t="s">
        <v>213</v>
      </c>
      <c r="B99" s="7" t="s">
        <v>214</v>
      </c>
      <c r="C99" s="183">
        <f t="shared" ref="C99:M99" si="92">C100+C103</f>
        <v>-165</v>
      </c>
      <c r="D99" s="183">
        <f t="shared" si="92"/>
        <v>-156</v>
      </c>
      <c r="E99" s="183">
        <f t="shared" si="92"/>
        <v>-156</v>
      </c>
      <c r="F99" s="183">
        <f t="shared" si="92"/>
        <v>-40</v>
      </c>
      <c r="G99" s="183">
        <f t="shared" si="92"/>
        <v>-40</v>
      </c>
      <c r="H99" s="183">
        <f t="shared" si="92"/>
        <v>0</v>
      </c>
      <c r="I99" s="183">
        <f t="shared" si="92"/>
        <v>0</v>
      </c>
      <c r="J99" s="183">
        <f t="shared" si="92"/>
        <v>0</v>
      </c>
      <c r="K99" s="183">
        <f t="shared" si="92"/>
        <v>0</v>
      </c>
      <c r="L99" s="183">
        <f t="shared" si="92"/>
        <v>0</v>
      </c>
      <c r="M99" s="183">
        <f t="shared" si="92"/>
        <v>0</v>
      </c>
    </row>
    <row r="100" spans="1:13">
      <c r="A100" s="6" t="s">
        <v>215</v>
      </c>
      <c r="B100" s="7" t="s">
        <v>216</v>
      </c>
      <c r="C100" s="183">
        <f t="shared" ref="C100:M100" si="93">C101-C102</f>
        <v>-165</v>
      </c>
      <c r="D100" s="183">
        <f t="shared" si="93"/>
        <v>-156</v>
      </c>
      <c r="E100" s="183">
        <f t="shared" si="93"/>
        <v>-156</v>
      </c>
      <c r="F100" s="183">
        <f t="shared" si="93"/>
        <v>-40</v>
      </c>
      <c r="G100" s="183">
        <f t="shared" si="93"/>
        <v>-40</v>
      </c>
      <c r="H100" s="183">
        <f t="shared" si="93"/>
        <v>0</v>
      </c>
      <c r="I100" s="183">
        <f t="shared" si="93"/>
        <v>0</v>
      </c>
      <c r="J100" s="183">
        <f t="shared" si="93"/>
        <v>0</v>
      </c>
      <c r="K100" s="183">
        <f t="shared" si="93"/>
        <v>0</v>
      </c>
      <c r="L100" s="183">
        <f t="shared" si="93"/>
        <v>0</v>
      </c>
      <c r="M100" s="183">
        <f t="shared" si="93"/>
        <v>0</v>
      </c>
    </row>
    <row r="101" spans="1:13">
      <c r="A101" s="10" t="s">
        <v>217</v>
      </c>
      <c r="B101" s="11" t="s">
        <v>218</v>
      </c>
      <c r="C101" s="181">
        <v>0</v>
      </c>
      <c r="D101" s="181">
        <f t="shared" ref="D101:M101" si="94">+C101*1.04</f>
        <v>0</v>
      </c>
      <c r="E101" s="181">
        <f t="shared" si="94"/>
        <v>0</v>
      </c>
      <c r="F101" s="181">
        <f t="shared" si="94"/>
        <v>0</v>
      </c>
      <c r="G101" s="181">
        <f t="shared" si="94"/>
        <v>0</v>
      </c>
      <c r="H101" s="181">
        <f t="shared" si="94"/>
        <v>0</v>
      </c>
      <c r="I101" s="181">
        <f t="shared" si="94"/>
        <v>0</v>
      </c>
      <c r="J101" s="181">
        <f t="shared" si="94"/>
        <v>0</v>
      </c>
      <c r="K101" s="181">
        <f t="shared" si="94"/>
        <v>0</v>
      </c>
      <c r="L101" s="181">
        <f t="shared" si="94"/>
        <v>0</v>
      </c>
      <c r="M101" s="181">
        <f t="shared" si="94"/>
        <v>0</v>
      </c>
    </row>
    <row r="102" spans="1:13">
      <c r="A102" s="10" t="s">
        <v>219</v>
      </c>
      <c r="B102" s="11" t="s">
        <v>220</v>
      </c>
      <c r="C102" s="181">
        <v>165</v>
      </c>
      <c r="D102" s="181">
        <v>156</v>
      </c>
      <c r="E102" s="181">
        <v>156</v>
      </c>
      <c r="F102" s="181">
        <v>40</v>
      </c>
      <c r="G102" s="181">
        <v>40</v>
      </c>
      <c r="H102" s="181">
        <v>0</v>
      </c>
      <c r="I102" s="181">
        <f>+H102*1.04</f>
        <v>0</v>
      </c>
      <c r="J102" s="181">
        <f>+I102*1.04</f>
        <v>0</v>
      </c>
      <c r="K102" s="181">
        <f>+J102*1.04</f>
        <v>0</v>
      </c>
      <c r="L102" s="181">
        <f>+K102*1.04</f>
        <v>0</v>
      </c>
      <c r="M102" s="181">
        <f>+L102*1.04</f>
        <v>0</v>
      </c>
    </row>
    <row r="103" spans="1:13">
      <c r="A103" s="6" t="s">
        <v>221</v>
      </c>
      <c r="B103" s="7" t="s">
        <v>222</v>
      </c>
      <c r="C103" s="183">
        <f t="shared" ref="C103:M103" si="95">C104-C105</f>
        <v>0</v>
      </c>
      <c r="D103" s="183">
        <f t="shared" si="95"/>
        <v>0</v>
      </c>
      <c r="E103" s="183">
        <f t="shared" si="95"/>
        <v>0</v>
      </c>
      <c r="F103" s="183">
        <f t="shared" si="95"/>
        <v>0</v>
      </c>
      <c r="G103" s="183">
        <f t="shared" si="95"/>
        <v>0</v>
      </c>
      <c r="H103" s="183">
        <f t="shared" si="95"/>
        <v>0</v>
      </c>
      <c r="I103" s="183">
        <f t="shared" si="95"/>
        <v>0</v>
      </c>
      <c r="J103" s="183">
        <f t="shared" si="95"/>
        <v>0</v>
      </c>
      <c r="K103" s="183">
        <f t="shared" si="95"/>
        <v>0</v>
      </c>
      <c r="L103" s="183">
        <f t="shared" si="95"/>
        <v>0</v>
      </c>
      <c r="M103" s="183">
        <f t="shared" si="95"/>
        <v>0</v>
      </c>
    </row>
    <row r="104" spans="1:13">
      <c r="A104" s="10" t="s">
        <v>223</v>
      </c>
      <c r="B104" s="11" t="s">
        <v>218</v>
      </c>
      <c r="C104" s="181">
        <v>0</v>
      </c>
      <c r="D104" s="181">
        <f t="shared" ref="D104:M104" si="96">+C104*1.04</f>
        <v>0</v>
      </c>
      <c r="E104" s="181">
        <f t="shared" si="96"/>
        <v>0</v>
      </c>
      <c r="F104" s="181">
        <f t="shared" si="96"/>
        <v>0</v>
      </c>
      <c r="G104" s="181">
        <f t="shared" si="96"/>
        <v>0</v>
      </c>
      <c r="H104" s="181">
        <f t="shared" si="96"/>
        <v>0</v>
      </c>
      <c r="I104" s="181">
        <f t="shared" si="96"/>
        <v>0</v>
      </c>
      <c r="J104" s="181">
        <f t="shared" si="96"/>
        <v>0</v>
      </c>
      <c r="K104" s="181">
        <f t="shared" si="96"/>
        <v>0</v>
      </c>
      <c r="L104" s="181">
        <f t="shared" si="96"/>
        <v>0</v>
      </c>
      <c r="M104" s="181">
        <f t="shared" si="96"/>
        <v>0</v>
      </c>
    </row>
    <row r="105" spans="1:13">
      <c r="A105" s="10" t="s">
        <v>224</v>
      </c>
      <c r="B105" s="11" t="s">
        <v>220</v>
      </c>
      <c r="C105" s="181">
        <v>0</v>
      </c>
      <c r="D105" s="181">
        <v>0</v>
      </c>
      <c r="E105" s="181">
        <v>0</v>
      </c>
      <c r="F105" s="181">
        <v>0</v>
      </c>
      <c r="G105" s="181">
        <v>0</v>
      </c>
      <c r="H105" s="181">
        <v>0</v>
      </c>
      <c r="I105" s="181">
        <f>+H105*1.04</f>
        <v>0</v>
      </c>
      <c r="J105" s="181">
        <f>+I105*1.04</f>
        <v>0</v>
      </c>
      <c r="K105" s="181">
        <f>+J105*1.04</f>
        <v>0</v>
      </c>
      <c r="L105" s="181">
        <f>+K105*1.04</f>
        <v>0</v>
      </c>
      <c r="M105" s="181">
        <f>+L105*1.04</f>
        <v>0</v>
      </c>
    </row>
    <row r="106" spans="1:13">
      <c r="A106" s="17" t="s">
        <v>225</v>
      </c>
      <c r="B106" s="255" t="s">
        <v>226</v>
      </c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</row>
    <row r="107" spans="1:13">
      <c r="A107" s="6" t="s">
        <v>227</v>
      </c>
      <c r="B107" s="7" t="s">
        <v>228</v>
      </c>
      <c r="C107" s="183">
        <f>(C5+C74)-(C45+C60+C63+C64+C86)</f>
        <v>782.68783799999983</v>
      </c>
      <c r="D107" s="183">
        <f t="shared" ref="D107:M107" si="97">(D5+D74)-(D45+D60+D63+D64+D86)</f>
        <v>223.27535152000019</v>
      </c>
      <c r="E107" s="183">
        <f t="shared" si="97"/>
        <v>232.20636558079968</v>
      </c>
      <c r="F107" s="183">
        <f t="shared" si="97"/>
        <v>241.49462020403189</v>
      </c>
      <c r="G107" s="183">
        <f t="shared" si="97"/>
        <v>251.154405012192</v>
      </c>
      <c r="H107" s="183">
        <f t="shared" si="97"/>
        <v>261.20058121267721</v>
      </c>
      <c r="I107" s="183">
        <f t="shared" si="97"/>
        <v>271.64860446118837</v>
      </c>
      <c r="J107" s="183">
        <f t="shared" si="97"/>
        <v>282.5145486396359</v>
      </c>
      <c r="K107" s="183">
        <f t="shared" si="97"/>
        <v>293.81513058522251</v>
      </c>
      <c r="L107" s="183">
        <f t="shared" si="97"/>
        <v>305.56773580863046</v>
      </c>
      <c r="M107" s="183">
        <f t="shared" si="97"/>
        <v>317.7904452409748</v>
      </c>
    </row>
    <row r="108" spans="1:13">
      <c r="A108" s="8" t="s">
        <v>229</v>
      </c>
      <c r="B108" s="9" t="s">
        <v>230</v>
      </c>
      <c r="C108" s="186">
        <f t="shared" ref="C108:M108" si="98">IF(C107=0,0,IF(C70=0,0,C107/C70))</f>
        <v>15.973221183673466</v>
      </c>
      <c r="D108" s="186">
        <f t="shared" si="98"/>
        <v>4.3813844489795954</v>
      </c>
      <c r="E108" s="186">
        <f t="shared" si="98"/>
        <v>4.3813844489795857</v>
      </c>
      <c r="F108" s="186">
        <f t="shared" si="98"/>
        <v>4.3813844489795892</v>
      </c>
      <c r="G108" s="186">
        <f t="shared" si="98"/>
        <v>4.3813844489795688</v>
      </c>
      <c r="H108" s="186">
        <f t="shared" si="98"/>
        <v>4.3813844489795271</v>
      </c>
      <c r="I108" s="186">
        <f t="shared" si="98"/>
        <v>4.3813844489795919</v>
      </c>
      <c r="J108" s="186">
        <f t="shared" si="98"/>
        <v>4.3813844489795919</v>
      </c>
      <c r="K108" s="186">
        <f t="shared" si="98"/>
        <v>4.3813844489796097</v>
      </c>
      <c r="L108" s="186">
        <f t="shared" si="98"/>
        <v>4.3813844489795954</v>
      </c>
      <c r="M108" s="186">
        <f t="shared" si="98"/>
        <v>4.3813844489795839</v>
      </c>
    </row>
    <row r="109" spans="1:13" ht="25.5">
      <c r="A109" s="17" t="s">
        <v>231</v>
      </c>
      <c r="B109" s="255" t="s">
        <v>232</v>
      </c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</row>
    <row r="110" spans="1:13" ht="26.25">
      <c r="A110" s="8" t="s">
        <v>233</v>
      </c>
      <c r="B110" s="9" t="s">
        <v>234</v>
      </c>
      <c r="C110" s="186">
        <f>C4+C101+C104-C81</f>
        <v>9723</v>
      </c>
      <c r="D110" s="186">
        <f t="shared" ref="D110:M110" si="99">D4+D101+D104-D81</f>
        <v>9521.2000000000007</v>
      </c>
      <c r="E110" s="186">
        <f t="shared" si="99"/>
        <v>9902.0480000000007</v>
      </c>
      <c r="F110" s="186">
        <f t="shared" si="99"/>
        <v>10298.129920000001</v>
      </c>
      <c r="G110" s="186">
        <f t="shared" si="99"/>
        <v>10710.055116800002</v>
      </c>
      <c r="H110" s="186">
        <f t="shared" si="99"/>
        <v>11138.457321472</v>
      </c>
      <c r="I110" s="186">
        <f t="shared" si="99"/>
        <v>11583.995614330885</v>
      </c>
      <c r="J110" s="186">
        <f t="shared" si="99"/>
        <v>12047.355438904118</v>
      </c>
      <c r="K110" s="186">
        <f t="shared" si="99"/>
        <v>12529.249656460284</v>
      </c>
      <c r="L110" s="186">
        <f t="shared" si="99"/>
        <v>13030.419642718696</v>
      </c>
      <c r="M110" s="186">
        <f t="shared" si="99"/>
        <v>13551.636428427442</v>
      </c>
    </row>
    <row r="111" spans="1:13" ht="26.25">
      <c r="A111" s="8" t="s">
        <v>235</v>
      </c>
      <c r="B111" s="9" t="s">
        <v>236</v>
      </c>
      <c r="C111" s="186">
        <f>C43+C100+C104-C59-C94</f>
        <v>8824.3121620000002</v>
      </c>
      <c r="D111" s="186">
        <f t="shared" ref="D111:M111" si="100">D43+D100+D104-D59-D94</f>
        <v>9192.8846484800015</v>
      </c>
      <c r="E111" s="186">
        <f t="shared" si="100"/>
        <v>9566.8400344192014</v>
      </c>
      <c r="F111" s="186">
        <f t="shared" si="100"/>
        <v>10071.753635795971</v>
      </c>
      <c r="G111" s="186">
        <f t="shared" si="100"/>
        <v>10476.223781227811</v>
      </c>
      <c r="H111" s="186">
        <f t="shared" si="100"/>
        <v>10936.872732476922</v>
      </c>
      <c r="I111" s="186">
        <f t="shared" si="100"/>
        <v>11374.347641775999</v>
      </c>
      <c r="J111" s="186">
        <f t="shared" si="100"/>
        <v>11829.321547447038</v>
      </c>
      <c r="K111" s="186">
        <f t="shared" si="100"/>
        <v>12302.494409344919</v>
      </c>
      <c r="L111" s="186">
        <f t="shared" si="100"/>
        <v>12794.594185718719</v>
      </c>
      <c r="M111" s="186">
        <f t="shared" si="100"/>
        <v>13306.377953147467</v>
      </c>
    </row>
    <row r="112" spans="1:13" ht="26.25">
      <c r="A112" s="6" t="s">
        <v>237</v>
      </c>
      <c r="B112" s="7" t="s">
        <v>238</v>
      </c>
      <c r="C112" s="183">
        <f t="shared" ref="C112:M112" si="101">C110-C111</f>
        <v>898.68783799999983</v>
      </c>
      <c r="D112" s="183">
        <f t="shared" si="101"/>
        <v>328.31535151999924</v>
      </c>
      <c r="E112" s="183">
        <f t="shared" si="101"/>
        <v>335.20796558079928</v>
      </c>
      <c r="F112" s="183">
        <f t="shared" si="101"/>
        <v>226.37628420403053</v>
      </c>
      <c r="G112" s="183">
        <f t="shared" si="101"/>
        <v>233.83133557219116</v>
      </c>
      <c r="H112" s="183">
        <f t="shared" si="101"/>
        <v>201.58458899507787</v>
      </c>
      <c r="I112" s="183">
        <f t="shared" si="101"/>
        <v>209.6479725548852</v>
      </c>
      <c r="J112" s="183">
        <f t="shared" si="101"/>
        <v>218.03389145708024</v>
      </c>
      <c r="K112" s="183">
        <f t="shared" si="101"/>
        <v>226.75524711536491</v>
      </c>
      <c r="L112" s="183">
        <f t="shared" si="101"/>
        <v>235.82545699997718</v>
      </c>
      <c r="M112" s="183">
        <f t="shared" si="101"/>
        <v>245.25847527997576</v>
      </c>
    </row>
    <row r="113" spans="1:13">
      <c r="A113" s="258">
        <v>2</v>
      </c>
      <c r="B113" s="257" t="s">
        <v>239</v>
      </c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</row>
    <row r="114" spans="1:13">
      <c r="A114" s="6" t="s">
        <v>240</v>
      </c>
      <c r="B114" s="7" t="s">
        <v>241</v>
      </c>
      <c r="C114" s="183">
        <f>C81-C59-C94</f>
        <v>0</v>
      </c>
      <c r="D114" s="183">
        <f t="shared" ref="D114:M114" si="102">D81-D59-D94</f>
        <v>0</v>
      </c>
      <c r="E114" s="183">
        <f t="shared" si="102"/>
        <v>0</v>
      </c>
      <c r="F114" s="183">
        <f t="shared" si="102"/>
        <v>0</v>
      </c>
      <c r="G114" s="183">
        <f t="shared" si="102"/>
        <v>0</v>
      </c>
      <c r="H114" s="183">
        <f t="shared" si="102"/>
        <v>0</v>
      </c>
      <c r="I114" s="183">
        <f t="shared" si="102"/>
        <v>0</v>
      </c>
      <c r="J114" s="183">
        <f t="shared" si="102"/>
        <v>0</v>
      </c>
      <c r="K114" s="183">
        <f t="shared" si="102"/>
        <v>0</v>
      </c>
      <c r="L114" s="183">
        <f t="shared" si="102"/>
        <v>0</v>
      </c>
      <c r="M114" s="183">
        <f t="shared" si="102"/>
        <v>0</v>
      </c>
    </row>
    <row r="115" spans="1:13" ht="26.25">
      <c r="A115" s="18" t="s">
        <v>242</v>
      </c>
      <c r="B115" s="256" t="s">
        <v>243</v>
      </c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</row>
    <row r="116" spans="1:13">
      <c r="A116" s="6" t="s">
        <v>244</v>
      </c>
      <c r="B116" s="7" t="s">
        <v>245</v>
      </c>
      <c r="C116" s="188">
        <f>C4+C101+C104</f>
        <v>9723</v>
      </c>
      <c r="D116" s="188">
        <f t="shared" ref="D116:M116" si="103">D4+D101+D104</f>
        <v>9521.2000000000007</v>
      </c>
      <c r="E116" s="188">
        <f t="shared" si="103"/>
        <v>9902.0480000000007</v>
      </c>
      <c r="F116" s="188">
        <f t="shared" si="103"/>
        <v>10298.129920000001</v>
      </c>
      <c r="G116" s="188">
        <f t="shared" si="103"/>
        <v>10710.055116800002</v>
      </c>
      <c r="H116" s="188">
        <f t="shared" si="103"/>
        <v>11138.457321472</v>
      </c>
      <c r="I116" s="188">
        <f t="shared" si="103"/>
        <v>11583.995614330885</v>
      </c>
      <c r="J116" s="188">
        <f t="shared" si="103"/>
        <v>12047.355438904118</v>
      </c>
      <c r="K116" s="188">
        <f t="shared" si="103"/>
        <v>12529.249656460284</v>
      </c>
      <c r="L116" s="188">
        <f t="shared" si="103"/>
        <v>13030.419642718696</v>
      </c>
      <c r="M116" s="188">
        <f t="shared" si="103"/>
        <v>13551.636428427442</v>
      </c>
    </row>
    <row r="117" spans="1:13">
      <c r="A117" s="6" t="s">
        <v>246</v>
      </c>
      <c r="B117" s="7" t="s">
        <v>247</v>
      </c>
      <c r="C117" s="183">
        <f>C43+C102+C105</f>
        <v>9154.3121620000002</v>
      </c>
      <c r="D117" s="183">
        <f t="shared" ref="D117:M117" si="104">D43+D102+D105</f>
        <v>9504.8846484800015</v>
      </c>
      <c r="E117" s="183">
        <f t="shared" si="104"/>
        <v>9878.8400344192014</v>
      </c>
      <c r="F117" s="183">
        <f t="shared" si="104"/>
        <v>10151.753635795971</v>
      </c>
      <c r="G117" s="183">
        <f t="shared" si="104"/>
        <v>10556.223781227811</v>
      </c>
      <c r="H117" s="183">
        <f t="shared" si="104"/>
        <v>10936.872732476922</v>
      </c>
      <c r="I117" s="183">
        <f t="shared" si="104"/>
        <v>11374.347641775999</v>
      </c>
      <c r="J117" s="183">
        <f t="shared" si="104"/>
        <v>11829.321547447038</v>
      </c>
      <c r="K117" s="183">
        <f t="shared" si="104"/>
        <v>12302.494409344919</v>
      </c>
      <c r="L117" s="183">
        <f t="shared" si="104"/>
        <v>12794.594185718719</v>
      </c>
      <c r="M117" s="183">
        <f t="shared" si="104"/>
        <v>13306.377953147467</v>
      </c>
    </row>
    <row r="118" spans="1:13" ht="13.5" customHeight="1" thickBot="1">
      <c r="A118" s="19" t="s">
        <v>248</v>
      </c>
      <c r="B118" s="20" t="s">
        <v>249</v>
      </c>
      <c r="C118" s="189">
        <f t="shared" ref="C118:M118" si="105">C116-C117</f>
        <v>568.68783799999983</v>
      </c>
      <c r="D118" s="189">
        <f t="shared" si="105"/>
        <v>16.31535151999924</v>
      </c>
      <c r="E118" s="189">
        <f t="shared" si="105"/>
        <v>23.207965580799282</v>
      </c>
      <c r="F118" s="189">
        <f t="shared" si="105"/>
        <v>146.37628420403053</v>
      </c>
      <c r="G118" s="189">
        <f t="shared" si="105"/>
        <v>153.83133557219116</v>
      </c>
      <c r="H118" s="189">
        <f t="shared" si="105"/>
        <v>201.58458899507787</v>
      </c>
      <c r="I118" s="189">
        <f t="shared" si="105"/>
        <v>209.6479725548852</v>
      </c>
      <c r="J118" s="189">
        <f t="shared" si="105"/>
        <v>218.03389145708024</v>
      </c>
      <c r="K118" s="189">
        <f t="shared" si="105"/>
        <v>226.75524711536491</v>
      </c>
      <c r="L118" s="189">
        <f t="shared" si="105"/>
        <v>235.82545699997718</v>
      </c>
      <c r="M118" s="189">
        <f t="shared" si="105"/>
        <v>245.25847527997576</v>
      </c>
    </row>
    <row r="119" spans="1:13" ht="8.25" customHeight="1"/>
    <row r="120" spans="1:13" ht="15.75" thickBot="1">
      <c r="A120" s="19"/>
      <c r="B120" s="20" t="s">
        <v>547</v>
      </c>
      <c r="C120" s="189">
        <v>392</v>
      </c>
      <c r="D120" s="189">
        <f>+C120-D102-D105</f>
        <v>236</v>
      </c>
      <c r="E120" s="189">
        <f t="shared" ref="E120:M120" si="106">+D120-E102-E105</f>
        <v>80</v>
      </c>
      <c r="F120" s="189">
        <f t="shared" si="106"/>
        <v>40</v>
      </c>
      <c r="G120" s="189">
        <f t="shared" si="106"/>
        <v>0</v>
      </c>
      <c r="H120" s="189">
        <f t="shared" si="106"/>
        <v>0</v>
      </c>
      <c r="I120" s="189">
        <v>0</v>
      </c>
      <c r="J120" s="189">
        <f t="shared" si="106"/>
        <v>0</v>
      </c>
      <c r="K120" s="189">
        <f t="shared" si="106"/>
        <v>0</v>
      </c>
      <c r="L120" s="189">
        <f t="shared" si="106"/>
        <v>0</v>
      </c>
      <c r="M120" s="189">
        <f t="shared" si="106"/>
        <v>0</v>
      </c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scale="8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4"/>
  <sheetViews>
    <sheetView topLeftCell="B22" zoomScale="120" zoomScaleNormal="120" workbookViewId="0">
      <selection activeCell="E25" sqref="E25"/>
    </sheetView>
  </sheetViews>
  <sheetFormatPr baseColWidth="10" defaultColWidth="10.140625" defaultRowHeight="13.5"/>
  <cols>
    <col min="1" max="1" width="10.140625" style="40" hidden="1" customWidth="1"/>
    <col min="2" max="2" width="37.85546875" style="40" bestFit="1" customWidth="1"/>
    <col min="3" max="3" width="9.85546875" style="86" customWidth="1"/>
    <col min="4" max="4" width="9.85546875" style="53" customWidth="1"/>
    <col min="5" max="5" width="9.85546875" style="54" customWidth="1"/>
    <col min="6" max="13" width="9.85546875" style="40" customWidth="1"/>
    <col min="14" max="255" width="11.42578125" style="40" customWidth="1"/>
    <col min="256" max="16384" width="10.140625" style="40"/>
  </cols>
  <sheetData>
    <row r="1" spans="1:13" ht="15.75">
      <c r="A1" s="264" t="s">
        <v>537</v>
      </c>
      <c r="B1" s="264"/>
      <c r="C1" s="264"/>
      <c r="D1" s="38"/>
      <c r="E1" s="39"/>
    </row>
    <row r="2" spans="1:13" ht="15.75">
      <c r="A2" s="154"/>
      <c r="B2" s="154" t="str">
        <f>+'Datos '!B6&amp;" - "&amp;'Datos '!B4</f>
        <v>TELLO - HUILA</v>
      </c>
      <c r="C2" s="155"/>
      <c r="D2" s="38"/>
      <c r="E2" s="39"/>
    </row>
    <row r="3" spans="1:13" ht="15" customHeight="1">
      <c r="A3" s="41" t="s">
        <v>339</v>
      </c>
      <c r="B3" s="23" t="s">
        <v>292</v>
      </c>
      <c r="C3" s="23">
        <f>+'Balance Financiero Minhacienda'!C3</f>
        <v>2011</v>
      </c>
      <c r="D3" s="23">
        <f>+'Balance Financiero Minhacienda'!D3</f>
        <v>2012</v>
      </c>
      <c r="E3" s="23">
        <f>+'Balance Financiero Minhacienda'!E3</f>
        <v>2013</v>
      </c>
      <c r="F3" s="23">
        <f>+'Balance Financiero Minhacienda'!F3</f>
        <v>2014</v>
      </c>
      <c r="G3" s="23">
        <f>+'Balance Financiero Minhacienda'!G3</f>
        <v>2015</v>
      </c>
      <c r="H3" s="23">
        <f>+'Balance Financiero Minhacienda'!H3</f>
        <v>2016</v>
      </c>
      <c r="I3" s="23">
        <f>+'Balance Financiero Minhacienda'!I3</f>
        <v>2017</v>
      </c>
      <c r="J3" s="23">
        <f>+'Balance Financiero Minhacienda'!J3</f>
        <v>2018</v>
      </c>
      <c r="K3" s="23">
        <f>+'Balance Financiero Minhacienda'!K3</f>
        <v>2019</v>
      </c>
      <c r="L3" s="23">
        <f>+'Balance Financiero Minhacienda'!L3</f>
        <v>2020</v>
      </c>
      <c r="M3" s="23">
        <f>+'Balance Financiero Minhacienda'!M3</f>
        <v>2021</v>
      </c>
    </row>
    <row r="4" spans="1:13" ht="12.75" customHeight="1">
      <c r="A4" s="42" t="s">
        <v>340</v>
      </c>
      <c r="B4" s="21" t="s">
        <v>341</v>
      </c>
      <c r="C4" s="78">
        <f>+C5+C29</f>
        <v>8647</v>
      </c>
      <c r="D4" s="78">
        <f t="shared" ref="D4:M4" si="0">+D5+D29</f>
        <v>8402.16</v>
      </c>
      <c r="E4" s="78">
        <f t="shared" si="0"/>
        <v>8738.2464</v>
      </c>
      <c r="F4" s="78">
        <f t="shared" si="0"/>
        <v>9087.776256000001</v>
      </c>
      <c r="G4" s="78">
        <f t="shared" si="0"/>
        <v>9451.2873062400013</v>
      </c>
      <c r="H4" s="78">
        <f t="shared" si="0"/>
        <v>9829.3387984896017</v>
      </c>
      <c r="I4" s="78">
        <f t="shared" si="0"/>
        <v>10222.512350429188</v>
      </c>
      <c r="J4" s="78">
        <f t="shared" si="0"/>
        <v>10631.412844446353</v>
      </c>
      <c r="K4" s="78">
        <f t="shared" si="0"/>
        <v>11056.669358224208</v>
      </c>
      <c r="L4" s="78">
        <f t="shared" si="0"/>
        <v>11498.936132553175</v>
      </c>
      <c r="M4" s="78">
        <f t="shared" si="0"/>
        <v>11958.893577855304</v>
      </c>
    </row>
    <row r="5" spans="1:13" ht="12.75" customHeight="1">
      <c r="A5" s="43" t="s">
        <v>342</v>
      </c>
      <c r="B5" s="6" t="s">
        <v>299</v>
      </c>
      <c r="C5" s="79">
        <f>+C6+C16+C17</f>
        <v>1925</v>
      </c>
      <c r="D5" s="79">
        <f t="shared" ref="D5:M5" si="1">+D6+D16+D17</f>
        <v>1003.6</v>
      </c>
      <c r="E5" s="79">
        <f t="shared" si="1"/>
        <v>1043.7439999999999</v>
      </c>
      <c r="F5" s="79">
        <f t="shared" si="1"/>
        <v>1085.4937600000001</v>
      </c>
      <c r="G5" s="79">
        <f t="shared" si="1"/>
        <v>1128.9135104</v>
      </c>
      <c r="H5" s="79">
        <f t="shared" si="1"/>
        <v>1174.0700508160003</v>
      </c>
      <c r="I5" s="79">
        <f t="shared" si="1"/>
        <v>1221.0328528486402</v>
      </c>
      <c r="J5" s="79">
        <f t="shared" si="1"/>
        <v>1269.8741669625856</v>
      </c>
      <c r="K5" s="79">
        <f t="shared" si="1"/>
        <v>1320.6691336410895</v>
      </c>
      <c r="L5" s="79">
        <f t="shared" si="1"/>
        <v>1373.4958989867328</v>
      </c>
      <c r="M5" s="79">
        <f t="shared" si="1"/>
        <v>1428.4357349462023</v>
      </c>
    </row>
    <row r="6" spans="1:13" ht="12.75" customHeight="1">
      <c r="A6" s="43" t="s">
        <v>343</v>
      </c>
      <c r="B6" s="6" t="s">
        <v>300</v>
      </c>
      <c r="C6" s="79">
        <f t="shared" ref="C6:M6" si="2">+SUM(C7:C15)</f>
        <v>869</v>
      </c>
      <c r="D6" s="79">
        <f t="shared" si="2"/>
        <v>903.76</v>
      </c>
      <c r="E6" s="79">
        <f t="shared" si="2"/>
        <v>939.91039999999998</v>
      </c>
      <c r="F6" s="79">
        <f t="shared" si="2"/>
        <v>977.50681600000007</v>
      </c>
      <c r="G6" s="79">
        <f t="shared" si="2"/>
        <v>1016.60708864</v>
      </c>
      <c r="H6" s="79">
        <f t="shared" si="2"/>
        <v>1057.2713721856003</v>
      </c>
      <c r="I6" s="79">
        <f t="shared" si="2"/>
        <v>1099.5622270730241</v>
      </c>
      <c r="J6" s="79">
        <f t="shared" si="2"/>
        <v>1143.544716155945</v>
      </c>
      <c r="K6" s="79">
        <f t="shared" si="2"/>
        <v>1189.2865048021831</v>
      </c>
      <c r="L6" s="79">
        <f t="shared" si="2"/>
        <v>1236.8579649942703</v>
      </c>
      <c r="M6" s="79">
        <f t="shared" si="2"/>
        <v>1286.3322835940412</v>
      </c>
    </row>
    <row r="7" spans="1:13" ht="12.75" customHeight="1">
      <c r="A7" s="43" t="s">
        <v>344</v>
      </c>
      <c r="B7" s="43" t="s">
        <v>301</v>
      </c>
      <c r="C7" s="80">
        <f>+'Balance Financiero Minhacienda'!C8</f>
        <v>193</v>
      </c>
      <c r="D7" s="80">
        <f>+'Balance Financiero Minhacienda'!D8</f>
        <v>200.72</v>
      </c>
      <c r="E7" s="80">
        <f>+'Balance Financiero Minhacienda'!E8</f>
        <v>208.74880000000002</v>
      </c>
      <c r="F7" s="80">
        <f>+'Balance Financiero Minhacienda'!F8</f>
        <v>217.09875200000002</v>
      </c>
      <c r="G7" s="80">
        <f>+'Balance Financiero Minhacienda'!G8</f>
        <v>225.78270208000004</v>
      </c>
      <c r="H7" s="80">
        <f>+'Balance Financiero Minhacienda'!H8</f>
        <v>234.81401016320004</v>
      </c>
      <c r="I7" s="80">
        <f>+'Balance Financiero Minhacienda'!I8</f>
        <v>244.20657056972806</v>
      </c>
      <c r="J7" s="80">
        <f>+'Balance Financiero Minhacienda'!J8</f>
        <v>253.97483339251718</v>
      </c>
      <c r="K7" s="80">
        <f>+'Balance Financiero Minhacienda'!K8</f>
        <v>264.13382672821785</v>
      </c>
      <c r="L7" s="80">
        <f>+'Balance Financiero Minhacienda'!L8</f>
        <v>274.69917979734657</v>
      </c>
      <c r="M7" s="80">
        <f>+'Balance Financiero Minhacienda'!M8</f>
        <v>285.68714698924043</v>
      </c>
    </row>
    <row r="8" spans="1:13" ht="12.75" customHeight="1">
      <c r="A8" s="43" t="s">
        <v>345</v>
      </c>
      <c r="B8" s="43" t="s">
        <v>302</v>
      </c>
      <c r="C8" s="80">
        <f>+'Balance Financiero Minhacienda'!C9</f>
        <v>179</v>
      </c>
      <c r="D8" s="80">
        <f>+'Balance Financiero Minhacienda'!D9</f>
        <v>186.16</v>
      </c>
      <c r="E8" s="80">
        <f>+'Balance Financiero Minhacienda'!E9</f>
        <v>193.60640000000001</v>
      </c>
      <c r="F8" s="80">
        <f>+'Balance Financiero Minhacienda'!F9</f>
        <v>201.35065600000001</v>
      </c>
      <c r="G8" s="80">
        <f>+'Balance Financiero Minhacienda'!G9</f>
        <v>209.40468224000003</v>
      </c>
      <c r="H8" s="80">
        <f>+'Balance Financiero Minhacienda'!H9</f>
        <v>217.78086952960004</v>
      </c>
      <c r="I8" s="80">
        <f>+'Balance Financiero Minhacienda'!I9</f>
        <v>226.49210431078404</v>
      </c>
      <c r="J8" s="80">
        <f>+'Balance Financiero Minhacienda'!J9</f>
        <v>235.5517884832154</v>
      </c>
      <c r="K8" s="80">
        <f>+'Balance Financiero Minhacienda'!K9</f>
        <v>244.97386002254402</v>
      </c>
      <c r="L8" s="80">
        <f>+'Balance Financiero Minhacienda'!L9</f>
        <v>254.77281442344579</v>
      </c>
      <c r="M8" s="80">
        <f>+'Balance Financiero Minhacienda'!M9</f>
        <v>264.96372700038364</v>
      </c>
    </row>
    <row r="9" spans="1:13" ht="12.75" customHeight="1">
      <c r="A9" s="44" t="s">
        <v>346</v>
      </c>
      <c r="B9" s="44" t="s">
        <v>347</v>
      </c>
      <c r="C9" s="80">
        <f>+'Balance Financiero Minhacienda'!C14</f>
        <v>52</v>
      </c>
      <c r="D9" s="80">
        <f>+'Balance Financiero Minhacienda'!D14</f>
        <v>54.08</v>
      </c>
      <c r="E9" s="80">
        <f>+'Balance Financiero Minhacienda'!E14</f>
        <v>56.243200000000002</v>
      </c>
      <c r="F9" s="80">
        <f>+'Balance Financiero Minhacienda'!F14</f>
        <v>58.492928000000006</v>
      </c>
      <c r="G9" s="80">
        <f>+'Balance Financiero Minhacienda'!G14</f>
        <v>60.832645120000009</v>
      </c>
      <c r="H9" s="80">
        <f>+'Balance Financiero Minhacienda'!H14</f>
        <v>63.265950924800009</v>
      </c>
      <c r="I9" s="80">
        <f>+'Balance Financiero Minhacienda'!I14</f>
        <v>65.796588961792011</v>
      </c>
      <c r="J9" s="80">
        <f>+'Balance Financiero Minhacienda'!J14</f>
        <v>68.42845252026369</v>
      </c>
      <c r="K9" s="80">
        <f>+'Balance Financiero Minhacienda'!K14</f>
        <v>71.165590621074244</v>
      </c>
      <c r="L9" s="80">
        <f>+'Balance Financiero Minhacienda'!L14</f>
        <v>74.012214245917221</v>
      </c>
      <c r="M9" s="80">
        <f>+'Balance Financiero Minhacienda'!M14</f>
        <v>76.972702815753919</v>
      </c>
    </row>
    <row r="10" spans="1:13" ht="12.75" customHeight="1">
      <c r="A10" s="44"/>
      <c r="B10" s="44" t="s">
        <v>536</v>
      </c>
      <c r="C10" s="80">
        <f>+'Balance Financiero Minhacienda'!C12</f>
        <v>0</v>
      </c>
      <c r="D10" s="80">
        <f>+'Balance Financiero Minhacienda'!D12</f>
        <v>0</v>
      </c>
      <c r="E10" s="80">
        <f>+'Balance Financiero Minhacienda'!E12</f>
        <v>0</v>
      </c>
      <c r="F10" s="80">
        <f>+'Balance Financiero Minhacienda'!F12</f>
        <v>0</v>
      </c>
      <c r="G10" s="80">
        <f>+'Balance Financiero Minhacienda'!G12</f>
        <v>0</v>
      </c>
      <c r="H10" s="80">
        <f>+'Balance Financiero Minhacienda'!H12</f>
        <v>0</v>
      </c>
      <c r="I10" s="80">
        <f>+'Balance Financiero Minhacienda'!I12</f>
        <v>0</v>
      </c>
      <c r="J10" s="80">
        <f>+'Balance Financiero Minhacienda'!J12</f>
        <v>0</v>
      </c>
      <c r="K10" s="80">
        <f>+'Balance Financiero Minhacienda'!K12</f>
        <v>0</v>
      </c>
      <c r="L10" s="80">
        <f>+'Balance Financiero Minhacienda'!L12</f>
        <v>0</v>
      </c>
      <c r="M10" s="80">
        <f>+'Balance Financiero Minhacienda'!M12</f>
        <v>0</v>
      </c>
    </row>
    <row r="11" spans="1:13" ht="12.75" customHeight="1">
      <c r="A11" s="44"/>
      <c r="B11" s="44" t="s">
        <v>535</v>
      </c>
      <c r="C11" s="80">
        <f>+'Balance Financiero Minhacienda'!C11</f>
        <v>0</v>
      </c>
      <c r="D11" s="80">
        <f>+'Balance Financiero Minhacienda'!D11</f>
        <v>0</v>
      </c>
      <c r="E11" s="80">
        <f>+'Balance Financiero Minhacienda'!E11</f>
        <v>0</v>
      </c>
      <c r="F11" s="80">
        <f>+'Balance Financiero Minhacienda'!F11</f>
        <v>0</v>
      </c>
      <c r="G11" s="80">
        <f>+'Balance Financiero Minhacienda'!G11</f>
        <v>0</v>
      </c>
      <c r="H11" s="80">
        <f>+'Balance Financiero Minhacienda'!H11</f>
        <v>0</v>
      </c>
      <c r="I11" s="80">
        <f>+'Balance Financiero Minhacienda'!I11</f>
        <v>0</v>
      </c>
      <c r="J11" s="80">
        <f>+'Balance Financiero Minhacienda'!J11</f>
        <v>0</v>
      </c>
      <c r="K11" s="80">
        <f>+'Balance Financiero Minhacienda'!K11</f>
        <v>0</v>
      </c>
      <c r="L11" s="80">
        <f>+'Balance Financiero Minhacienda'!L11</f>
        <v>0</v>
      </c>
      <c r="M11" s="80">
        <f>+'Balance Financiero Minhacienda'!M11</f>
        <v>0</v>
      </c>
    </row>
    <row r="12" spans="1:13" ht="12.75" customHeight="1">
      <c r="A12" s="44"/>
      <c r="B12" s="44" t="s">
        <v>534</v>
      </c>
      <c r="C12" s="80">
        <f>+'Balance Financiero Minhacienda'!C13</f>
        <v>0</v>
      </c>
      <c r="D12" s="80">
        <f>+'Balance Financiero Minhacienda'!D13</f>
        <v>0</v>
      </c>
      <c r="E12" s="80">
        <f>+'Balance Financiero Minhacienda'!E13</f>
        <v>0</v>
      </c>
      <c r="F12" s="80">
        <f>+'Balance Financiero Minhacienda'!F13</f>
        <v>0</v>
      </c>
      <c r="G12" s="80">
        <f>+'Balance Financiero Minhacienda'!G13</f>
        <v>0</v>
      </c>
      <c r="H12" s="80">
        <f>+'Balance Financiero Minhacienda'!H13</f>
        <v>0</v>
      </c>
      <c r="I12" s="80">
        <f>+'Balance Financiero Minhacienda'!I13</f>
        <v>0</v>
      </c>
      <c r="J12" s="80">
        <f>+'Balance Financiero Minhacienda'!J13</f>
        <v>0</v>
      </c>
      <c r="K12" s="80">
        <f>+'Balance Financiero Minhacienda'!K13</f>
        <v>0</v>
      </c>
      <c r="L12" s="80">
        <f>+'Balance Financiero Minhacienda'!L13</f>
        <v>0</v>
      </c>
      <c r="M12" s="80">
        <f>+'Balance Financiero Minhacienda'!M13</f>
        <v>0</v>
      </c>
    </row>
    <row r="13" spans="1:13" ht="12.75" customHeight="1">
      <c r="A13" s="44"/>
      <c r="B13" s="44" t="s">
        <v>533</v>
      </c>
      <c r="C13" s="80">
        <f>+'Balance Financiero Minhacienda'!C10</f>
        <v>0</v>
      </c>
      <c r="D13" s="80">
        <f>+'Balance Financiero Minhacienda'!D10</f>
        <v>0</v>
      </c>
      <c r="E13" s="80">
        <f>+'Balance Financiero Minhacienda'!E10</f>
        <v>0</v>
      </c>
      <c r="F13" s="80">
        <f>+'Balance Financiero Minhacienda'!F10</f>
        <v>0</v>
      </c>
      <c r="G13" s="80">
        <f>+'Balance Financiero Minhacienda'!G10</f>
        <v>0</v>
      </c>
      <c r="H13" s="80">
        <f>+'Balance Financiero Minhacienda'!H10</f>
        <v>0</v>
      </c>
      <c r="I13" s="80">
        <f>+'Balance Financiero Minhacienda'!I10</f>
        <v>0</v>
      </c>
      <c r="J13" s="80">
        <f>+'Balance Financiero Minhacienda'!J10</f>
        <v>0</v>
      </c>
      <c r="K13" s="80">
        <f>+'Balance Financiero Minhacienda'!K10</f>
        <v>0</v>
      </c>
      <c r="L13" s="80">
        <f>+'Balance Financiero Minhacienda'!L10</f>
        <v>0</v>
      </c>
      <c r="M13" s="80">
        <f>+'Balance Financiero Minhacienda'!M10</f>
        <v>0</v>
      </c>
    </row>
    <row r="14" spans="1:13" ht="12.75" customHeight="1">
      <c r="A14" s="44"/>
      <c r="B14" s="44" t="s">
        <v>532</v>
      </c>
      <c r="C14" s="80">
        <f>+'Balance Financiero Minhacienda'!C7</f>
        <v>0</v>
      </c>
      <c r="D14" s="80">
        <f>+'Balance Financiero Minhacienda'!D7</f>
        <v>0</v>
      </c>
      <c r="E14" s="80">
        <f>+'Balance Financiero Minhacienda'!E7</f>
        <v>0</v>
      </c>
      <c r="F14" s="80">
        <f>+'Balance Financiero Minhacienda'!F7</f>
        <v>0</v>
      </c>
      <c r="G14" s="80">
        <f>+'Balance Financiero Minhacienda'!G7</f>
        <v>0</v>
      </c>
      <c r="H14" s="80">
        <f>+'Balance Financiero Minhacienda'!H7</f>
        <v>0</v>
      </c>
      <c r="I14" s="80">
        <f>+'Balance Financiero Minhacienda'!I7</f>
        <v>0</v>
      </c>
      <c r="J14" s="80">
        <f>+'Balance Financiero Minhacienda'!J7</f>
        <v>0</v>
      </c>
      <c r="K14" s="80">
        <f>+'Balance Financiero Minhacienda'!K7</f>
        <v>0</v>
      </c>
      <c r="L14" s="80">
        <f>+'Balance Financiero Minhacienda'!L7</f>
        <v>0</v>
      </c>
      <c r="M14" s="80">
        <f>+'Balance Financiero Minhacienda'!M7</f>
        <v>0</v>
      </c>
    </row>
    <row r="15" spans="1:13" ht="12.75" customHeight="1">
      <c r="A15" s="44" t="s">
        <v>348</v>
      </c>
      <c r="B15" s="44" t="s">
        <v>531</v>
      </c>
      <c r="C15" s="80">
        <f>+'Balance Financiero Minhacienda'!C15+'Balance Financiero Minhacienda'!C16+'Balance Financiero Minhacienda'!C17+'Balance Financiero Minhacienda'!C18</f>
        <v>445</v>
      </c>
      <c r="D15" s="80">
        <f>+'Balance Financiero Minhacienda'!D15+'Balance Financiero Minhacienda'!D16+'Balance Financiero Minhacienda'!D17+'Balance Financiero Minhacienda'!D18</f>
        <v>462.8</v>
      </c>
      <c r="E15" s="80">
        <f>+'Balance Financiero Minhacienda'!E15+'Balance Financiero Minhacienda'!E16+'Balance Financiero Minhacienda'!E17+'Balance Financiero Minhacienda'!E18</f>
        <v>481.31200000000001</v>
      </c>
      <c r="F15" s="80">
        <f>+'Balance Financiero Minhacienda'!F15+'Balance Financiero Minhacienda'!F16+'Balance Financiero Minhacienda'!F17+'Balance Financiero Minhacienda'!F18</f>
        <v>500.56448</v>
      </c>
      <c r="G15" s="80">
        <f>+'Balance Financiero Minhacienda'!G15+'Balance Financiero Minhacienda'!G16+'Balance Financiero Minhacienda'!G17+'Balance Financiero Minhacienda'!G18</f>
        <v>520.5870592</v>
      </c>
      <c r="H15" s="80">
        <f>+'Balance Financiero Minhacienda'!H15+'Balance Financiero Minhacienda'!H16+'Balance Financiero Minhacienda'!H17+'Balance Financiero Minhacienda'!H18</f>
        <v>541.4105415680001</v>
      </c>
      <c r="I15" s="80">
        <f>+'Balance Financiero Minhacienda'!I15+'Balance Financiero Minhacienda'!I16+'Balance Financiero Minhacienda'!I17+'Balance Financiero Minhacienda'!I18</f>
        <v>563.06696323072003</v>
      </c>
      <c r="J15" s="80">
        <f>+'Balance Financiero Minhacienda'!J15+'Balance Financiero Minhacienda'!J16+'Balance Financiero Minhacienda'!J17+'Balance Financiero Minhacienda'!J18</f>
        <v>585.5896417599489</v>
      </c>
      <c r="K15" s="80">
        <f>+'Balance Financiero Minhacienda'!K15+'Balance Financiero Minhacienda'!K16+'Balance Financiero Minhacienda'!K17+'Balance Financiero Minhacienda'!K18</f>
        <v>609.01322743034689</v>
      </c>
      <c r="L15" s="80">
        <f>+'Balance Financiero Minhacienda'!L15+'Balance Financiero Minhacienda'!L16+'Balance Financiero Minhacienda'!L17+'Balance Financiero Minhacienda'!L18</f>
        <v>633.37375652756077</v>
      </c>
      <c r="M15" s="80">
        <f>+'Balance Financiero Minhacienda'!M15+'Balance Financiero Minhacienda'!M16+'Balance Financiero Minhacienda'!M17+'Balance Financiero Minhacienda'!M18</f>
        <v>658.70870678866322</v>
      </c>
    </row>
    <row r="16" spans="1:13" ht="12.75" customHeight="1">
      <c r="A16" s="43" t="s">
        <v>349</v>
      </c>
      <c r="B16" s="43" t="s">
        <v>305</v>
      </c>
      <c r="C16" s="80">
        <f>+'Balance Financiero Minhacienda'!C19</f>
        <v>96</v>
      </c>
      <c r="D16" s="80">
        <f>+'Balance Financiero Minhacienda'!D19</f>
        <v>99.84</v>
      </c>
      <c r="E16" s="80">
        <f>+'Balance Financiero Minhacienda'!E19</f>
        <v>103.8336</v>
      </c>
      <c r="F16" s="80">
        <f>+'Balance Financiero Minhacienda'!F19</f>
        <v>107.98694399999999</v>
      </c>
      <c r="G16" s="80">
        <f>+'Balance Financiero Minhacienda'!G19</f>
        <v>112.30642176000001</v>
      </c>
      <c r="H16" s="80">
        <f>+'Balance Financiero Minhacienda'!H19</f>
        <v>116.7986786304</v>
      </c>
      <c r="I16" s="80">
        <f>+'Balance Financiero Minhacienda'!I19</f>
        <v>121.47062577561601</v>
      </c>
      <c r="J16" s="80">
        <f>+'Balance Financiero Minhacienda'!J19</f>
        <v>126.32945080664066</v>
      </c>
      <c r="K16" s="80">
        <f>+'Balance Financiero Minhacienda'!K19</f>
        <v>131.3826288389063</v>
      </c>
      <c r="L16" s="80">
        <f>+'Balance Financiero Minhacienda'!L19</f>
        <v>136.63793399246254</v>
      </c>
      <c r="M16" s="80">
        <f>+'Balance Financiero Minhacienda'!M19</f>
        <v>142.10345135216104</v>
      </c>
    </row>
    <row r="17" spans="1:13" ht="12.75" customHeight="1">
      <c r="A17" s="43" t="s">
        <v>350</v>
      </c>
      <c r="B17" s="6" t="s">
        <v>306</v>
      </c>
      <c r="C17" s="79">
        <f>+C18+C19</f>
        <v>960</v>
      </c>
      <c r="D17" s="79">
        <f t="shared" ref="D17:M17" si="3">+D18+D19</f>
        <v>0</v>
      </c>
      <c r="E17" s="79">
        <f t="shared" si="3"/>
        <v>0</v>
      </c>
      <c r="F17" s="79">
        <f t="shared" si="3"/>
        <v>0</v>
      </c>
      <c r="G17" s="79">
        <f t="shared" si="3"/>
        <v>0</v>
      </c>
      <c r="H17" s="79">
        <f t="shared" si="3"/>
        <v>0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  <c r="M17" s="79">
        <f t="shared" si="3"/>
        <v>0</v>
      </c>
    </row>
    <row r="18" spans="1:13" ht="12.75" customHeight="1">
      <c r="A18" s="43" t="s">
        <v>351</v>
      </c>
      <c r="B18" s="43" t="s">
        <v>307</v>
      </c>
      <c r="C18" s="80">
        <f>+'Balance Financiero Minhacienda'!C24</f>
        <v>960</v>
      </c>
      <c r="D18" s="80">
        <f>+'Balance Financiero Minhacienda'!D24</f>
        <v>0</v>
      </c>
      <c r="E18" s="80">
        <f>+'Balance Financiero Minhacienda'!E24</f>
        <v>0</v>
      </c>
      <c r="F18" s="80">
        <f>+'Balance Financiero Minhacienda'!F24</f>
        <v>0</v>
      </c>
      <c r="G18" s="80">
        <f>+'Balance Financiero Minhacienda'!G24</f>
        <v>0</v>
      </c>
      <c r="H18" s="80">
        <f>+'Balance Financiero Minhacienda'!H24</f>
        <v>0</v>
      </c>
      <c r="I18" s="80">
        <f>+'Balance Financiero Minhacienda'!I24</f>
        <v>0</v>
      </c>
      <c r="J18" s="80">
        <f>+'Balance Financiero Minhacienda'!J24</f>
        <v>0</v>
      </c>
      <c r="K18" s="80">
        <f>+'Balance Financiero Minhacienda'!K24</f>
        <v>0</v>
      </c>
      <c r="L18" s="80">
        <f>+'Balance Financiero Minhacienda'!L24</f>
        <v>0</v>
      </c>
      <c r="M18" s="80">
        <f>+'Balance Financiero Minhacienda'!M24</f>
        <v>0</v>
      </c>
    </row>
    <row r="19" spans="1:13" ht="12.75" customHeight="1">
      <c r="A19" s="43" t="s">
        <v>352</v>
      </c>
      <c r="B19" s="43" t="s">
        <v>308</v>
      </c>
      <c r="C19" s="80">
        <f>+'Balance Financiero Minhacienda'!C27</f>
        <v>0</v>
      </c>
      <c r="D19" s="80">
        <f>+'Balance Financiero Minhacienda'!D27+'Balance Financiero Minhacienda'!D30</f>
        <v>0</v>
      </c>
      <c r="E19" s="80">
        <f>+'Balance Financiero Minhacienda'!E27+'Balance Financiero Minhacienda'!E30</f>
        <v>0</v>
      </c>
      <c r="F19" s="80">
        <f>+'Balance Financiero Minhacienda'!F27+'Balance Financiero Minhacienda'!F30</f>
        <v>0</v>
      </c>
      <c r="G19" s="80">
        <f>+'Balance Financiero Minhacienda'!G27+'Balance Financiero Minhacienda'!G30</f>
        <v>0</v>
      </c>
      <c r="H19" s="80">
        <f>+'Balance Financiero Minhacienda'!H27+'Balance Financiero Minhacienda'!H30</f>
        <v>0</v>
      </c>
      <c r="I19" s="80">
        <f>+'Balance Financiero Minhacienda'!I27+'Balance Financiero Minhacienda'!I30</f>
        <v>0</v>
      </c>
      <c r="J19" s="80">
        <f>+'Balance Financiero Minhacienda'!J27+'Balance Financiero Minhacienda'!J30</f>
        <v>0</v>
      </c>
      <c r="K19" s="80">
        <f>+'Balance Financiero Minhacienda'!K27+'Balance Financiero Minhacienda'!K30</f>
        <v>0</v>
      </c>
      <c r="L19" s="80">
        <f>+'Balance Financiero Minhacienda'!L27+'Balance Financiero Minhacienda'!L30</f>
        <v>0</v>
      </c>
      <c r="M19" s="80">
        <f>+'Balance Financiero Minhacienda'!M27+'Balance Financiero Minhacienda'!M30</f>
        <v>0</v>
      </c>
    </row>
    <row r="20" spans="1:13" ht="12.75" customHeight="1">
      <c r="A20" s="42" t="s">
        <v>353</v>
      </c>
      <c r="B20" s="21" t="s">
        <v>354</v>
      </c>
      <c r="C20" s="78">
        <f>+C21+C34</f>
        <v>8989.3121620000002</v>
      </c>
      <c r="D20" s="78">
        <f t="shared" ref="D20:M20" si="4">+D21+D34</f>
        <v>9348.8846484800015</v>
      </c>
      <c r="E20" s="78">
        <f t="shared" si="4"/>
        <v>9722.8400344192014</v>
      </c>
      <c r="F20" s="78">
        <f t="shared" si="4"/>
        <v>10111.753635795971</v>
      </c>
      <c r="G20" s="78">
        <f t="shared" si="4"/>
        <v>10516.223781227809</v>
      </c>
      <c r="H20" s="78">
        <f t="shared" si="4"/>
        <v>10936.872732476922</v>
      </c>
      <c r="I20" s="78">
        <f t="shared" si="4"/>
        <v>11374.347641775999</v>
      </c>
      <c r="J20" s="78">
        <f t="shared" si="4"/>
        <v>11829.321547447038</v>
      </c>
      <c r="K20" s="78">
        <f t="shared" si="4"/>
        <v>12302.494409344919</v>
      </c>
      <c r="L20" s="78">
        <f t="shared" si="4"/>
        <v>12794.594185718719</v>
      </c>
      <c r="M20" s="78">
        <f t="shared" si="4"/>
        <v>13306.377953147467</v>
      </c>
    </row>
    <row r="21" spans="1:13" ht="12.75" customHeight="1">
      <c r="A21" s="43" t="s">
        <v>355</v>
      </c>
      <c r="B21" s="43" t="s">
        <v>356</v>
      </c>
      <c r="C21" s="81">
        <f>+C22+C26</f>
        <v>1190.542782</v>
      </c>
      <c r="D21" s="81">
        <f t="shared" ref="D21:M21" si="5">+D22+D26</f>
        <v>1238.1644932800002</v>
      </c>
      <c r="E21" s="81">
        <f t="shared" si="5"/>
        <v>1287.6910730111999</v>
      </c>
      <c r="F21" s="81">
        <f t="shared" si="5"/>
        <v>1339.1987159316482</v>
      </c>
      <c r="G21" s="81">
        <f t="shared" si="5"/>
        <v>1392.7666645689139</v>
      </c>
      <c r="H21" s="81">
        <f t="shared" si="5"/>
        <v>1448.4773311516708</v>
      </c>
      <c r="I21" s="81">
        <f t="shared" si="5"/>
        <v>1506.4164243977377</v>
      </c>
      <c r="J21" s="81">
        <f t="shared" si="5"/>
        <v>1566.6730813736469</v>
      </c>
      <c r="K21" s="81">
        <f t="shared" si="5"/>
        <v>1629.3400046285931</v>
      </c>
      <c r="L21" s="81">
        <f t="shared" si="5"/>
        <v>1694.5136048137369</v>
      </c>
      <c r="M21" s="81">
        <f t="shared" si="5"/>
        <v>1762.2941490062863</v>
      </c>
    </row>
    <row r="22" spans="1:13" ht="12.75" customHeight="1">
      <c r="A22" s="43" t="s">
        <v>357</v>
      </c>
      <c r="B22" s="43" t="s">
        <v>358</v>
      </c>
      <c r="C22" s="81">
        <f>+C23+C24+C25+C27</f>
        <v>1141.542782</v>
      </c>
      <c r="D22" s="81">
        <f t="shared" ref="D22:M22" si="6">+D23+D24+D25+D27</f>
        <v>1187.2044932800002</v>
      </c>
      <c r="E22" s="81">
        <f t="shared" si="6"/>
        <v>1234.6926730112</v>
      </c>
      <c r="F22" s="81">
        <f t="shared" si="6"/>
        <v>1284.0803799316482</v>
      </c>
      <c r="G22" s="81">
        <f t="shared" si="6"/>
        <v>1335.443595128914</v>
      </c>
      <c r="H22" s="81">
        <f t="shared" si="6"/>
        <v>1388.8613389340708</v>
      </c>
      <c r="I22" s="81">
        <f t="shared" si="6"/>
        <v>1444.4157924914336</v>
      </c>
      <c r="J22" s="81">
        <f t="shared" si="6"/>
        <v>1502.1924241910908</v>
      </c>
      <c r="K22" s="81">
        <f t="shared" si="6"/>
        <v>1562.2801211587346</v>
      </c>
      <c r="L22" s="81">
        <f t="shared" si="6"/>
        <v>1624.7713260050841</v>
      </c>
      <c r="M22" s="81">
        <f t="shared" si="6"/>
        <v>1689.7621790452874</v>
      </c>
    </row>
    <row r="23" spans="1:13" ht="12.75" customHeight="1">
      <c r="A23" s="43" t="s">
        <v>359</v>
      </c>
      <c r="B23" s="43" t="s">
        <v>360</v>
      </c>
      <c r="C23" s="80">
        <f>+'Balance Financiero Minhacienda'!C46</f>
        <v>470</v>
      </c>
      <c r="D23" s="80">
        <f>+'Balance Financiero Minhacienda'!D46</f>
        <v>488.8</v>
      </c>
      <c r="E23" s="80">
        <f>+'Balance Financiero Minhacienda'!E46</f>
        <v>508.35200000000003</v>
      </c>
      <c r="F23" s="80">
        <f>+'Balance Financiero Minhacienda'!F46</f>
        <v>528.68608000000006</v>
      </c>
      <c r="G23" s="80">
        <f>+'Balance Financiero Minhacienda'!G46</f>
        <v>549.83352320000006</v>
      </c>
      <c r="H23" s="80">
        <f>+'Balance Financiero Minhacienda'!H46</f>
        <v>571.82686412800012</v>
      </c>
      <c r="I23" s="80">
        <f>+'Balance Financiero Minhacienda'!I46</f>
        <v>594.6999386931202</v>
      </c>
      <c r="J23" s="80">
        <f>+'Balance Financiero Minhacienda'!J46</f>
        <v>618.48793624084499</v>
      </c>
      <c r="K23" s="80">
        <f>+'Balance Financiero Minhacienda'!K46</f>
        <v>643.2274536904788</v>
      </c>
      <c r="L23" s="80">
        <f>+'Balance Financiero Minhacienda'!L46</f>
        <v>668.95655183809799</v>
      </c>
      <c r="M23" s="80">
        <f>+'Balance Financiero Minhacienda'!M46</f>
        <v>695.71481391162195</v>
      </c>
    </row>
    <row r="24" spans="1:13" ht="12.75" customHeight="1">
      <c r="A24" s="43" t="s">
        <v>361</v>
      </c>
      <c r="B24" s="43" t="s">
        <v>362</v>
      </c>
      <c r="C24" s="80">
        <f>+'Balance Financiero Minhacienda'!C47</f>
        <v>316.71028200000001</v>
      </c>
      <c r="D24" s="80">
        <f>+'Balance Financiero Minhacienda'!D47</f>
        <v>329.37869327999999</v>
      </c>
      <c r="E24" s="80">
        <f>+'Balance Financiero Minhacienda'!E47</f>
        <v>342.55384101120001</v>
      </c>
      <c r="F24" s="80">
        <f>+'Balance Financiero Minhacienda'!F47</f>
        <v>356.255994651648</v>
      </c>
      <c r="G24" s="80">
        <f>+'Balance Financiero Minhacienda'!G47</f>
        <v>370.50623443771394</v>
      </c>
      <c r="H24" s="80">
        <f>+'Balance Financiero Minhacienda'!H47</f>
        <v>385.3264838152225</v>
      </c>
      <c r="I24" s="80">
        <f>+'Balance Financiero Minhacienda'!I47</f>
        <v>400.73954316783141</v>
      </c>
      <c r="J24" s="80">
        <f>+'Balance Financiero Minhacienda'!J47</f>
        <v>416.76912489454469</v>
      </c>
      <c r="K24" s="80">
        <f>+'Balance Financiero Minhacienda'!K47</f>
        <v>433.43988989032647</v>
      </c>
      <c r="L24" s="80">
        <f>+'Balance Financiero Minhacienda'!L47</f>
        <v>450.77748548593956</v>
      </c>
      <c r="M24" s="80">
        <f>+'Balance Financiero Minhacienda'!M47</f>
        <v>468.80858490537719</v>
      </c>
    </row>
    <row r="25" spans="1:13" ht="12.75" customHeight="1">
      <c r="A25" s="43" t="s">
        <v>363</v>
      </c>
      <c r="B25" s="44" t="s">
        <v>477</v>
      </c>
      <c r="C25" s="80">
        <f>+'Balance Financiero Minhacienda'!C48+SUM('Balance Financiero Minhacienda'!C56:C59)</f>
        <v>334.83249999999998</v>
      </c>
      <c r="D25" s="80">
        <f>+'Balance Financiero Minhacienda'!D48+SUM('Balance Financiero Minhacienda'!D56:D59)</f>
        <v>348.22580000000005</v>
      </c>
      <c r="E25" s="80">
        <f>+'Balance Financiero Minhacienda'!E48+SUM('Balance Financiero Minhacienda'!E56:E59)</f>
        <v>362.15483200000006</v>
      </c>
      <c r="F25" s="80">
        <f>+'Balance Financiero Minhacienda'!F48+SUM('Balance Financiero Minhacienda'!F56:F59)</f>
        <v>376.64102528000001</v>
      </c>
      <c r="G25" s="80">
        <f>+'Balance Financiero Minhacienda'!G48+SUM('Balance Financiero Minhacienda'!G56:G59)</f>
        <v>391.70666629120007</v>
      </c>
      <c r="H25" s="80">
        <f>+'Balance Financiero Minhacienda'!H48+SUM('Balance Financiero Minhacienda'!H56:H59)</f>
        <v>407.37493294284809</v>
      </c>
      <c r="I25" s="80">
        <f>+'Balance Financiero Minhacienda'!I48+SUM('Balance Financiero Minhacienda'!I56:I59)</f>
        <v>423.66993026056201</v>
      </c>
      <c r="J25" s="80">
        <f>+'Balance Financiero Minhacienda'!J48+SUM('Balance Financiero Minhacienda'!J56:J59)</f>
        <v>440.61672747098447</v>
      </c>
      <c r="K25" s="80">
        <f>+'Balance Financiero Minhacienda'!K48+SUM('Balance Financiero Minhacienda'!K56:K59)</f>
        <v>458.24139656982391</v>
      </c>
      <c r="L25" s="80">
        <f>+'Balance Financiero Minhacienda'!L48+SUM('Balance Financiero Minhacienda'!L56:L59)</f>
        <v>476.57105243261685</v>
      </c>
      <c r="M25" s="80">
        <f>+'Balance Financiero Minhacienda'!M48+SUM('Balance Financiero Minhacienda'!M56:M59)</f>
        <v>495.63389452992158</v>
      </c>
    </row>
    <row r="26" spans="1:13" ht="12.75" customHeight="1">
      <c r="A26" s="43" t="s">
        <v>364</v>
      </c>
      <c r="B26" s="43" t="s">
        <v>365</v>
      </c>
      <c r="C26" s="81">
        <f>+'Balance Financiero Minhacienda'!C70</f>
        <v>49</v>
      </c>
      <c r="D26" s="81">
        <f>+'Balance Financiero Minhacienda'!D70</f>
        <v>50.96</v>
      </c>
      <c r="E26" s="81">
        <f>+'Balance Financiero Minhacienda'!E70</f>
        <v>52.998400000000004</v>
      </c>
      <c r="F26" s="81">
        <f>+'Balance Financiero Minhacienda'!F70</f>
        <v>55.118336000000006</v>
      </c>
      <c r="G26" s="81">
        <f>+'Balance Financiero Minhacienda'!G70</f>
        <v>57.323069440000012</v>
      </c>
      <c r="H26" s="81">
        <f>+'Balance Financiero Minhacienda'!H70</f>
        <v>59.615992217600017</v>
      </c>
      <c r="I26" s="81">
        <f>+'Balance Financiero Minhacienda'!I70</f>
        <v>62.000631906304022</v>
      </c>
      <c r="J26" s="81">
        <f>+'Balance Financiero Minhacienda'!J70</f>
        <v>64.480657182556186</v>
      </c>
      <c r="K26" s="81">
        <f>+'Balance Financiero Minhacienda'!K70</f>
        <v>67.059883469858434</v>
      </c>
      <c r="L26" s="81">
        <f>+'Balance Financiero Minhacienda'!L70</f>
        <v>69.74227880865277</v>
      </c>
      <c r="M26" s="81">
        <f>+'Balance Financiero Minhacienda'!M70</f>
        <v>72.531969960998879</v>
      </c>
    </row>
    <row r="27" spans="1:13" ht="12.75" customHeight="1">
      <c r="A27" s="43" t="s">
        <v>366</v>
      </c>
      <c r="B27" s="44" t="s">
        <v>476</v>
      </c>
      <c r="C27" s="80">
        <f>+'Balance Financiero Minhacienda'!C60+'Balance Financiero Minhacienda'!C63</f>
        <v>20</v>
      </c>
      <c r="D27" s="80">
        <f>+'Balance Financiero Minhacienda'!D60+'Balance Financiero Minhacienda'!D63</f>
        <v>20.8</v>
      </c>
      <c r="E27" s="80">
        <f>+'Balance Financiero Minhacienda'!E60+'Balance Financiero Minhacienda'!E63</f>
        <v>21.632000000000001</v>
      </c>
      <c r="F27" s="80">
        <f>+'Balance Financiero Minhacienda'!F60+'Balance Financiero Minhacienda'!F63</f>
        <v>22.497280000000003</v>
      </c>
      <c r="G27" s="80">
        <f>+'Balance Financiero Minhacienda'!G60+'Balance Financiero Minhacienda'!G63</f>
        <v>23.397171200000006</v>
      </c>
      <c r="H27" s="80">
        <f>+'Balance Financiero Minhacienda'!H60+'Balance Financiero Minhacienda'!H63</f>
        <v>24.333058048000009</v>
      </c>
      <c r="I27" s="80">
        <f>+'Balance Financiero Minhacienda'!I60+'Balance Financiero Minhacienda'!I63</f>
        <v>25.30638036992001</v>
      </c>
      <c r="J27" s="80">
        <f>+'Balance Financiero Minhacienda'!J60+'Balance Financiero Minhacienda'!J63</f>
        <v>26.318635584716812</v>
      </c>
      <c r="K27" s="80">
        <f>+'Balance Financiero Minhacienda'!K60+'Balance Financiero Minhacienda'!K63</f>
        <v>27.371381008105487</v>
      </c>
      <c r="L27" s="80">
        <f>+'Balance Financiero Minhacienda'!L60+'Balance Financiero Minhacienda'!L63</f>
        <v>28.466236248429709</v>
      </c>
      <c r="M27" s="80">
        <f>+'Balance Financiero Minhacienda'!M60+'Balance Financiero Minhacienda'!M63</f>
        <v>29.6048856983669</v>
      </c>
    </row>
    <row r="28" spans="1:13" ht="12.75" customHeight="1">
      <c r="A28" s="42" t="s">
        <v>367</v>
      </c>
      <c r="B28" s="6" t="s">
        <v>368</v>
      </c>
      <c r="C28" s="79">
        <f>+C5-C21</f>
        <v>734.45721800000001</v>
      </c>
      <c r="D28" s="79">
        <f t="shared" ref="D28:M28" si="7">+D5-D21</f>
        <v>-234.56449328000019</v>
      </c>
      <c r="E28" s="79">
        <f t="shared" si="7"/>
        <v>-243.94707301120002</v>
      </c>
      <c r="F28" s="79">
        <f t="shared" si="7"/>
        <v>-253.7049559316481</v>
      </c>
      <c r="G28" s="79">
        <f t="shared" si="7"/>
        <v>-263.85315416891399</v>
      </c>
      <c r="H28" s="79">
        <f t="shared" si="7"/>
        <v>-274.40728033567052</v>
      </c>
      <c r="I28" s="79">
        <f t="shared" si="7"/>
        <v>-285.3835715490975</v>
      </c>
      <c r="J28" s="79">
        <f t="shared" si="7"/>
        <v>-296.79891441106133</v>
      </c>
      <c r="K28" s="79">
        <f t="shared" si="7"/>
        <v>-308.67087098750358</v>
      </c>
      <c r="L28" s="79">
        <f t="shared" si="7"/>
        <v>-321.01770582700419</v>
      </c>
      <c r="M28" s="79">
        <f t="shared" si="7"/>
        <v>-333.85841406008399</v>
      </c>
    </row>
    <row r="29" spans="1:13" ht="12.75" customHeight="1">
      <c r="A29" s="42" t="s">
        <v>369</v>
      </c>
      <c r="B29" s="6" t="s">
        <v>370</v>
      </c>
      <c r="C29" s="79">
        <f t="shared" ref="C29:M29" si="8">+SUM(C30:C33)</f>
        <v>6722</v>
      </c>
      <c r="D29" s="79">
        <f t="shared" si="8"/>
        <v>7398.56</v>
      </c>
      <c r="E29" s="79">
        <f t="shared" si="8"/>
        <v>7694.5024000000003</v>
      </c>
      <c r="F29" s="79">
        <f t="shared" si="8"/>
        <v>8002.2824960000007</v>
      </c>
      <c r="G29" s="79">
        <f t="shared" si="8"/>
        <v>8322.3737958400015</v>
      </c>
      <c r="H29" s="79">
        <f t="shared" si="8"/>
        <v>8655.268747673601</v>
      </c>
      <c r="I29" s="79">
        <f t="shared" si="8"/>
        <v>9001.4794975805471</v>
      </c>
      <c r="J29" s="79">
        <f t="shared" si="8"/>
        <v>9361.538677483768</v>
      </c>
      <c r="K29" s="79">
        <f t="shared" si="8"/>
        <v>9736.0002245831183</v>
      </c>
      <c r="L29" s="79">
        <f t="shared" si="8"/>
        <v>10125.440233566444</v>
      </c>
      <c r="M29" s="79">
        <f t="shared" si="8"/>
        <v>10530.457842909102</v>
      </c>
    </row>
    <row r="30" spans="1:13" ht="12.75" customHeight="1">
      <c r="A30" s="43" t="s">
        <v>371</v>
      </c>
      <c r="B30" s="44" t="s">
        <v>372</v>
      </c>
      <c r="C30" s="80">
        <f>+'Balance Financiero Minhacienda'!C76+'Balance Financiero Minhacienda'!C77</f>
        <v>0</v>
      </c>
      <c r="D30" s="80">
        <f>+'Balance Financiero Minhacienda'!D76+'Balance Financiero Minhacienda'!D77</f>
        <v>0</v>
      </c>
      <c r="E30" s="80">
        <f>+'Balance Financiero Minhacienda'!E76+'Balance Financiero Minhacienda'!E77</f>
        <v>0</v>
      </c>
      <c r="F30" s="80">
        <f>+'Balance Financiero Minhacienda'!F76+'Balance Financiero Minhacienda'!F77</f>
        <v>0</v>
      </c>
      <c r="G30" s="80">
        <f>+'Balance Financiero Minhacienda'!G76+'Balance Financiero Minhacienda'!G77</f>
        <v>0</v>
      </c>
      <c r="H30" s="80">
        <f>+'Balance Financiero Minhacienda'!H76+'Balance Financiero Minhacienda'!H77</f>
        <v>0</v>
      </c>
      <c r="I30" s="80">
        <f>+'Balance Financiero Minhacienda'!I76+'Balance Financiero Minhacienda'!I77</f>
        <v>0</v>
      </c>
      <c r="J30" s="80">
        <f>+'Balance Financiero Minhacienda'!J76+'Balance Financiero Minhacienda'!J77</f>
        <v>0</v>
      </c>
      <c r="K30" s="80">
        <f>+'Balance Financiero Minhacienda'!K76+'Balance Financiero Minhacienda'!K77</f>
        <v>0</v>
      </c>
      <c r="L30" s="80">
        <f>+'Balance Financiero Minhacienda'!L76+'Balance Financiero Minhacienda'!L77</f>
        <v>0</v>
      </c>
      <c r="M30" s="80">
        <f>+'Balance Financiero Minhacienda'!M76+'Balance Financiero Minhacienda'!M77</f>
        <v>0</v>
      </c>
    </row>
    <row r="31" spans="1:13" ht="12.75" customHeight="1">
      <c r="A31" s="44" t="s">
        <v>373</v>
      </c>
      <c r="B31" s="44" t="s">
        <v>374</v>
      </c>
      <c r="C31" s="80">
        <f>+'Balance Financiero Minhacienda'!C32</f>
        <v>5623</v>
      </c>
      <c r="D31" s="80">
        <f>+'Balance Financiero Minhacienda'!D32</f>
        <v>6255.6</v>
      </c>
      <c r="E31" s="80">
        <f>+'Balance Financiero Minhacienda'!E32</f>
        <v>6505.8240000000005</v>
      </c>
      <c r="F31" s="80">
        <f>+'Balance Financiero Minhacienda'!F32</f>
        <v>6766.0569600000008</v>
      </c>
      <c r="G31" s="80">
        <f>+'Balance Financiero Minhacienda'!G32</f>
        <v>7036.6992384000014</v>
      </c>
      <c r="H31" s="80">
        <f>+'Balance Financiero Minhacienda'!H32</f>
        <v>7318.1672079360005</v>
      </c>
      <c r="I31" s="80">
        <f>+'Balance Financiero Minhacienda'!I32</f>
        <v>7610.893896253443</v>
      </c>
      <c r="J31" s="80">
        <f>+'Balance Financiero Minhacienda'!J32</f>
        <v>7915.3296521035809</v>
      </c>
      <c r="K31" s="80">
        <f>+'Balance Financiero Minhacienda'!K32</f>
        <v>8231.9428381877224</v>
      </c>
      <c r="L31" s="80">
        <f>+'Balance Financiero Minhacienda'!L32</f>
        <v>8561.2205517152324</v>
      </c>
      <c r="M31" s="80">
        <f>+'Balance Financiero Minhacienda'!M32</f>
        <v>8903.6693737838414</v>
      </c>
    </row>
    <row r="32" spans="1:13" ht="12.75" customHeight="1">
      <c r="A32" s="43" t="s">
        <v>375</v>
      </c>
      <c r="B32" s="44" t="s">
        <v>376</v>
      </c>
      <c r="C32" s="80">
        <f>+'Balance Financiero Minhacienda'!C75</f>
        <v>700</v>
      </c>
      <c r="D32" s="80">
        <f>+'Balance Financiero Minhacienda'!D75</f>
        <v>728</v>
      </c>
      <c r="E32" s="80">
        <f>+'Balance Financiero Minhacienda'!E75</f>
        <v>757.12</v>
      </c>
      <c r="F32" s="80">
        <f>+'Balance Financiero Minhacienda'!F75</f>
        <v>787.40480000000002</v>
      </c>
      <c r="G32" s="80">
        <f>+'Balance Financiero Minhacienda'!G75</f>
        <v>818.90099200000009</v>
      </c>
      <c r="H32" s="80">
        <f>+'Balance Financiero Minhacienda'!H75</f>
        <v>851.65703168000016</v>
      </c>
      <c r="I32" s="80">
        <f>+'Balance Financiero Minhacienda'!I75</f>
        <v>885.72331294720016</v>
      </c>
      <c r="J32" s="80">
        <f>+'Balance Financiero Minhacienda'!J75</f>
        <v>921.15224546508819</v>
      </c>
      <c r="K32" s="80">
        <f>+'Balance Financiero Minhacienda'!K75</f>
        <v>957.99833528369174</v>
      </c>
      <c r="L32" s="80">
        <f>+'Balance Financiero Minhacienda'!L75</f>
        <v>996.31826869503948</v>
      </c>
      <c r="M32" s="80">
        <f>+'Balance Financiero Minhacienda'!M75</f>
        <v>1036.1709994428411</v>
      </c>
    </row>
    <row r="33" spans="1:13" ht="12.75" customHeight="1">
      <c r="A33" s="43" t="s">
        <v>377</v>
      </c>
      <c r="B33" s="44" t="s">
        <v>378</v>
      </c>
      <c r="C33" s="80">
        <f>+'Balance Financiero Minhacienda'!C41+'Balance Financiero Minhacienda'!C42+'Balance Financiero Minhacienda'!C78+'Balance Financiero Minhacienda'!C79+'Balance Financiero Minhacienda'!C83+'Balance Financiero Minhacienda'!C84+'Balance Financiero Minhacienda'!C85</f>
        <v>399</v>
      </c>
      <c r="D33" s="80">
        <f>+'Balance Financiero Minhacienda'!D41+'Balance Financiero Minhacienda'!D42+'Balance Financiero Minhacienda'!D78+'Balance Financiero Minhacienda'!D79+'Balance Financiero Minhacienda'!D83+'Balance Financiero Minhacienda'!D84+'Balance Financiero Minhacienda'!D85</f>
        <v>414.96</v>
      </c>
      <c r="E33" s="80">
        <f>+'Balance Financiero Minhacienda'!E41+'Balance Financiero Minhacienda'!E42+'Balance Financiero Minhacienda'!E78+'Balance Financiero Minhacienda'!E79+'Balance Financiero Minhacienda'!E83+'Balance Financiero Minhacienda'!E84+'Balance Financiero Minhacienda'!E85</f>
        <v>431.55840000000001</v>
      </c>
      <c r="F33" s="80">
        <f>+'Balance Financiero Minhacienda'!F41+'Balance Financiero Minhacienda'!F42+'Balance Financiero Minhacienda'!F78+'Balance Financiero Minhacienda'!F79+'Balance Financiero Minhacienda'!F83+'Balance Financiero Minhacienda'!F84+'Balance Financiero Minhacienda'!F85</f>
        <v>448.82073600000007</v>
      </c>
      <c r="G33" s="80">
        <f>+'Balance Financiero Minhacienda'!G41+'Balance Financiero Minhacienda'!G42+'Balance Financiero Minhacienda'!G78+'Balance Financiero Minhacienda'!G79+'Balance Financiero Minhacienda'!G83+'Balance Financiero Minhacienda'!G84+'Balance Financiero Minhacienda'!G85</f>
        <v>466.77356544000008</v>
      </c>
      <c r="H33" s="80">
        <f>+'Balance Financiero Minhacienda'!H41+'Balance Financiero Minhacienda'!H42+'Balance Financiero Minhacienda'!H78+'Balance Financiero Minhacienda'!H79+'Balance Financiero Minhacienda'!H83+'Balance Financiero Minhacienda'!H84+'Balance Financiero Minhacienda'!H85</f>
        <v>485.44450805760016</v>
      </c>
      <c r="I33" s="80">
        <f>+'Balance Financiero Minhacienda'!I41+'Balance Financiero Minhacienda'!I42+'Balance Financiero Minhacienda'!I78+'Balance Financiero Minhacienda'!I79+'Balance Financiero Minhacienda'!I83+'Balance Financiero Minhacienda'!I84+'Balance Financiero Minhacienda'!I85</f>
        <v>504.86228837990416</v>
      </c>
      <c r="J33" s="80">
        <f>+'Balance Financiero Minhacienda'!J41+'Balance Financiero Minhacienda'!J42+'Balance Financiero Minhacienda'!J78+'Balance Financiero Minhacienda'!J79+'Balance Financiero Minhacienda'!J83+'Balance Financiero Minhacienda'!J84+'Balance Financiero Minhacienda'!J85</f>
        <v>525.05677991510038</v>
      </c>
      <c r="K33" s="80">
        <f>+'Balance Financiero Minhacienda'!K41+'Balance Financiero Minhacienda'!K42+'Balance Financiero Minhacienda'!K78+'Balance Financiero Minhacienda'!K79+'Balance Financiero Minhacienda'!K83+'Balance Financiero Minhacienda'!K84+'Balance Financiero Minhacienda'!K85</f>
        <v>546.05905111170443</v>
      </c>
      <c r="L33" s="80">
        <f>+'Balance Financiero Minhacienda'!L41+'Balance Financiero Minhacienda'!L42+'Balance Financiero Minhacienda'!L78+'Balance Financiero Minhacienda'!L79+'Balance Financiero Minhacienda'!L83+'Balance Financiero Minhacienda'!L84+'Balance Financiero Minhacienda'!L85</f>
        <v>567.90141315617257</v>
      </c>
      <c r="M33" s="80">
        <f>+'Balance Financiero Minhacienda'!M41+'Balance Financiero Minhacienda'!M42+'Balance Financiero Minhacienda'!M78+'Balance Financiero Minhacienda'!M79+'Balance Financiero Minhacienda'!M83+'Balance Financiero Minhacienda'!M84+'Balance Financiero Minhacienda'!M85</f>
        <v>590.61746968241948</v>
      </c>
    </row>
    <row r="34" spans="1:13" ht="12.75" customHeight="1">
      <c r="A34" s="42" t="s">
        <v>379</v>
      </c>
      <c r="B34" s="6" t="s">
        <v>380</v>
      </c>
      <c r="C34" s="79">
        <f>+C35+C36</f>
        <v>7798.7693800000006</v>
      </c>
      <c r="D34" s="79">
        <f t="shared" ref="D34:M34" si="9">+D35+D36</f>
        <v>8110.7201552000006</v>
      </c>
      <c r="E34" s="79">
        <f t="shared" si="9"/>
        <v>8435.1489614080019</v>
      </c>
      <c r="F34" s="79">
        <f t="shared" si="9"/>
        <v>8772.5549198643221</v>
      </c>
      <c r="G34" s="79">
        <f t="shared" si="9"/>
        <v>9123.4571166588958</v>
      </c>
      <c r="H34" s="79">
        <f t="shared" si="9"/>
        <v>9488.3954013252514</v>
      </c>
      <c r="I34" s="79">
        <f t="shared" si="9"/>
        <v>9867.9312173782619</v>
      </c>
      <c r="J34" s="79">
        <f t="shared" si="9"/>
        <v>10262.648466073391</v>
      </c>
      <c r="K34" s="79">
        <f t="shared" si="9"/>
        <v>10673.154404716326</v>
      </c>
      <c r="L34" s="79">
        <f t="shared" si="9"/>
        <v>11100.080580904982</v>
      </c>
      <c r="M34" s="79">
        <f t="shared" si="9"/>
        <v>11544.083804141181</v>
      </c>
    </row>
    <row r="35" spans="1:13" ht="12.75" customHeight="1">
      <c r="A35" s="45" t="s">
        <v>381</v>
      </c>
      <c r="B35" s="44" t="s">
        <v>382</v>
      </c>
      <c r="C35" s="80">
        <f>+'Balance Financiero Minhacienda'!C87+'Balance Financiero Minhacienda'!C95</f>
        <v>7798.7693800000006</v>
      </c>
      <c r="D35" s="80">
        <f>+'Balance Financiero Minhacienda'!D87+'Balance Financiero Minhacienda'!D95</f>
        <v>8110.7201552000006</v>
      </c>
      <c r="E35" s="80">
        <f>+'Balance Financiero Minhacienda'!E87+'Balance Financiero Minhacienda'!E95</f>
        <v>8435.1489614080019</v>
      </c>
      <c r="F35" s="80">
        <f>+'Balance Financiero Minhacienda'!F87+'Balance Financiero Minhacienda'!F95</f>
        <v>8772.5549198643221</v>
      </c>
      <c r="G35" s="80">
        <f>+'Balance Financiero Minhacienda'!G87+'Balance Financiero Minhacienda'!G95</f>
        <v>9123.4571166588958</v>
      </c>
      <c r="H35" s="80">
        <f>+'Balance Financiero Minhacienda'!H87+'Balance Financiero Minhacienda'!H95</f>
        <v>9488.3954013252514</v>
      </c>
      <c r="I35" s="80">
        <f>+'Balance Financiero Minhacienda'!I87+'Balance Financiero Minhacienda'!I95</f>
        <v>9867.9312173782619</v>
      </c>
      <c r="J35" s="80">
        <f>+'Balance Financiero Minhacienda'!J87+'Balance Financiero Minhacienda'!J95</f>
        <v>10262.648466073391</v>
      </c>
      <c r="K35" s="80">
        <f>+'Balance Financiero Minhacienda'!K87+'Balance Financiero Minhacienda'!K95</f>
        <v>10673.154404716326</v>
      </c>
      <c r="L35" s="80">
        <f>+'Balance Financiero Minhacienda'!L87+'Balance Financiero Minhacienda'!L95</f>
        <v>11100.080580904982</v>
      </c>
      <c r="M35" s="80">
        <f>+'Balance Financiero Minhacienda'!M87+'Balance Financiero Minhacienda'!M95</f>
        <v>11544.083804141181</v>
      </c>
    </row>
    <row r="36" spans="1:13" ht="12.75" customHeight="1">
      <c r="A36" s="44" t="s">
        <v>383</v>
      </c>
      <c r="B36" s="44" t="s">
        <v>384</v>
      </c>
      <c r="C36" s="80">
        <f>+'Balance Financiero Minhacienda'!C64</f>
        <v>0</v>
      </c>
      <c r="D36" s="80">
        <f>+'Balance Financiero Minhacienda'!D64</f>
        <v>0</v>
      </c>
      <c r="E36" s="80">
        <f>+'Balance Financiero Minhacienda'!E64</f>
        <v>0</v>
      </c>
      <c r="F36" s="80">
        <f>+'Balance Financiero Minhacienda'!F64</f>
        <v>0</v>
      </c>
      <c r="G36" s="80">
        <f>+'Balance Financiero Minhacienda'!G64</f>
        <v>0</v>
      </c>
      <c r="H36" s="80">
        <f>+'Balance Financiero Minhacienda'!H64</f>
        <v>0</v>
      </c>
      <c r="I36" s="80">
        <f>+'Balance Financiero Minhacienda'!I64</f>
        <v>0</v>
      </c>
      <c r="J36" s="80">
        <f>+'Balance Financiero Minhacienda'!J64</f>
        <v>0</v>
      </c>
      <c r="K36" s="80">
        <f>+'Balance Financiero Minhacienda'!K64</f>
        <v>0</v>
      </c>
      <c r="L36" s="80">
        <f>+'Balance Financiero Minhacienda'!L64</f>
        <v>0</v>
      </c>
      <c r="M36" s="80">
        <f>+'Balance Financiero Minhacienda'!M64</f>
        <v>0</v>
      </c>
    </row>
    <row r="37" spans="1:13" ht="12.75" customHeight="1">
      <c r="A37" s="42" t="s">
        <v>385</v>
      </c>
      <c r="B37" s="21" t="s">
        <v>386</v>
      </c>
      <c r="C37" s="78">
        <f>+C28+C29-C34</f>
        <v>-342.31216200000108</v>
      </c>
      <c r="D37" s="78">
        <f t="shared" ref="D37:M37" si="10">+D28+D29-D34</f>
        <v>-946.72464848000072</v>
      </c>
      <c r="E37" s="78">
        <f t="shared" si="10"/>
        <v>-984.59363441920141</v>
      </c>
      <c r="F37" s="78">
        <f t="shared" si="10"/>
        <v>-1023.9773797959697</v>
      </c>
      <c r="G37" s="78">
        <f t="shared" si="10"/>
        <v>-1064.9364749878077</v>
      </c>
      <c r="H37" s="78">
        <f t="shared" si="10"/>
        <v>-1107.5339339873208</v>
      </c>
      <c r="I37" s="78">
        <f t="shared" si="10"/>
        <v>-1151.8352913468116</v>
      </c>
      <c r="J37" s="78">
        <f t="shared" si="10"/>
        <v>-1197.9087030006849</v>
      </c>
      <c r="K37" s="78">
        <f t="shared" si="10"/>
        <v>-1245.8250511207116</v>
      </c>
      <c r="L37" s="78">
        <f t="shared" si="10"/>
        <v>-1295.6580531655418</v>
      </c>
      <c r="M37" s="78">
        <f t="shared" si="10"/>
        <v>-1347.4843752921624</v>
      </c>
    </row>
    <row r="38" spans="1:13" ht="12.75" customHeight="1">
      <c r="A38" s="43" t="s">
        <v>387</v>
      </c>
      <c r="B38" s="21" t="s">
        <v>388</v>
      </c>
      <c r="C38" s="78">
        <f>+C39+C42</f>
        <v>342.31216200000108</v>
      </c>
      <c r="D38" s="78">
        <f t="shared" ref="D38:M38" si="11">+D39+D42</f>
        <v>946.72464848000072</v>
      </c>
      <c r="E38" s="78">
        <f t="shared" si="11"/>
        <v>984.59363441920141</v>
      </c>
      <c r="F38" s="78">
        <f t="shared" si="11"/>
        <v>1023.9773797959697</v>
      </c>
      <c r="G38" s="78">
        <f t="shared" si="11"/>
        <v>1064.9364749878077</v>
      </c>
      <c r="H38" s="78">
        <f t="shared" si="11"/>
        <v>1107.5339339873208</v>
      </c>
      <c r="I38" s="78">
        <f t="shared" si="11"/>
        <v>1151.8352913468116</v>
      </c>
      <c r="J38" s="78">
        <f t="shared" si="11"/>
        <v>1197.9087030006849</v>
      </c>
      <c r="K38" s="78">
        <f t="shared" si="11"/>
        <v>1245.8250511207116</v>
      </c>
      <c r="L38" s="78">
        <f t="shared" si="11"/>
        <v>1295.6580531655418</v>
      </c>
      <c r="M38" s="78">
        <f t="shared" si="11"/>
        <v>1347.4843752921624</v>
      </c>
    </row>
    <row r="39" spans="1:13" ht="12.75" customHeight="1">
      <c r="A39" s="43" t="s">
        <v>389</v>
      </c>
      <c r="B39" s="6" t="s">
        <v>390</v>
      </c>
      <c r="C39" s="79">
        <f>+C40-C41</f>
        <v>-165</v>
      </c>
      <c r="D39" s="79">
        <f t="shared" ref="D39:M39" si="12">+D40-D41</f>
        <v>-156</v>
      </c>
      <c r="E39" s="79">
        <f t="shared" si="12"/>
        <v>-156</v>
      </c>
      <c r="F39" s="79">
        <f t="shared" si="12"/>
        <v>-40</v>
      </c>
      <c r="G39" s="79">
        <f t="shared" si="12"/>
        <v>-40</v>
      </c>
      <c r="H39" s="79">
        <f t="shared" si="12"/>
        <v>0</v>
      </c>
      <c r="I39" s="79">
        <f t="shared" si="12"/>
        <v>0</v>
      </c>
      <c r="J39" s="79">
        <f t="shared" si="12"/>
        <v>0</v>
      </c>
      <c r="K39" s="79">
        <f t="shared" si="12"/>
        <v>0</v>
      </c>
      <c r="L39" s="79">
        <f t="shared" si="12"/>
        <v>0</v>
      </c>
      <c r="M39" s="79">
        <f t="shared" si="12"/>
        <v>0</v>
      </c>
    </row>
    <row r="40" spans="1:13" ht="12.75" customHeight="1">
      <c r="A40" s="43" t="s">
        <v>391</v>
      </c>
      <c r="B40" s="43" t="s">
        <v>392</v>
      </c>
      <c r="C40" s="80">
        <f>+'Balance Financiero Minhacienda'!C101+'Balance Financiero Minhacienda'!C104</f>
        <v>0</v>
      </c>
      <c r="D40" s="80">
        <f>+'Balance Financiero Minhacienda'!D101+'Balance Financiero Minhacienda'!D104</f>
        <v>0</v>
      </c>
      <c r="E40" s="80">
        <f>+'Balance Financiero Minhacienda'!E101+'Balance Financiero Minhacienda'!E104</f>
        <v>0</v>
      </c>
      <c r="F40" s="80">
        <f>+'Balance Financiero Minhacienda'!F101+'Balance Financiero Minhacienda'!F104</f>
        <v>0</v>
      </c>
      <c r="G40" s="80">
        <f>+'Balance Financiero Minhacienda'!G101+'Balance Financiero Minhacienda'!G104</f>
        <v>0</v>
      </c>
      <c r="H40" s="80">
        <f>+'Balance Financiero Minhacienda'!H101+'Balance Financiero Minhacienda'!H104</f>
        <v>0</v>
      </c>
      <c r="I40" s="80">
        <f>+'Balance Financiero Minhacienda'!I101+'Balance Financiero Minhacienda'!I104</f>
        <v>0</v>
      </c>
      <c r="J40" s="80">
        <f>+'Balance Financiero Minhacienda'!J101+'Balance Financiero Minhacienda'!J104</f>
        <v>0</v>
      </c>
      <c r="K40" s="80">
        <f>+'Balance Financiero Minhacienda'!K101+'Balance Financiero Minhacienda'!K104</f>
        <v>0</v>
      </c>
      <c r="L40" s="80">
        <f>+'Balance Financiero Minhacienda'!L101+'Balance Financiero Minhacienda'!L104</f>
        <v>0</v>
      </c>
      <c r="M40" s="80">
        <f>+'Balance Financiero Minhacienda'!M101+'Balance Financiero Minhacienda'!M104</f>
        <v>0</v>
      </c>
    </row>
    <row r="41" spans="1:13" ht="12.75" customHeight="1">
      <c r="A41" s="44" t="s">
        <v>393</v>
      </c>
      <c r="B41" s="43" t="s">
        <v>394</v>
      </c>
      <c r="C41" s="80">
        <f>+'Balance Financiero Minhacienda'!C102+'Balance Financiero Minhacienda'!C105</f>
        <v>165</v>
      </c>
      <c r="D41" s="80">
        <f>+'Balance Financiero Minhacienda'!D102+'Balance Financiero Minhacienda'!D105</f>
        <v>156</v>
      </c>
      <c r="E41" s="80">
        <f>+'Balance Financiero Minhacienda'!E102+'Balance Financiero Minhacienda'!E105</f>
        <v>156</v>
      </c>
      <c r="F41" s="80">
        <f>+'Balance Financiero Minhacienda'!F102+'Balance Financiero Minhacienda'!F105</f>
        <v>40</v>
      </c>
      <c r="G41" s="80">
        <f>+'Balance Financiero Minhacienda'!G102+'Balance Financiero Minhacienda'!G105</f>
        <v>40</v>
      </c>
      <c r="H41" s="80">
        <f>+'Balance Financiero Minhacienda'!H102+'Balance Financiero Minhacienda'!H105</f>
        <v>0</v>
      </c>
      <c r="I41" s="80">
        <f>+'Balance Financiero Minhacienda'!I102+'Balance Financiero Minhacienda'!I105</f>
        <v>0</v>
      </c>
      <c r="J41" s="80">
        <f>+'Balance Financiero Minhacienda'!J102+'Balance Financiero Minhacienda'!J105</f>
        <v>0</v>
      </c>
      <c r="K41" s="80">
        <f>+'Balance Financiero Minhacienda'!K102+'Balance Financiero Minhacienda'!K105</f>
        <v>0</v>
      </c>
      <c r="L41" s="80">
        <f>+'Balance Financiero Minhacienda'!L102+'Balance Financiero Minhacienda'!L105</f>
        <v>0</v>
      </c>
      <c r="M41" s="80">
        <f>+'Balance Financiero Minhacienda'!M102+'Balance Financiero Minhacienda'!M105</f>
        <v>0</v>
      </c>
    </row>
    <row r="42" spans="1:13" ht="12.75" customHeight="1">
      <c r="A42" s="44" t="s">
        <v>395</v>
      </c>
      <c r="B42" s="6" t="s">
        <v>396</v>
      </c>
      <c r="C42" s="79">
        <f>-C37-C39</f>
        <v>507.31216200000108</v>
      </c>
      <c r="D42" s="79">
        <f t="shared" ref="D42:M42" si="13">-D37-D39</f>
        <v>1102.7246484800007</v>
      </c>
      <c r="E42" s="79">
        <f t="shared" si="13"/>
        <v>1140.5936344192014</v>
      </c>
      <c r="F42" s="79">
        <f t="shared" si="13"/>
        <v>1063.9773797959697</v>
      </c>
      <c r="G42" s="79">
        <f t="shared" si="13"/>
        <v>1104.9364749878077</v>
      </c>
      <c r="H42" s="79">
        <f t="shared" si="13"/>
        <v>1107.5339339873208</v>
      </c>
      <c r="I42" s="79">
        <f t="shared" si="13"/>
        <v>1151.8352913468116</v>
      </c>
      <c r="J42" s="79">
        <f t="shared" si="13"/>
        <v>1197.9087030006849</v>
      </c>
      <c r="K42" s="79">
        <f t="shared" si="13"/>
        <v>1245.8250511207116</v>
      </c>
      <c r="L42" s="79">
        <f t="shared" si="13"/>
        <v>1295.6580531655418</v>
      </c>
      <c r="M42" s="79">
        <f t="shared" si="13"/>
        <v>1347.4843752921624</v>
      </c>
    </row>
    <row r="43" spans="1:13" ht="12.75" customHeight="1">
      <c r="A43" s="46"/>
      <c r="B43" s="6" t="s">
        <v>331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</row>
    <row r="44" spans="1:13" s="50" customFormat="1" ht="6" customHeight="1">
      <c r="A44" s="47"/>
      <c r="B44" s="48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</row>
    <row r="45" spans="1:13" s="50" customFormat="1" ht="12.75" customHeight="1">
      <c r="A45" s="47"/>
      <c r="B45" s="21" t="s">
        <v>397</v>
      </c>
      <c r="C45" s="88">
        <f>+C3</f>
        <v>2011</v>
      </c>
      <c r="D45" s="88">
        <f t="shared" ref="D45:M45" si="14">+D3</f>
        <v>2012</v>
      </c>
      <c r="E45" s="88">
        <f t="shared" si="14"/>
        <v>2013</v>
      </c>
      <c r="F45" s="88">
        <f t="shared" si="14"/>
        <v>2014</v>
      </c>
      <c r="G45" s="88">
        <f t="shared" si="14"/>
        <v>2015</v>
      </c>
      <c r="H45" s="88">
        <f t="shared" si="14"/>
        <v>2016</v>
      </c>
      <c r="I45" s="88">
        <f t="shared" si="14"/>
        <v>2017</v>
      </c>
      <c r="J45" s="88">
        <f t="shared" si="14"/>
        <v>2018</v>
      </c>
      <c r="K45" s="88">
        <f t="shared" si="14"/>
        <v>2019</v>
      </c>
      <c r="L45" s="88">
        <f t="shared" si="14"/>
        <v>2020</v>
      </c>
      <c r="M45" s="88">
        <f t="shared" si="14"/>
        <v>2021</v>
      </c>
    </row>
    <row r="46" spans="1:13" s="50" customFormat="1" ht="12.75" customHeight="1">
      <c r="A46" s="47"/>
      <c r="B46" s="51" t="s">
        <v>398</v>
      </c>
      <c r="C46" s="83">
        <f>+C40</f>
        <v>0</v>
      </c>
      <c r="D46" s="83">
        <f t="shared" ref="D46:M46" si="15">+D40</f>
        <v>0</v>
      </c>
      <c r="E46" s="83">
        <f t="shared" si="15"/>
        <v>0</v>
      </c>
      <c r="F46" s="83">
        <f t="shared" si="15"/>
        <v>0</v>
      </c>
      <c r="G46" s="83">
        <f t="shared" si="15"/>
        <v>0</v>
      </c>
      <c r="H46" s="83">
        <f t="shared" si="15"/>
        <v>0</v>
      </c>
      <c r="I46" s="83">
        <f t="shared" si="15"/>
        <v>0</v>
      </c>
      <c r="J46" s="83">
        <f t="shared" si="15"/>
        <v>0</v>
      </c>
      <c r="K46" s="83">
        <f t="shared" si="15"/>
        <v>0</v>
      </c>
      <c r="L46" s="83">
        <f t="shared" si="15"/>
        <v>0</v>
      </c>
      <c r="M46" s="83">
        <f t="shared" si="15"/>
        <v>0</v>
      </c>
    </row>
    <row r="47" spans="1:13" s="50" customFormat="1" ht="12.75" customHeight="1">
      <c r="A47" s="47"/>
      <c r="B47" s="87" t="s">
        <v>483</v>
      </c>
      <c r="C47" s="84">
        <f>+'Balance Financiero Minhacienda'!C80+'Balance Financiero Minhacienda'!C81+'Balance Financiero Minhacienda'!C82</f>
        <v>1076</v>
      </c>
      <c r="D47" s="84">
        <f>+'Balance Financiero Minhacienda'!D80+'Balance Financiero Minhacienda'!D81+'Balance Financiero Minhacienda'!D82</f>
        <v>1119.04</v>
      </c>
      <c r="E47" s="84">
        <f>+'Balance Financiero Minhacienda'!E80+'Balance Financiero Minhacienda'!E81+'Balance Financiero Minhacienda'!E82</f>
        <v>1163.8016</v>
      </c>
      <c r="F47" s="84">
        <f>+'Balance Financiero Minhacienda'!F80+'Balance Financiero Minhacienda'!F81+'Balance Financiero Minhacienda'!F82</f>
        <v>1210.353664</v>
      </c>
      <c r="G47" s="84">
        <f>+'Balance Financiero Minhacienda'!G80+'Balance Financiero Minhacienda'!G81+'Balance Financiero Minhacienda'!G82</f>
        <v>1258.76781056</v>
      </c>
      <c r="H47" s="84">
        <f>+'Balance Financiero Minhacienda'!H80+'Balance Financiero Minhacienda'!H81+'Balance Financiero Minhacienda'!H82</f>
        <v>1309.1185229824</v>
      </c>
      <c r="I47" s="84">
        <f>+'Balance Financiero Minhacienda'!I80+'Balance Financiero Minhacienda'!I81+'Balance Financiero Minhacienda'!I82</f>
        <v>1361.4832639016961</v>
      </c>
      <c r="J47" s="84">
        <f>+'Balance Financiero Minhacienda'!J80+'Balance Financiero Minhacienda'!J81+'Balance Financiero Minhacienda'!J82</f>
        <v>1415.942594457764</v>
      </c>
      <c r="K47" s="84">
        <f>+'Balance Financiero Minhacienda'!K80+'Balance Financiero Minhacienda'!K81+'Balance Financiero Minhacienda'!K82</f>
        <v>1472.5802982360747</v>
      </c>
      <c r="L47" s="84">
        <f>+'Balance Financiero Minhacienda'!L80+'Balance Financiero Minhacienda'!L81+'Balance Financiero Minhacienda'!L82</f>
        <v>1531.4835101655176</v>
      </c>
      <c r="M47" s="84">
        <f>+'Balance Financiero Minhacienda'!M80+'Balance Financiero Minhacienda'!M81+'Balance Financiero Minhacienda'!M82</f>
        <v>1592.7428505721384</v>
      </c>
    </row>
    <row r="48" spans="1:13" s="50" customFormat="1" ht="4.5" customHeight="1">
      <c r="A48" s="47"/>
      <c r="B48" s="52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</row>
    <row r="49" spans="1:13" s="50" customFormat="1" ht="12.75" customHeight="1">
      <c r="A49" s="47"/>
      <c r="B49" s="21" t="s">
        <v>337</v>
      </c>
      <c r="C49" s="88">
        <f>+C3</f>
        <v>2011</v>
      </c>
      <c r="D49" s="88">
        <f t="shared" ref="D49:M49" si="16">+D3</f>
        <v>2012</v>
      </c>
      <c r="E49" s="88">
        <f t="shared" si="16"/>
        <v>2013</v>
      </c>
      <c r="F49" s="88">
        <f t="shared" si="16"/>
        <v>2014</v>
      </c>
      <c r="G49" s="88">
        <f t="shared" si="16"/>
        <v>2015</v>
      </c>
      <c r="H49" s="88">
        <f t="shared" si="16"/>
        <v>2016</v>
      </c>
      <c r="I49" s="88">
        <f t="shared" si="16"/>
        <v>2017</v>
      </c>
      <c r="J49" s="88">
        <f t="shared" si="16"/>
        <v>2018</v>
      </c>
      <c r="K49" s="88">
        <f t="shared" si="16"/>
        <v>2019</v>
      </c>
      <c r="L49" s="88">
        <f t="shared" si="16"/>
        <v>2020</v>
      </c>
      <c r="M49" s="88">
        <f t="shared" si="16"/>
        <v>2021</v>
      </c>
    </row>
    <row r="50" spans="1:13" s="50" customFormat="1" ht="12.75" customHeight="1">
      <c r="A50" s="47"/>
      <c r="B50" s="6" t="s">
        <v>26</v>
      </c>
      <c r="C50" s="79">
        <f>+C4+C46+C47</f>
        <v>9723</v>
      </c>
      <c r="D50" s="79">
        <f t="shared" ref="D50:M50" si="17">+D4+D46+D47</f>
        <v>9521.2000000000007</v>
      </c>
      <c r="E50" s="79">
        <f t="shared" si="17"/>
        <v>9902.0480000000007</v>
      </c>
      <c r="F50" s="79">
        <f t="shared" si="17"/>
        <v>10298.129920000001</v>
      </c>
      <c r="G50" s="79">
        <f t="shared" si="17"/>
        <v>10710.055116800002</v>
      </c>
      <c r="H50" s="79">
        <f t="shared" si="17"/>
        <v>11138.457321472002</v>
      </c>
      <c r="I50" s="79">
        <f t="shared" si="17"/>
        <v>11583.995614330885</v>
      </c>
      <c r="J50" s="79">
        <f t="shared" si="17"/>
        <v>12047.355438904116</v>
      </c>
      <c r="K50" s="79">
        <f t="shared" si="17"/>
        <v>12529.249656460282</v>
      </c>
      <c r="L50" s="79">
        <f t="shared" si="17"/>
        <v>13030.419642718693</v>
      </c>
      <c r="M50" s="79">
        <f t="shared" si="17"/>
        <v>13551.636428427442</v>
      </c>
    </row>
    <row r="51" spans="1:13" s="50" customFormat="1" ht="12.75" customHeight="1">
      <c r="A51" s="47"/>
      <c r="B51" s="6" t="s">
        <v>309</v>
      </c>
      <c r="C51" s="79">
        <f>+C20+C41</f>
        <v>9154.3121620000002</v>
      </c>
      <c r="D51" s="79">
        <f t="shared" ref="D51:M51" si="18">+D20+D41</f>
        <v>9504.8846484800015</v>
      </c>
      <c r="E51" s="79">
        <f t="shared" si="18"/>
        <v>9878.8400344192014</v>
      </c>
      <c r="F51" s="79">
        <f t="shared" si="18"/>
        <v>10151.753635795971</v>
      </c>
      <c r="G51" s="79">
        <f t="shared" si="18"/>
        <v>10556.223781227809</v>
      </c>
      <c r="H51" s="79">
        <f t="shared" si="18"/>
        <v>10936.872732476922</v>
      </c>
      <c r="I51" s="79">
        <f t="shared" si="18"/>
        <v>11374.347641775999</v>
      </c>
      <c r="J51" s="79">
        <f t="shared" si="18"/>
        <v>11829.321547447038</v>
      </c>
      <c r="K51" s="79">
        <f t="shared" si="18"/>
        <v>12302.494409344919</v>
      </c>
      <c r="L51" s="79">
        <f t="shared" si="18"/>
        <v>12794.594185718719</v>
      </c>
      <c r="M51" s="79">
        <f t="shared" si="18"/>
        <v>13306.377953147467</v>
      </c>
    </row>
    <row r="52" spans="1:13" s="50" customFormat="1" ht="12.75" customHeight="1">
      <c r="A52" s="47"/>
      <c r="B52" s="6" t="s">
        <v>338</v>
      </c>
      <c r="C52" s="79">
        <f>+C50-C51</f>
        <v>568.68783799999983</v>
      </c>
      <c r="D52" s="79">
        <f t="shared" ref="D52:M52" si="19">+D50-D51</f>
        <v>16.31535151999924</v>
      </c>
      <c r="E52" s="79">
        <f t="shared" si="19"/>
        <v>23.207965580799282</v>
      </c>
      <c r="F52" s="79">
        <f t="shared" si="19"/>
        <v>146.37628420403053</v>
      </c>
      <c r="G52" s="79">
        <f t="shared" si="19"/>
        <v>153.83133557219298</v>
      </c>
      <c r="H52" s="79">
        <f t="shared" si="19"/>
        <v>201.58458899507968</v>
      </c>
      <c r="I52" s="79">
        <f t="shared" si="19"/>
        <v>209.6479725548852</v>
      </c>
      <c r="J52" s="79">
        <f t="shared" si="19"/>
        <v>218.03389145707843</v>
      </c>
      <c r="K52" s="79">
        <f t="shared" si="19"/>
        <v>226.75524711536309</v>
      </c>
      <c r="L52" s="79">
        <f t="shared" si="19"/>
        <v>235.82545699997354</v>
      </c>
      <c r="M52" s="79">
        <f t="shared" si="19"/>
        <v>245.25847527997576</v>
      </c>
    </row>
    <row r="53" spans="1:13" s="50" customFormat="1">
      <c r="A53" s="47"/>
      <c r="B53" s="48"/>
      <c r="C53" s="82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s="50" customFormat="1">
      <c r="A54" s="47"/>
      <c r="B54" s="48"/>
      <c r="C54" s="82"/>
      <c r="D54" s="49"/>
      <c r="E54" s="49"/>
      <c r="F54" s="49"/>
      <c r="G54" s="49"/>
      <c r="H54" s="49"/>
      <c r="I54" s="49"/>
      <c r="J54" s="49"/>
      <c r="K54" s="49"/>
      <c r="L54" s="49"/>
      <c r="M54" s="49"/>
    </row>
  </sheetData>
  <sheetProtection password="CF66" sheet="1" objects="1" scenarios="1"/>
  <mergeCells count="1">
    <mergeCell ref="A1:C1"/>
  </mergeCells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F35" sqref="F35"/>
    </sheetView>
  </sheetViews>
  <sheetFormatPr baseColWidth="10" defaultRowHeight="16.5"/>
  <cols>
    <col min="1" max="1" width="6.42578125" style="74" customWidth="1"/>
    <col min="2" max="2" width="56.28515625" style="1" customWidth="1"/>
    <col min="3" max="13" width="9.42578125" style="56" customWidth="1"/>
    <col min="14" max="16384" width="11.42578125" style="56"/>
  </cols>
  <sheetData>
    <row r="1" spans="1:13">
      <c r="A1" s="94" t="s">
        <v>478</v>
      </c>
      <c r="B1" s="55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" customHeight="1">
      <c r="A2" s="59" t="s">
        <v>292</v>
      </c>
      <c r="B2" s="66" t="s">
        <v>399</v>
      </c>
      <c r="C2" s="60">
        <f>+'Plan Financiero DNP'!C3</f>
        <v>2011</v>
      </c>
      <c r="D2" s="60">
        <f>+'Plan Financiero DNP'!D3</f>
        <v>2012</v>
      </c>
      <c r="E2" s="60">
        <f>+'Plan Financiero DNP'!E3</f>
        <v>2013</v>
      </c>
      <c r="F2" s="60">
        <f>+'Plan Financiero DNP'!F3</f>
        <v>2014</v>
      </c>
      <c r="G2" s="60">
        <f>+'Plan Financiero DNP'!G3</f>
        <v>2015</v>
      </c>
      <c r="H2" s="60">
        <f>+'Plan Financiero DNP'!H3</f>
        <v>2016</v>
      </c>
      <c r="I2" s="60">
        <f>+'Plan Financiero DNP'!I3</f>
        <v>2017</v>
      </c>
      <c r="J2" s="60">
        <f>+'Plan Financiero DNP'!J3</f>
        <v>2018</v>
      </c>
      <c r="K2" s="60">
        <f>+'Plan Financiero DNP'!K3</f>
        <v>2019</v>
      </c>
      <c r="L2" s="60">
        <f>+'Plan Financiero DNP'!L3</f>
        <v>2020</v>
      </c>
      <c r="M2" s="60">
        <f>+'Plan Financiero DNP'!M3</f>
        <v>2021</v>
      </c>
    </row>
    <row r="3" spans="1:13" ht="15" customHeight="1">
      <c r="A3" s="72" t="s">
        <v>400</v>
      </c>
      <c r="B3" s="61" t="s">
        <v>401</v>
      </c>
      <c r="C3" s="193">
        <f>+SUM(C4:C9)-SUM(C10:C12)</f>
        <v>3608</v>
      </c>
      <c r="D3" s="193">
        <f t="shared" ref="D3:L3" si="0">+SUM(D4:D9)-SUM(D10:D12)</f>
        <v>2753.92</v>
      </c>
      <c r="E3" s="193">
        <f t="shared" si="0"/>
        <v>2864.0768000000003</v>
      </c>
      <c r="F3" s="193">
        <f t="shared" si="0"/>
        <v>2978.6398720000002</v>
      </c>
      <c r="G3" s="193">
        <f t="shared" si="0"/>
        <v>3097.7854668800001</v>
      </c>
      <c r="H3" s="193">
        <f t="shared" si="0"/>
        <v>3221.6968855552004</v>
      </c>
      <c r="I3" s="193">
        <f t="shared" si="0"/>
        <v>3350.5647609774082</v>
      </c>
      <c r="J3" s="193">
        <f t="shared" si="0"/>
        <v>3484.5873514165046</v>
      </c>
      <c r="K3" s="193">
        <f t="shared" si="0"/>
        <v>3623.9708454731649</v>
      </c>
      <c r="L3" s="193">
        <f t="shared" si="0"/>
        <v>3768.9296792920914</v>
      </c>
      <c r="M3" s="193">
        <f>+SUM(M4:M9)-SUM(M10:M12)</f>
        <v>3919.6868664637759</v>
      </c>
    </row>
    <row r="4" spans="1:13" s="58" customFormat="1" ht="14.25" customHeight="1">
      <c r="A4" s="62" t="s">
        <v>402</v>
      </c>
      <c r="B4" s="67" t="s">
        <v>403</v>
      </c>
      <c r="C4" s="194">
        <f>+'Balance Financiero Minhacienda'!C6</f>
        <v>869</v>
      </c>
      <c r="D4" s="194">
        <f>+'Balance Financiero Minhacienda'!D6</f>
        <v>903.76</v>
      </c>
      <c r="E4" s="194">
        <f>+'Balance Financiero Minhacienda'!E6</f>
        <v>939.9104000000001</v>
      </c>
      <c r="F4" s="194">
        <f>+'Balance Financiero Minhacienda'!F6</f>
        <v>977.50681600000007</v>
      </c>
      <c r="G4" s="194">
        <f>+'Balance Financiero Minhacienda'!G6</f>
        <v>1016.6070886400001</v>
      </c>
      <c r="H4" s="194">
        <f>+'Balance Financiero Minhacienda'!H6</f>
        <v>1057.2713721856003</v>
      </c>
      <c r="I4" s="194">
        <f>+'Balance Financiero Minhacienda'!I6</f>
        <v>1099.5622270730241</v>
      </c>
      <c r="J4" s="194">
        <f>+'Balance Financiero Minhacienda'!J6</f>
        <v>1143.544716155945</v>
      </c>
      <c r="K4" s="194">
        <f>+'Balance Financiero Minhacienda'!K6</f>
        <v>1189.2865048021829</v>
      </c>
      <c r="L4" s="194">
        <f>+'Balance Financiero Minhacienda'!L6</f>
        <v>1236.8579649942703</v>
      </c>
      <c r="M4" s="194">
        <f>+'Balance Financiero Minhacienda'!M6</f>
        <v>1286.3322835940412</v>
      </c>
    </row>
    <row r="5" spans="1:13" s="58" customFormat="1" ht="14.25" customHeight="1">
      <c r="A5" s="62" t="s">
        <v>404</v>
      </c>
      <c r="B5" s="67" t="s">
        <v>405</v>
      </c>
      <c r="C5" s="194">
        <f>+'Balance Financiero Minhacienda'!C19</f>
        <v>96</v>
      </c>
      <c r="D5" s="194">
        <f>+'Balance Financiero Minhacienda'!D19</f>
        <v>99.84</v>
      </c>
      <c r="E5" s="194">
        <f>+'Balance Financiero Minhacienda'!E19</f>
        <v>103.8336</v>
      </c>
      <c r="F5" s="194">
        <f>+'Balance Financiero Minhacienda'!F19</f>
        <v>107.98694399999999</v>
      </c>
      <c r="G5" s="194">
        <f>+'Balance Financiero Minhacienda'!G19</f>
        <v>112.30642176000001</v>
      </c>
      <c r="H5" s="194">
        <f>+'Balance Financiero Minhacienda'!H19</f>
        <v>116.7986786304</v>
      </c>
      <c r="I5" s="194">
        <f>+'Balance Financiero Minhacienda'!I19</f>
        <v>121.47062577561601</v>
      </c>
      <c r="J5" s="194">
        <f>+'Balance Financiero Minhacienda'!J19</f>
        <v>126.32945080664066</v>
      </c>
      <c r="K5" s="194">
        <f>+'Balance Financiero Minhacienda'!K19</f>
        <v>131.3826288389063</v>
      </c>
      <c r="L5" s="194">
        <f>+'Balance Financiero Minhacienda'!L19</f>
        <v>136.63793399246254</v>
      </c>
      <c r="M5" s="194">
        <f>+'Balance Financiero Minhacienda'!M19</f>
        <v>142.10345135216104</v>
      </c>
    </row>
    <row r="6" spans="1:13" s="58" customFormat="1" ht="14.25" customHeight="1">
      <c r="A6" s="62" t="s">
        <v>406</v>
      </c>
      <c r="B6" s="68" t="s">
        <v>481</v>
      </c>
      <c r="C6" s="194"/>
      <c r="D6" s="194"/>
      <c r="E6" s="194"/>
      <c r="F6" s="194"/>
      <c r="G6" s="194"/>
      <c r="H6" s="194"/>
      <c r="I6" s="194"/>
      <c r="J6" s="194"/>
      <c r="K6" s="194"/>
      <c r="L6" s="194">
        <f>+'Balance Financiero Minhacienda'!L76*0.4</f>
        <v>0</v>
      </c>
      <c r="M6" s="194">
        <f>+'Balance Financiero Minhacienda'!M76*0.4</f>
        <v>0</v>
      </c>
    </row>
    <row r="7" spans="1:13" s="58" customFormat="1" ht="14.25" customHeight="1">
      <c r="A7" s="62" t="s">
        <v>407</v>
      </c>
      <c r="B7" s="68" t="s">
        <v>482</v>
      </c>
      <c r="C7" s="194">
        <f>+'Balance Financiero Minhacienda'!C23+'Balance Financiero Minhacienda'!C36+'Balance Financiero Minhacienda'!C37</f>
        <v>1560</v>
      </c>
      <c r="D7" s="194">
        <f>+'Balance Financiero Minhacienda'!D23+'Balance Financiero Minhacienda'!D36+'Balance Financiero Minhacienda'!D37</f>
        <v>624</v>
      </c>
      <c r="E7" s="194">
        <f>+'Balance Financiero Minhacienda'!E23+'Balance Financiero Minhacienda'!E36+'Balance Financiero Minhacienda'!E37</f>
        <v>648.96</v>
      </c>
      <c r="F7" s="194">
        <f>+'Balance Financiero Minhacienda'!F23+'Balance Financiero Minhacienda'!F36+'Balance Financiero Minhacienda'!F37</f>
        <v>674.91840000000002</v>
      </c>
      <c r="G7" s="194">
        <f>+'Balance Financiero Minhacienda'!G23+'Balance Financiero Minhacienda'!G36+'Balance Financiero Minhacienda'!G37</f>
        <v>701.91513600000008</v>
      </c>
      <c r="H7" s="194">
        <f>+'Balance Financiero Minhacienda'!H23+'Balance Financiero Minhacienda'!H36+'Balance Financiero Minhacienda'!H37</f>
        <v>729.99174144000006</v>
      </c>
      <c r="I7" s="194">
        <f>+'Balance Financiero Minhacienda'!I23+'Balance Financiero Minhacienda'!I36+'Balance Financiero Minhacienda'!I37</f>
        <v>759.19141109760005</v>
      </c>
      <c r="J7" s="194">
        <f>+'Balance Financiero Minhacienda'!J23+'Balance Financiero Minhacienda'!J36+'Balance Financiero Minhacienda'!J37</f>
        <v>789.55906754150408</v>
      </c>
      <c r="K7" s="194">
        <f>+'Balance Financiero Minhacienda'!K23+'Balance Financiero Minhacienda'!K36+'Balance Financiero Minhacienda'!K37</f>
        <v>821.14143024316422</v>
      </c>
      <c r="L7" s="194">
        <f>+'Balance Financiero Minhacienda'!L23+'Balance Financiero Minhacienda'!L36+'Balance Financiero Minhacienda'!L37</f>
        <v>853.98708745289082</v>
      </c>
      <c r="M7" s="194">
        <f>+'Balance Financiero Minhacienda'!M23+'Balance Financiero Minhacienda'!M36+'Balance Financiero Minhacienda'!M37</f>
        <v>888.14657095100654</v>
      </c>
    </row>
    <row r="8" spans="1:13" s="58" customFormat="1" ht="14.25" customHeight="1">
      <c r="A8" s="62" t="s">
        <v>408</v>
      </c>
      <c r="B8" s="68" t="s">
        <v>409</v>
      </c>
      <c r="C8" s="194">
        <f>+'Balance Financiero Minhacienda'!C80</f>
        <v>1076</v>
      </c>
      <c r="D8" s="194">
        <f>+'Balance Financiero Minhacienda'!D80</f>
        <v>1119.04</v>
      </c>
      <c r="E8" s="194">
        <f>+'Balance Financiero Minhacienda'!E80</f>
        <v>1163.8016</v>
      </c>
      <c r="F8" s="194">
        <f>+'Balance Financiero Minhacienda'!F80</f>
        <v>1210.353664</v>
      </c>
      <c r="G8" s="194">
        <f>+'Balance Financiero Minhacienda'!G80</f>
        <v>1258.76781056</v>
      </c>
      <c r="H8" s="194">
        <f>+'Balance Financiero Minhacienda'!H80</f>
        <v>1309.1185229824</v>
      </c>
      <c r="I8" s="194">
        <f>+'Balance Financiero Minhacienda'!I80</f>
        <v>1361.4832639016961</v>
      </c>
      <c r="J8" s="194">
        <f>+'Balance Financiero Minhacienda'!J80</f>
        <v>1415.942594457764</v>
      </c>
      <c r="K8" s="194">
        <f>+'Balance Financiero Minhacienda'!K80</f>
        <v>1472.5802982360747</v>
      </c>
      <c r="L8" s="194">
        <f>+'Balance Financiero Minhacienda'!L80</f>
        <v>1531.4835101655176</v>
      </c>
      <c r="M8" s="194">
        <f>+'Balance Financiero Minhacienda'!M80</f>
        <v>1592.7428505721384</v>
      </c>
    </row>
    <row r="9" spans="1:13" s="58" customFormat="1" ht="14.25" customHeight="1">
      <c r="A9" s="62" t="s">
        <v>410</v>
      </c>
      <c r="B9" s="68" t="s">
        <v>411</v>
      </c>
      <c r="C9" s="194">
        <f>+'Balance Financiero Minhacienda'!C78</f>
        <v>7</v>
      </c>
      <c r="D9" s="194">
        <f>+'Balance Financiero Minhacienda'!D78</f>
        <v>7.28</v>
      </c>
      <c r="E9" s="194">
        <f>+'Balance Financiero Minhacienda'!E78</f>
        <v>7.5712000000000002</v>
      </c>
      <c r="F9" s="194">
        <f>+'Balance Financiero Minhacienda'!F78</f>
        <v>7.8740480000000002</v>
      </c>
      <c r="G9" s="194">
        <f>+'Balance Financiero Minhacienda'!G78</f>
        <v>8.1890099200000002</v>
      </c>
      <c r="H9" s="194">
        <f>+'Balance Financiero Minhacienda'!H78</f>
        <v>8.5165703168000011</v>
      </c>
      <c r="I9" s="194">
        <f>+'Balance Financiero Minhacienda'!I78</f>
        <v>8.8572331294720019</v>
      </c>
      <c r="J9" s="194">
        <f>+'Balance Financiero Minhacienda'!J78</f>
        <v>9.2115224546508827</v>
      </c>
      <c r="K9" s="194">
        <f>+'Balance Financiero Minhacienda'!K78</f>
        <v>9.5799833528369192</v>
      </c>
      <c r="L9" s="194">
        <f>+'Balance Financiero Minhacienda'!L78</f>
        <v>9.9631826869503968</v>
      </c>
      <c r="M9" s="194">
        <f>+'Balance Financiero Minhacienda'!M78</f>
        <v>10.361709994428413</v>
      </c>
    </row>
    <row r="10" spans="1:13" s="58" customFormat="1" ht="14.25" customHeight="1">
      <c r="A10" s="62" t="s">
        <v>412</v>
      </c>
      <c r="B10" s="68" t="s">
        <v>413</v>
      </c>
      <c r="C10" s="195">
        <f>+'Balance Financiero Minhacienda'!C81</f>
        <v>0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</row>
    <row r="11" spans="1:13" s="58" customFormat="1" ht="14.25" customHeight="1">
      <c r="A11" s="62" t="s">
        <v>414</v>
      </c>
      <c r="B11" s="68" t="s">
        <v>415</v>
      </c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</row>
    <row r="12" spans="1:13" s="58" customFormat="1" ht="14.25" customHeight="1">
      <c r="A12" s="62" t="s">
        <v>416</v>
      </c>
      <c r="B12" s="68" t="s">
        <v>417</v>
      </c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</row>
    <row r="13" spans="1:13" ht="14.25" customHeight="1">
      <c r="A13" s="72" t="s">
        <v>418</v>
      </c>
      <c r="B13" s="61" t="s">
        <v>419</v>
      </c>
      <c r="C13" s="193">
        <f>+SUM(C14:C18)-SUM(C19:C20)</f>
        <v>937.54278199999999</v>
      </c>
      <c r="D13" s="193">
        <f t="shared" ref="D13:M13" si="1">+SUM(D14:D18)-SUM(D19:D20)</f>
        <v>975.0444932800001</v>
      </c>
      <c r="E13" s="193">
        <f t="shared" si="1"/>
        <v>1014.0462730112</v>
      </c>
      <c r="F13" s="193">
        <f t="shared" si="1"/>
        <v>1054.6081239316479</v>
      </c>
      <c r="G13" s="193">
        <f t="shared" si="1"/>
        <v>1096.7924488889141</v>
      </c>
      <c r="H13" s="193">
        <f t="shared" si="1"/>
        <v>1140.6641468444707</v>
      </c>
      <c r="I13" s="193">
        <f t="shared" si="1"/>
        <v>1186.2907127182496</v>
      </c>
      <c r="J13" s="193">
        <f t="shared" si="1"/>
        <v>1233.7423412269795</v>
      </c>
      <c r="K13" s="193">
        <f t="shared" si="1"/>
        <v>1283.0920348760587</v>
      </c>
      <c r="L13" s="193">
        <f t="shared" si="1"/>
        <v>1334.4157162711012</v>
      </c>
      <c r="M13" s="193">
        <f t="shared" si="1"/>
        <v>1387.7923449219454</v>
      </c>
    </row>
    <row r="14" spans="1:13" s="58" customFormat="1" ht="14.25" customHeight="1">
      <c r="A14" s="63" t="s">
        <v>420</v>
      </c>
      <c r="B14" s="68" t="s">
        <v>421</v>
      </c>
      <c r="C14" s="194">
        <f>+'Balance Financiero Minhacienda'!C46</f>
        <v>470</v>
      </c>
      <c r="D14" s="194">
        <f>+'Balance Financiero Minhacienda'!D46</f>
        <v>488.8</v>
      </c>
      <c r="E14" s="194">
        <f>+'Balance Financiero Minhacienda'!E46</f>
        <v>508.35200000000003</v>
      </c>
      <c r="F14" s="194">
        <f>+'Balance Financiero Minhacienda'!F46</f>
        <v>528.68608000000006</v>
      </c>
      <c r="G14" s="194">
        <f>+'Balance Financiero Minhacienda'!G46</f>
        <v>549.83352320000006</v>
      </c>
      <c r="H14" s="194">
        <f>+'Balance Financiero Minhacienda'!H46</f>
        <v>571.82686412800012</v>
      </c>
      <c r="I14" s="194">
        <f>+'Balance Financiero Minhacienda'!I46</f>
        <v>594.6999386931202</v>
      </c>
      <c r="J14" s="194">
        <f>+'Balance Financiero Minhacienda'!J46</f>
        <v>618.48793624084499</v>
      </c>
      <c r="K14" s="194">
        <f>+'Balance Financiero Minhacienda'!K46</f>
        <v>643.2274536904788</v>
      </c>
      <c r="L14" s="194">
        <f>+'Balance Financiero Minhacienda'!L46</f>
        <v>668.95655183809799</v>
      </c>
      <c r="M14" s="194">
        <f>+'Balance Financiero Minhacienda'!M46</f>
        <v>695.71481391162195</v>
      </c>
    </row>
    <row r="15" spans="1:13" s="58" customFormat="1" ht="14.25" customHeight="1">
      <c r="A15" s="63" t="s">
        <v>422</v>
      </c>
      <c r="B15" s="68" t="s">
        <v>423</v>
      </c>
      <c r="C15" s="194">
        <f>+'Balance Financiero Minhacienda'!C47</f>
        <v>316.71028200000001</v>
      </c>
      <c r="D15" s="194">
        <f>+'Balance Financiero Minhacienda'!D47</f>
        <v>329.37869327999999</v>
      </c>
      <c r="E15" s="194">
        <f>+'Balance Financiero Minhacienda'!E47</f>
        <v>342.55384101120001</v>
      </c>
      <c r="F15" s="194">
        <f>+'Balance Financiero Minhacienda'!F47</f>
        <v>356.255994651648</v>
      </c>
      <c r="G15" s="194">
        <f>+'Balance Financiero Minhacienda'!G47</f>
        <v>370.50623443771394</v>
      </c>
      <c r="H15" s="194">
        <f>+'Balance Financiero Minhacienda'!H47</f>
        <v>385.3264838152225</v>
      </c>
      <c r="I15" s="194">
        <f>+'Balance Financiero Minhacienda'!I47</f>
        <v>400.73954316783141</v>
      </c>
      <c r="J15" s="194">
        <f>+'Balance Financiero Minhacienda'!J47</f>
        <v>416.76912489454469</v>
      </c>
      <c r="K15" s="194">
        <f>+'Balance Financiero Minhacienda'!K47</f>
        <v>433.43988989032647</v>
      </c>
      <c r="L15" s="194">
        <f>+'Balance Financiero Minhacienda'!L47</f>
        <v>450.77748548593956</v>
      </c>
      <c r="M15" s="194">
        <f>+'Balance Financiero Minhacienda'!M47</f>
        <v>468.80858490537719</v>
      </c>
    </row>
    <row r="16" spans="1:13" s="58" customFormat="1" ht="14.25" customHeight="1">
      <c r="A16" s="63" t="s">
        <v>424</v>
      </c>
      <c r="B16" s="68" t="s">
        <v>425</v>
      </c>
      <c r="C16" s="194">
        <f>+'Balance Financiero Minhacienda'!C48</f>
        <v>150.83250000000001</v>
      </c>
      <c r="D16" s="194">
        <f>+'Balance Financiero Minhacienda'!D48</f>
        <v>156.86580000000001</v>
      </c>
      <c r="E16" s="194">
        <f>+'Balance Financiero Minhacienda'!E48</f>
        <v>163.14043200000003</v>
      </c>
      <c r="F16" s="194">
        <f>+'Balance Financiero Minhacienda'!F48</f>
        <v>169.66604928000001</v>
      </c>
      <c r="G16" s="194">
        <f>+'Balance Financiero Minhacienda'!G48</f>
        <v>176.45269125120004</v>
      </c>
      <c r="H16" s="194">
        <f>+'Balance Financiero Minhacienda'!H48</f>
        <v>183.51079890124802</v>
      </c>
      <c r="I16" s="194">
        <f>+'Balance Financiero Minhacienda'!I48</f>
        <v>190.85123085729796</v>
      </c>
      <c r="J16" s="194">
        <f>+'Balance Financiero Minhacienda'!J48</f>
        <v>198.48528009158986</v>
      </c>
      <c r="K16" s="194">
        <f>+'Balance Financiero Minhacienda'!K48</f>
        <v>206.4246912952535</v>
      </c>
      <c r="L16" s="194">
        <f>+'Balance Financiero Minhacienda'!L48</f>
        <v>214.68167894706363</v>
      </c>
      <c r="M16" s="194">
        <f>+'Balance Financiero Minhacienda'!M48</f>
        <v>223.2689461049462</v>
      </c>
    </row>
    <row r="17" spans="1:13" s="58" customFormat="1" ht="14.25" customHeight="1">
      <c r="A17" s="63" t="s">
        <v>426</v>
      </c>
      <c r="B17" s="68" t="s">
        <v>427</v>
      </c>
      <c r="C17" s="195">
        <f>+'Balance Financiero Minhacienda'!C56</f>
        <v>0</v>
      </c>
      <c r="D17" s="195">
        <f>+'Balance Financiero Minhacienda'!D56</f>
        <v>0</v>
      </c>
      <c r="E17" s="195">
        <f>+'Balance Financiero Minhacienda'!E56</f>
        <v>0</v>
      </c>
      <c r="F17" s="195">
        <f>+'Balance Financiero Minhacienda'!F56</f>
        <v>0</v>
      </c>
      <c r="G17" s="195">
        <f>+'Balance Financiero Minhacienda'!G56</f>
        <v>0</v>
      </c>
      <c r="H17" s="195">
        <f>+'Balance Financiero Minhacienda'!H56</f>
        <v>0</v>
      </c>
      <c r="I17" s="195">
        <f>+'Balance Financiero Minhacienda'!I56</f>
        <v>0</v>
      </c>
      <c r="J17" s="195">
        <f>+'Balance Financiero Minhacienda'!J56</f>
        <v>0</v>
      </c>
      <c r="K17" s="195">
        <f>+'Balance Financiero Minhacienda'!K56</f>
        <v>0</v>
      </c>
      <c r="L17" s="195">
        <f>+'Balance Financiero Minhacienda'!L56</f>
        <v>0</v>
      </c>
      <c r="M17" s="195">
        <f>+'Balance Financiero Minhacienda'!M56</f>
        <v>0</v>
      </c>
    </row>
    <row r="18" spans="1:13" s="58" customFormat="1" ht="14.25" customHeight="1">
      <c r="A18" s="63" t="s">
        <v>428</v>
      </c>
      <c r="B18" s="68" t="s">
        <v>429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13" s="58" customFormat="1" ht="14.25" customHeight="1">
      <c r="A19" s="63" t="s">
        <v>430</v>
      </c>
      <c r="B19" s="68" t="s">
        <v>431</v>
      </c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</row>
    <row r="20" spans="1:13" s="58" customFormat="1" ht="14.25" customHeight="1">
      <c r="A20" s="64" t="s">
        <v>432</v>
      </c>
      <c r="B20" s="68" t="s">
        <v>433</v>
      </c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</row>
    <row r="21" spans="1:13" ht="14.25" customHeight="1">
      <c r="A21" s="72" t="s">
        <v>434</v>
      </c>
      <c r="B21" s="61" t="s">
        <v>435</v>
      </c>
      <c r="C21" s="193">
        <f>+C3-C13</f>
        <v>2670.457218</v>
      </c>
      <c r="D21" s="193">
        <f t="shared" ref="D21:M21" si="2">+D3-D13</f>
        <v>1778.87550672</v>
      </c>
      <c r="E21" s="193">
        <f t="shared" si="2"/>
        <v>1850.0305269888004</v>
      </c>
      <c r="F21" s="193">
        <f t="shared" si="2"/>
        <v>1924.0317480683523</v>
      </c>
      <c r="G21" s="193">
        <f t="shared" si="2"/>
        <v>2000.9930179910859</v>
      </c>
      <c r="H21" s="193">
        <f t="shared" si="2"/>
        <v>2081.03273871073</v>
      </c>
      <c r="I21" s="193">
        <f t="shared" si="2"/>
        <v>2164.2740482591589</v>
      </c>
      <c r="J21" s="193">
        <f t="shared" si="2"/>
        <v>2250.8450101895251</v>
      </c>
      <c r="K21" s="193">
        <f t="shared" si="2"/>
        <v>2340.8788105971062</v>
      </c>
      <c r="L21" s="193">
        <f t="shared" si="2"/>
        <v>2434.5139630209901</v>
      </c>
      <c r="M21" s="193">
        <f t="shared" si="2"/>
        <v>2531.8945215418307</v>
      </c>
    </row>
    <row r="22" spans="1:13" ht="14.25" customHeight="1">
      <c r="A22" s="72" t="s">
        <v>436</v>
      </c>
      <c r="B22" s="61" t="s">
        <v>437</v>
      </c>
      <c r="C22" s="77">
        <v>0.03</v>
      </c>
      <c r="D22" s="77">
        <v>0.03</v>
      </c>
      <c r="E22" s="77">
        <v>0.03</v>
      </c>
      <c r="F22" s="77">
        <v>0.03</v>
      </c>
      <c r="G22" s="77">
        <v>0.03</v>
      </c>
      <c r="H22" s="77">
        <v>0.03</v>
      </c>
      <c r="I22" s="77">
        <v>0.03</v>
      </c>
      <c r="J22" s="77">
        <v>0.03</v>
      </c>
      <c r="K22" s="77">
        <v>0.03</v>
      </c>
      <c r="L22" s="77">
        <v>0.03</v>
      </c>
      <c r="M22" s="77">
        <v>0.03</v>
      </c>
    </row>
    <row r="23" spans="1:13" ht="14.25" customHeight="1">
      <c r="A23" s="72" t="s">
        <v>438</v>
      </c>
      <c r="B23" s="61" t="s">
        <v>439</v>
      </c>
      <c r="C23" s="198">
        <f>+'Balance Financiero Minhacienda'!C120</f>
        <v>392</v>
      </c>
      <c r="D23" s="198">
        <f>+'Balance Financiero Minhacienda'!D120</f>
        <v>236</v>
      </c>
      <c r="E23" s="198">
        <f>+'Balance Financiero Minhacienda'!E120</f>
        <v>80</v>
      </c>
      <c r="F23" s="198">
        <f>+'Balance Financiero Minhacienda'!F120</f>
        <v>40</v>
      </c>
      <c r="G23" s="198">
        <f>+'Balance Financiero Minhacienda'!G120</f>
        <v>0</v>
      </c>
      <c r="H23" s="198">
        <f>+'Balance Financiero Minhacienda'!H120</f>
        <v>0</v>
      </c>
      <c r="I23" s="198">
        <f>+'Balance Financiero Minhacienda'!I120</f>
        <v>0</v>
      </c>
      <c r="J23" s="198">
        <f>+'Balance Financiero Minhacienda'!J120</f>
        <v>0</v>
      </c>
      <c r="K23" s="198">
        <f>+'Balance Financiero Minhacienda'!K120</f>
        <v>0</v>
      </c>
      <c r="L23" s="198">
        <f>+'Balance Financiero Minhacienda'!L120</f>
        <v>0</v>
      </c>
      <c r="M23" s="198">
        <f>+'Balance Financiero Minhacienda'!M120</f>
        <v>0</v>
      </c>
    </row>
    <row r="24" spans="1:13" ht="14.25" customHeight="1">
      <c r="A24" s="72" t="s">
        <v>440</v>
      </c>
      <c r="B24" s="61" t="s">
        <v>441</v>
      </c>
      <c r="C24" s="193">
        <f>SUM(C25:C26)</f>
        <v>49</v>
      </c>
      <c r="D24" s="193">
        <f t="shared" ref="D24:M24" si="3">SUM(D25:D26)</f>
        <v>50.96</v>
      </c>
      <c r="E24" s="193">
        <f t="shared" si="3"/>
        <v>52.998400000000004</v>
      </c>
      <c r="F24" s="193">
        <f t="shared" si="3"/>
        <v>55.118336000000006</v>
      </c>
      <c r="G24" s="193">
        <f t="shared" si="3"/>
        <v>57.323069440000012</v>
      </c>
      <c r="H24" s="193">
        <f t="shared" si="3"/>
        <v>59.615992217600017</v>
      </c>
      <c r="I24" s="193">
        <f t="shared" si="3"/>
        <v>62.000631906304022</v>
      </c>
      <c r="J24" s="193">
        <f t="shared" si="3"/>
        <v>64.480657182556186</v>
      </c>
      <c r="K24" s="193">
        <f t="shared" si="3"/>
        <v>67.059883469858434</v>
      </c>
      <c r="L24" s="193">
        <f t="shared" si="3"/>
        <v>69.74227880865277</v>
      </c>
      <c r="M24" s="193">
        <f t="shared" si="3"/>
        <v>72.531969960998879</v>
      </c>
    </row>
    <row r="25" spans="1:13" s="58" customFormat="1" ht="14.25" customHeight="1">
      <c r="A25" s="65">
        <v>6.1</v>
      </c>
      <c r="B25" s="69" t="s">
        <v>442</v>
      </c>
      <c r="C25" s="196">
        <f>+'Balance Financiero Minhacienda'!C70</f>
        <v>49</v>
      </c>
      <c r="D25" s="196">
        <f>+'Balance Financiero Minhacienda'!D70</f>
        <v>50.96</v>
      </c>
      <c r="E25" s="196">
        <f>+'Balance Financiero Minhacienda'!E70</f>
        <v>52.998400000000004</v>
      </c>
      <c r="F25" s="196">
        <f>+'Balance Financiero Minhacienda'!F70</f>
        <v>55.118336000000006</v>
      </c>
      <c r="G25" s="196">
        <f>+'Balance Financiero Minhacienda'!G70</f>
        <v>57.323069440000012</v>
      </c>
      <c r="H25" s="196">
        <f>+'Balance Financiero Minhacienda'!H70</f>
        <v>59.615992217600017</v>
      </c>
      <c r="I25" s="196">
        <f>+'Balance Financiero Minhacienda'!I70</f>
        <v>62.000631906304022</v>
      </c>
      <c r="J25" s="196">
        <f>+'Balance Financiero Minhacienda'!J70</f>
        <v>64.480657182556186</v>
      </c>
      <c r="K25" s="196">
        <f>+'Balance Financiero Minhacienda'!K70</f>
        <v>67.059883469858434</v>
      </c>
      <c r="L25" s="196">
        <f>+'Balance Financiero Minhacienda'!L70</f>
        <v>69.74227880865277</v>
      </c>
      <c r="M25" s="196">
        <f>+'Balance Financiero Minhacienda'!M70</f>
        <v>72.531969960998879</v>
      </c>
    </row>
    <row r="26" spans="1:13" s="58" customFormat="1" ht="14.25" customHeight="1">
      <c r="A26" s="65">
        <v>6.2</v>
      </c>
      <c r="B26" s="69" t="s">
        <v>443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</row>
    <row r="27" spans="1:13" ht="14.25" customHeight="1">
      <c r="A27" s="72" t="s">
        <v>444</v>
      </c>
      <c r="B27" s="61" t="s">
        <v>445</v>
      </c>
      <c r="C27" s="193">
        <f>+'Balance Financiero Minhacienda'!C102+'Balance Financiero Minhacienda'!C105</f>
        <v>165</v>
      </c>
      <c r="D27" s="193">
        <f>+'Balance Financiero Minhacienda'!D102+'Balance Financiero Minhacienda'!D105</f>
        <v>156</v>
      </c>
      <c r="E27" s="193">
        <f>+'Balance Financiero Minhacienda'!E102+'Balance Financiero Minhacienda'!E105</f>
        <v>156</v>
      </c>
      <c r="F27" s="193">
        <f>+'Balance Financiero Minhacienda'!F102+'Balance Financiero Minhacienda'!F105</f>
        <v>40</v>
      </c>
      <c r="G27" s="193">
        <f>+'Balance Financiero Minhacienda'!G102+'Balance Financiero Minhacienda'!G105</f>
        <v>40</v>
      </c>
      <c r="H27" s="193">
        <f>+'Balance Financiero Minhacienda'!H102+'Balance Financiero Minhacienda'!H105</f>
        <v>0</v>
      </c>
      <c r="I27" s="193">
        <f>+'Balance Financiero Minhacienda'!I102+'Balance Financiero Minhacienda'!I105</f>
        <v>0</v>
      </c>
      <c r="J27" s="193">
        <f>+'Balance Financiero Minhacienda'!J102+'Balance Financiero Minhacienda'!J105</f>
        <v>0</v>
      </c>
      <c r="K27" s="193">
        <f>+'Balance Financiero Minhacienda'!K102+'Balance Financiero Minhacienda'!K105</f>
        <v>0</v>
      </c>
      <c r="L27" s="193">
        <f>+'Balance Financiero Minhacienda'!L102+'Balance Financiero Minhacienda'!L105</f>
        <v>0</v>
      </c>
      <c r="M27" s="193">
        <f>+'Balance Financiero Minhacienda'!M102+'Balance Financiero Minhacienda'!M105</f>
        <v>0</v>
      </c>
    </row>
    <row r="28" spans="1:13" ht="14.25" customHeight="1">
      <c r="A28" s="72" t="s">
        <v>446</v>
      </c>
      <c r="B28" s="61" t="s">
        <v>447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13" s="58" customFormat="1" ht="14.25" customHeight="1">
      <c r="A29" s="65" t="s">
        <v>448</v>
      </c>
      <c r="B29" s="70" t="s">
        <v>449</v>
      </c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</row>
    <row r="30" spans="1:13" s="58" customFormat="1" ht="14.25" customHeight="1">
      <c r="A30" s="65" t="s">
        <v>450</v>
      </c>
      <c r="B30" s="69" t="s">
        <v>451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</row>
    <row r="31" spans="1:13" s="58" customFormat="1" ht="14.25" customHeight="1">
      <c r="A31" s="65" t="s">
        <v>452</v>
      </c>
      <c r="B31" s="69" t="s">
        <v>453</v>
      </c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</row>
    <row r="32" spans="1:13" s="58" customFormat="1" ht="14.25" customHeight="1">
      <c r="A32" s="71" t="s">
        <v>454</v>
      </c>
      <c r="B32" s="69" t="s">
        <v>455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</row>
    <row r="33" spans="1:13" ht="14.25" customHeight="1">
      <c r="A33" s="72" t="s">
        <v>456</v>
      </c>
      <c r="B33" s="61" t="s">
        <v>457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14.25" customHeight="1">
      <c r="A34" s="73" t="s">
        <v>458</v>
      </c>
      <c r="B34" s="75" t="s">
        <v>459</v>
      </c>
      <c r="C34" s="200">
        <f>+C24+C31</f>
        <v>49</v>
      </c>
      <c r="D34" s="200">
        <f t="shared" ref="D34:M34" si="4">+D24+D31</f>
        <v>50.96</v>
      </c>
      <c r="E34" s="200">
        <f t="shared" si="4"/>
        <v>52.998400000000004</v>
      </c>
      <c r="F34" s="200">
        <f t="shared" si="4"/>
        <v>55.118336000000006</v>
      </c>
      <c r="G34" s="200">
        <f t="shared" si="4"/>
        <v>57.323069440000012</v>
      </c>
      <c r="H34" s="200">
        <f t="shared" si="4"/>
        <v>59.615992217600017</v>
      </c>
      <c r="I34" s="200">
        <f t="shared" si="4"/>
        <v>62.000631906304022</v>
      </c>
      <c r="J34" s="200">
        <f t="shared" si="4"/>
        <v>64.480657182556186</v>
      </c>
      <c r="K34" s="200">
        <f t="shared" si="4"/>
        <v>67.059883469858434</v>
      </c>
      <c r="L34" s="200">
        <f t="shared" si="4"/>
        <v>69.74227880865277</v>
      </c>
      <c r="M34" s="200">
        <f t="shared" si="4"/>
        <v>72.531969960998879</v>
      </c>
    </row>
    <row r="35" spans="1:13" ht="14.25" customHeight="1">
      <c r="A35" s="73" t="s">
        <v>460</v>
      </c>
      <c r="B35" s="75" t="s">
        <v>461</v>
      </c>
      <c r="C35" s="200">
        <f>+C32+C23</f>
        <v>392</v>
      </c>
      <c r="D35" s="200">
        <f t="shared" ref="D35:M35" si="5">+D32+D23</f>
        <v>236</v>
      </c>
      <c r="E35" s="200">
        <f t="shared" si="5"/>
        <v>80</v>
      </c>
      <c r="F35" s="200">
        <f t="shared" si="5"/>
        <v>40</v>
      </c>
      <c r="G35" s="200">
        <f t="shared" si="5"/>
        <v>0</v>
      </c>
      <c r="H35" s="200">
        <f t="shared" si="5"/>
        <v>0</v>
      </c>
      <c r="I35" s="200">
        <f t="shared" si="5"/>
        <v>0</v>
      </c>
      <c r="J35" s="200">
        <f t="shared" si="5"/>
        <v>0</v>
      </c>
      <c r="K35" s="200">
        <f t="shared" si="5"/>
        <v>0</v>
      </c>
      <c r="L35" s="200">
        <f t="shared" si="5"/>
        <v>0</v>
      </c>
      <c r="M35" s="200">
        <f t="shared" si="5"/>
        <v>0</v>
      </c>
    </row>
    <row r="36" spans="1:13" ht="14.25" customHeight="1">
      <c r="A36" s="73" t="s">
        <v>462</v>
      </c>
      <c r="B36" s="76" t="s">
        <v>480</v>
      </c>
      <c r="C36" s="199">
        <f>C34/C21*100</f>
        <v>1.8348917806928144</v>
      </c>
      <c r="D36" s="199">
        <f t="shared" ref="D36:M36" si="6">D34/D21*100</f>
        <v>2.8647311072354458</v>
      </c>
      <c r="E36" s="199">
        <f t="shared" si="6"/>
        <v>2.8647311072354453</v>
      </c>
      <c r="F36" s="199">
        <f t="shared" si="6"/>
        <v>2.8647311072354453</v>
      </c>
      <c r="G36" s="199">
        <f t="shared" si="6"/>
        <v>2.8647311072354462</v>
      </c>
      <c r="H36" s="199">
        <f t="shared" si="6"/>
        <v>2.8647311072354458</v>
      </c>
      <c r="I36" s="199">
        <f t="shared" si="6"/>
        <v>2.8647311072354462</v>
      </c>
      <c r="J36" s="199">
        <f t="shared" si="6"/>
        <v>2.8647311072354467</v>
      </c>
      <c r="K36" s="199">
        <f t="shared" si="6"/>
        <v>2.8647311072354467</v>
      </c>
      <c r="L36" s="199">
        <f t="shared" si="6"/>
        <v>2.8647311072354471</v>
      </c>
      <c r="M36" s="199">
        <f t="shared" si="6"/>
        <v>2.8647311072354458</v>
      </c>
    </row>
    <row r="37" spans="1:13" ht="14.25" customHeight="1">
      <c r="A37" s="73" t="s">
        <v>463</v>
      </c>
      <c r="B37" s="76" t="s">
        <v>479</v>
      </c>
      <c r="C37" s="199">
        <f>C35/C3*100</f>
        <v>10.864745011086473</v>
      </c>
      <c r="D37" s="199">
        <f t="shared" ref="D37:M37" si="7">D35/D3*100</f>
        <v>8.5696026028352321</v>
      </c>
      <c r="E37" s="199">
        <f t="shared" si="7"/>
        <v>2.7932211873648081</v>
      </c>
      <c r="F37" s="199">
        <f t="shared" si="7"/>
        <v>1.342894801617696</v>
      </c>
      <c r="G37" s="199">
        <f t="shared" si="7"/>
        <v>0</v>
      </c>
      <c r="H37" s="199">
        <f t="shared" si="7"/>
        <v>0</v>
      </c>
      <c r="I37" s="199">
        <f t="shared" si="7"/>
        <v>0</v>
      </c>
      <c r="J37" s="199">
        <f t="shared" si="7"/>
        <v>0</v>
      </c>
      <c r="K37" s="199">
        <f t="shared" si="7"/>
        <v>0</v>
      </c>
      <c r="L37" s="199">
        <f t="shared" si="7"/>
        <v>0</v>
      </c>
      <c r="M37" s="199">
        <f t="shared" si="7"/>
        <v>0</v>
      </c>
    </row>
    <row r="38" spans="1:13" ht="14.25" customHeight="1">
      <c r="A38" s="73" t="s">
        <v>464</v>
      </c>
      <c r="B38" s="75" t="s">
        <v>465</v>
      </c>
      <c r="C38" s="73" t="str">
        <f>IF(AND(C36&gt;=0,C36&lt;=40),"VERDE","ROJO")</f>
        <v>VERDE</v>
      </c>
      <c r="D38" s="73" t="str">
        <f>IF(AND(D36&gt;=0,D36&lt;=40),"VERDE","ROJO")</f>
        <v>VERDE</v>
      </c>
      <c r="E38" s="73" t="str">
        <f t="shared" ref="E38:M38" si="8">IF(AND(E36&gt;=0,E36&lt;=40),"VERDE","ROJO")</f>
        <v>VERDE</v>
      </c>
      <c r="F38" s="73" t="str">
        <f t="shared" si="8"/>
        <v>VERDE</v>
      </c>
      <c r="G38" s="73" t="str">
        <f t="shared" si="8"/>
        <v>VERDE</v>
      </c>
      <c r="H38" s="73" t="str">
        <f t="shared" si="8"/>
        <v>VERDE</v>
      </c>
      <c r="I38" s="73" t="str">
        <f t="shared" si="8"/>
        <v>VERDE</v>
      </c>
      <c r="J38" s="73" t="str">
        <f t="shared" si="8"/>
        <v>VERDE</v>
      </c>
      <c r="K38" s="73" t="str">
        <f t="shared" si="8"/>
        <v>VERDE</v>
      </c>
      <c r="L38" s="73" t="str">
        <f t="shared" si="8"/>
        <v>VERDE</v>
      </c>
      <c r="M38" s="73" t="str">
        <f t="shared" si="8"/>
        <v>VERDE</v>
      </c>
    </row>
    <row r="39" spans="1:13" ht="14.25" customHeight="1">
      <c r="A39" s="73" t="s">
        <v>466</v>
      </c>
      <c r="B39" s="75" t="s">
        <v>467</v>
      </c>
      <c r="C39" s="73" t="str">
        <f>IF(C37&lt;=80,"VERDE","ROJO")</f>
        <v>VERDE</v>
      </c>
      <c r="D39" s="73" t="str">
        <f t="shared" ref="D39:M39" si="9">IF(D37&lt;=80,"VERDE","ROJO")</f>
        <v>VERDE</v>
      </c>
      <c r="E39" s="73" t="str">
        <f t="shared" si="9"/>
        <v>VERDE</v>
      </c>
      <c r="F39" s="73" t="str">
        <f t="shared" si="9"/>
        <v>VERDE</v>
      </c>
      <c r="G39" s="73" t="str">
        <f t="shared" si="9"/>
        <v>VERDE</v>
      </c>
      <c r="H39" s="73" t="str">
        <f t="shared" si="9"/>
        <v>VERDE</v>
      </c>
      <c r="I39" s="73" t="str">
        <f t="shared" si="9"/>
        <v>VERDE</v>
      </c>
      <c r="J39" s="73" t="str">
        <f t="shared" si="9"/>
        <v>VERDE</v>
      </c>
      <c r="K39" s="73" t="str">
        <f t="shared" si="9"/>
        <v>VERDE</v>
      </c>
      <c r="L39" s="73" t="str">
        <f t="shared" si="9"/>
        <v>VERDE</v>
      </c>
      <c r="M39" s="73" t="str">
        <f t="shared" si="9"/>
        <v>VERDE</v>
      </c>
    </row>
    <row r="40" spans="1:13" ht="14.25" customHeight="1">
      <c r="A40" s="73" t="s">
        <v>468</v>
      </c>
      <c r="B40" s="75" t="s">
        <v>469</v>
      </c>
      <c r="C40" s="73" t="str">
        <f>IF(AND(C38="VERDE",C39="VERDE",+Superávit!B10="SOSTENIBLE"),"VERDE","ROJO")</f>
        <v>VERDE</v>
      </c>
      <c r="D40" s="73" t="str">
        <f>IF(AND(D38="VERDE",D39="VERDE",+'[31]Superávit Primario'!C10="SOSTENIBLE"),"VERDE","ROJO")</f>
        <v>VERDE</v>
      </c>
      <c r="E40" s="73" t="str">
        <f>IF(AND(E38="VERDE",E39="VERDE",+'[31]Superávit Primario'!D10="SOSTENIBLE"),"VERDE","ROJO")</f>
        <v>VERDE</v>
      </c>
      <c r="F40" s="73" t="str">
        <f>IF(AND(F38="VERDE",F39="VERDE",+'[31]Superávit Primario'!E10="SOSTENIBLE"),"VERDE","ROJO")</f>
        <v>VERDE</v>
      </c>
      <c r="G40" s="73" t="str">
        <f>IF(AND(G38="VERDE",G39="VERDE",+'[31]Superávit Primario'!F10="SOSTENIBLE"),"VERDE","ROJO")</f>
        <v>VERDE</v>
      </c>
      <c r="H40" s="73" t="str">
        <f>IF(AND(H38="VERDE",H39="VERDE",+'[31]Superávit Primario'!G10="SOSTENIBLE"),"VERDE","ROJO")</f>
        <v>VERDE</v>
      </c>
      <c r="I40" s="73" t="str">
        <f>IF(AND(I38="VERDE",I39="VERDE",+'[31]Superávit Primario'!H10="SOSTENIBLE"),"VERDE","ROJO")</f>
        <v>VERDE</v>
      </c>
      <c r="J40" s="73" t="str">
        <f>IF(AND(J38="VERDE",J39="VERDE",+'[31]Superávit Primario'!I10="SOSTENIBLE"),"VERDE","ROJO")</f>
        <v>VERDE</v>
      </c>
      <c r="K40" s="73" t="str">
        <f>IF(AND(K38="VERDE",K39="VERDE",+'[31]Superávit Primario'!J10="SOSTENIBLE"),"VERDE","ROJO")</f>
        <v>VERDE</v>
      </c>
      <c r="L40" s="73" t="str">
        <f>IF(AND(L38="VERDE",L39="VERDE",+'[31]Superávit Primario'!K10="SOSTENIBLE"),"VERDE","ROJO")</f>
        <v>VERDE</v>
      </c>
      <c r="M40" s="73" t="str">
        <f>IF(AND(M38="VERDE",M39="VERDE",+'[31]Superávit Primario'!L10="SOSTENIBLE"),"VERDE","ROJO")</f>
        <v>VERDE</v>
      </c>
    </row>
  </sheetData>
  <protectedRanges>
    <protectedRange sqref="D1 A1:B1" name="Rango1_1"/>
    <protectedRange sqref="D29:M31" name="Rango5_1_1"/>
    <protectedRange sqref="C22:M22" name="Rango2_1_1"/>
  </protectedRanges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3"/>
  <sheetViews>
    <sheetView zoomScale="120" zoomScaleNormal="120" workbookViewId="0">
      <selection activeCell="C6" sqref="C6"/>
    </sheetView>
  </sheetViews>
  <sheetFormatPr baseColWidth="10" defaultRowHeight="16.5"/>
  <cols>
    <col min="1" max="1" width="29.7109375" style="56" customWidth="1"/>
    <col min="2" max="12" width="10.140625" style="56" customWidth="1"/>
    <col min="13" max="16384" width="11.42578125" style="56"/>
  </cols>
  <sheetData>
    <row r="1" spans="1:12">
      <c r="A1" s="208" t="s">
        <v>470</v>
      </c>
    </row>
    <row r="2" spans="1:12" ht="18.75" customHeight="1">
      <c r="A2" s="265" t="s">
        <v>484</v>
      </c>
      <c r="B2" s="265"/>
      <c r="C2" s="89"/>
      <c r="D2" s="57"/>
      <c r="E2" s="57"/>
      <c r="F2" s="57"/>
      <c r="G2" s="57"/>
      <c r="H2" s="57"/>
      <c r="I2" s="57"/>
      <c r="J2" s="57"/>
      <c r="K2" s="57"/>
      <c r="L2" s="57"/>
    </row>
    <row r="3" spans="1:12">
      <c r="A3" s="66" t="s">
        <v>470</v>
      </c>
      <c r="B3" s="66">
        <f>+'Plan Financiero DNP'!C3</f>
        <v>2011</v>
      </c>
      <c r="C3" s="66">
        <f>+'Plan Financiero DNP'!D3</f>
        <v>2012</v>
      </c>
      <c r="D3" s="66">
        <f>+'Plan Financiero DNP'!E3</f>
        <v>2013</v>
      </c>
      <c r="E3" s="66">
        <f>+'Plan Financiero DNP'!F3</f>
        <v>2014</v>
      </c>
      <c r="F3" s="66">
        <f>+'Plan Financiero DNP'!G3</f>
        <v>2015</v>
      </c>
      <c r="G3" s="66">
        <f>+'Plan Financiero DNP'!H3</f>
        <v>2016</v>
      </c>
      <c r="H3" s="66">
        <f>+'Plan Financiero DNP'!I3</f>
        <v>2017</v>
      </c>
      <c r="I3" s="66">
        <f>+'Plan Financiero DNP'!J3</f>
        <v>2018</v>
      </c>
      <c r="J3" s="66">
        <f>+'Plan Financiero DNP'!K3</f>
        <v>2019</v>
      </c>
      <c r="K3" s="66">
        <f>+'Plan Financiero DNP'!L3</f>
        <v>2020</v>
      </c>
      <c r="L3" s="66">
        <f>+'Plan Financiero DNP'!M3</f>
        <v>2021</v>
      </c>
    </row>
    <row r="4" spans="1:12">
      <c r="A4" s="90" t="s">
        <v>336</v>
      </c>
      <c r="B4" s="248">
        <f>+'Balance Financiero Minhacienda'!C5</f>
        <v>7940</v>
      </c>
      <c r="C4" s="248">
        <f>+'Balance Financiero Minhacienda'!D5</f>
        <v>7666.880000000001</v>
      </c>
      <c r="D4" s="248">
        <f>+'Balance Financiero Minhacienda'!E5</f>
        <v>7973.5552000000007</v>
      </c>
      <c r="E4" s="248">
        <f>+'Balance Financiero Minhacienda'!F5</f>
        <v>8292.4974080000011</v>
      </c>
      <c r="F4" s="248">
        <f>+'Balance Financiero Minhacienda'!G5</f>
        <v>8624.1973043200014</v>
      </c>
      <c r="G4" s="248">
        <f>+'Balance Financiero Minhacienda'!H5</f>
        <v>8969.1651964928005</v>
      </c>
      <c r="H4" s="248">
        <f>+'Balance Financiero Minhacienda'!I5</f>
        <v>9327.9318043525163</v>
      </c>
      <c r="I4" s="248">
        <f>+'Balance Financiero Minhacienda'!J5</f>
        <v>9701.049076526615</v>
      </c>
      <c r="J4" s="248">
        <f>+'Balance Financiero Minhacienda'!K5</f>
        <v>10089.09103958768</v>
      </c>
      <c r="K4" s="248">
        <f>+'Balance Financiero Minhacienda'!L5</f>
        <v>10492.654681171189</v>
      </c>
      <c r="L4" s="248">
        <f>+'Balance Financiero Minhacienda'!M5</f>
        <v>10912.360868418034</v>
      </c>
    </row>
    <row r="5" spans="1:12">
      <c r="A5" s="90" t="s">
        <v>471</v>
      </c>
      <c r="B5" s="248">
        <f>+'Balance Financiero Minhacienda'!C74</f>
        <v>1783</v>
      </c>
      <c r="C5" s="248">
        <f>+'Balance Financiero Minhacienda'!D74</f>
        <v>1854.32</v>
      </c>
      <c r="D5" s="248">
        <f>+'Balance Financiero Minhacienda'!E74</f>
        <v>1928.4928</v>
      </c>
      <c r="E5" s="248">
        <f>+'Balance Financiero Minhacienda'!F74</f>
        <v>2005.6325120000001</v>
      </c>
      <c r="F5" s="248">
        <f>+'Balance Financiero Minhacienda'!G74</f>
        <v>2085.8578124800001</v>
      </c>
      <c r="G5" s="248">
        <f>+'Balance Financiero Minhacienda'!H74</f>
        <v>2169.2921249792003</v>
      </c>
      <c r="H5" s="248">
        <f>+'Balance Financiero Minhacienda'!I74</f>
        <v>2256.0638099783682</v>
      </c>
      <c r="I5" s="248">
        <f>+'Balance Financiero Minhacienda'!J74</f>
        <v>2346.3063623775033</v>
      </c>
      <c r="J5" s="248">
        <f>+'Balance Financiero Minhacienda'!K74</f>
        <v>2440.1586168726035</v>
      </c>
      <c r="K5" s="248">
        <f>+'Balance Financiero Minhacienda'!L74</f>
        <v>2537.7649615475075</v>
      </c>
      <c r="L5" s="248">
        <f>+'Balance Financiero Minhacienda'!M74</f>
        <v>2639.2755600094079</v>
      </c>
    </row>
    <row r="6" spans="1:12">
      <c r="A6" s="90" t="s">
        <v>419</v>
      </c>
      <c r="B6" s="248">
        <f>+'Balance Financiero Minhacienda'!C45+'Balance Financiero Minhacienda'!C60+'Balance Financiero Minhacienda'!C63</f>
        <v>1141.542782</v>
      </c>
      <c r="C6" s="248">
        <f>+'Balance Financiero Minhacienda'!D45+'Balance Financiero Minhacienda'!D60+'Balance Financiero Minhacienda'!D63</f>
        <v>1187.2044932800002</v>
      </c>
      <c r="D6" s="248">
        <f>+'Balance Financiero Minhacienda'!E45+'Balance Financiero Minhacienda'!E60+'Balance Financiero Minhacienda'!E63</f>
        <v>1234.6926730112</v>
      </c>
      <c r="E6" s="248">
        <f>+'Balance Financiero Minhacienda'!F45+'Balance Financiero Minhacienda'!F60+'Balance Financiero Minhacienda'!F63</f>
        <v>1284.0803799316479</v>
      </c>
      <c r="F6" s="248">
        <f>+'Balance Financiero Minhacienda'!G45+'Balance Financiero Minhacienda'!G60+'Balance Financiero Minhacienda'!G63</f>
        <v>1335.4435951289142</v>
      </c>
      <c r="G6" s="248">
        <f>+'Balance Financiero Minhacienda'!H45+'Balance Financiero Minhacienda'!H60+'Balance Financiero Minhacienda'!H63</f>
        <v>1388.8613389340708</v>
      </c>
      <c r="H6" s="248">
        <f>+'Balance Financiero Minhacienda'!I45+'Balance Financiero Minhacienda'!I60+'Balance Financiero Minhacienda'!I63</f>
        <v>1444.4157924914334</v>
      </c>
      <c r="I6" s="248">
        <f>+'Balance Financiero Minhacienda'!J45+'Balance Financiero Minhacienda'!J60+'Balance Financiero Minhacienda'!J63</f>
        <v>1502.1924241910908</v>
      </c>
      <c r="J6" s="248">
        <f>+'Balance Financiero Minhacienda'!K45+'Balance Financiero Minhacienda'!K60+'Balance Financiero Minhacienda'!K63</f>
        <v>1562.2801211587348</v>
      </c>
      <c r="K6" s="248">
        <f>+'Balance Financiero Minhacienda'!L45+'Balance Financiero Minhacienda'!L60+'Balance Financiero Minhacienda'!L63</f>
        <v>1624.7713260050841</v>
      </c>
      <c r="L6" s="248">
        <f>+'Balance Financiero Minhacienda'!M45+'Balance Financiero Minhacienda'!M60+'Balance Financiero Minhacienda'!M63</f>
        <v>1689.7621790452877</v>
      </c>
    </row>
    <row r="7" spans="1:12">
      <c r="A7" s="90" t="s">
        <v>472</v>
      </c>
      <c r="B7" s="248">
        <f>+'Balance Financiero Minhacienda'!C64+'Balance Financiero Minhacienda'!C86</f>
        <v>7798.7693800000006</v>
      </c>
      <c r="C7" s="248">
        <f>+'Balance Financiero Minhacienda'!D64+'Balance Financiero Minhacienda'!D86</f>
        <v>8110.7201552000006</v>
      </c>
      <c r="D7" s="248">
        <f>+'Balance Financiero Minhacienda'!E64+'Balance Financiero Minhacienda'!E86</f>
        <v>8435.1489614080019</v>
      </c>
      <c r="E7" s="248">
        <f>+'Balance Financiero Minhacienda'!F64+'Balance Financiero Minhacienda'!F86</f>
        <v>8772.5549198643221</v>
      </c>
      <c r="F7" s="248">
        <f>+'Balance Financiero Minhacienda'!G64+'Balance Financiero Minhacienda'!G86</f>
        <v>9123.4571166588958</v>
      </c>
      <c r="G7" s="248">
        <f>+'Balance Financiero Minhacienda'!H64+'Balance Financiero Minhacienda'!H86</f>
        <v>9488.3954013252514</v>
      </c>
      <c r="H7" s="248">
        <f>+'Balance Financiero Minhacienda'!I64+'Balance Financiero Minhacienda'!I86</f>
        <v>9867.9312173782619</v>
      </c>
      <c r="I7" s="248">
        <f>+'Balance Financiero Minhacienda'!J64+'Balance Financiero Minhacienda'!J86</f>
        <v>10262.648466073391</v>
      </c>
      <c r="J7" s="248">
        <f>+'Balance Financiero Minhacienda'!K64+'Balance Financiero Minhacienda'!K86</f>
        <v>10673.154404716326</v>
      </c>
      <c r="K7" s="248">
        <f>+'Balance Financiero Minhacienda'!L64+'Balance Financiero Minhacienda'!L86</f>
        <v>11100.080580904982</v>
      </c>
      <c r="L7" s="248">
        <f>+'Balance Financiero Minhacienda'!M64+'Balance Financiero Minhacienda'!M86</f>
        <v>11544.083804141181</v>
      </c>
    </row>
    <row r="8" spans="1:12">
      <c r="A8" s="90" t="s">
        <v>470</v>
      </c>
      <c r="B8" s="248">
        <f>+B4+B5-B6-B7</f>
        <v>782.68783799999892</v>
      </c>
      <c r="C8" s="248">
        <f t="shared" ref="C8:L8" si="0">+C4+C5-C6-C7</f>
        <v>223.27535152000019</v>
      </c>
      <c r="D8" s="248">
        <f t="shared" si="0"/>
        <v>232.20636558079786</v>
      </c>
      <c r="E8" s="248">
        <f t="shared" si="0"/>
        <v>241.49462020403189</v>
      </c>
      <c r="F8" s="248">
        <f t="shared" si="0"/>
        <v>251.154405012192</v>
      </c>
      <c r="G8" s="248">
        <f t="shared" si="0"/>
        <v>261.20058121267721</v>
      </c>
      <c r="H8" s="248">
        <f t="shared" si="0"/>
        <v>271.64860446119019</v>
      </c>
      <c r="I8" s="248">
        <f t="shared" si="0"/>
        <v>282.5145486396359</v>
      </c>
      <c r="J8" s="248">
        <f t="shared" si="0"/>
        <v>293.81513058522251</v>
      </c>
      <c r="K8" s="248">
        <f t="shared" si="0"/>
        <v>305.56773580863046</v>
      </c>
      <c r="L8" s="248">
        <f t="shared" si="0"/>
        <v>317.7904452409748</v>
      </c>
    </row>
    <row r="9" spans="1:12" ht="28.5" customHeight="1">
      <c r="A9" s="93" t="s">
        <v>473</v>
      </c>
      <c r="B9" s="249">
        <f t="shared" ref="B9:L9" si="1">IF(B13&lt;&gt;0,B8/(B13)*100,IF(AND(B13=0,B8&lt;0),0,100))</f>
        <v>1597.3221183673447</v>
      </c>
      <c r="C9" s="249">
        <f t="shared" si="1"/>
        <v>438.13844489795952</v>
      </c>
      <c r="D9" s="249">
        <f t="shared" si="1"/>
        <v>438.13844489795508</v>
      </c>
      <c r="E9" s="249">
        <f t="shared" si="1"/>
        <v>438.13844489795895</v>
      </c>
      <c r="F9" s="249">
        <f t="shared" si="1"/>
        <v>438.1384448979569</v>
      </c>
      <c r="G9" s="249">
        <f t="shared" si="1"/>
        <v>438.1384448979527</v>
      </c>
      <c r="H9" s="249">
        <f t="shared" si="1"/>
        <v>438.13844489796213</v>
      </c>
      <c r="I9" s="249">
        <f t="shared" si="1"/>
        <v>438.13844489795918</v>
      </c>
      <c r="J9" s="249">
        <f t="shared" si="1"/>
        <v>438.13844489796099</v>
      </c>
      <c r="K9" s="249">
        <f t="shared" si="1"/>
        <v>438.13844489795952</v>
      </c>
      <c r="L9" s="249">
        <f t="shared" si="1"/>
        <v>438.13844489795838</v>
      </c>
    </row>
    <row r="10" spans="1:12">
      <c r="A10" s="75"/>
      <c r="B10" s="250" t="str">
        <f t="shared" ref="B10:L10" si="2">IF(B9&lt;100,"INSOSTENIBLE","SOSTENIBLE")</f>
        <v>SOSTENIBLE</v>
      </c>
      <c r="C10" s="250" t="str">
        <f t="shared" si="2"/>
        <v>SOSTENIBLE</v>
      </c>
      <c r="D10" s="250" t="str">
        <f t="shared" si="2"/>
        <v>SOSTENIBLE</v>
      </c>
      <c r="E10" s="250" t="str">
        <f t="shared" si="2"/>
        <v>SOSTENIBLE</v>
      </c>
      <c r="F10" s="250" t="str">
        <f t="shared" si="2"/>
        <v>SOSTENIBLE</v>
      </c>
      <c r="G10" s="250" t="str">
        <f t="shared" si="2"/>
        <v>SOSTENIBLE</v>
      </c>
      <c r="H10" s="250" t="str">
        <f t="shared" si="2"/>
        <v>SOSTENIBLE</v>
      </c>
      <c r="I10" s="250" t="str">
        <f t="shared" si="2"/>
        <v>SOSTENIBLE</v>
      </c>
      <c r="J10" s="250" t="str">
        <f t="shared" si="2"/>
        <v>SOSTENIBLE</v>
      </c>
      <c r="K10" s="250" t="str">
        <f t="shared" si="2"/>
        <v>SOSTENIBLE</v>
      </c>
      <c r="L10" s="250" t="str">
        <f t="shared" si="2"/>
        <v>SOSTENIBLE</v>
      </c>
    </row>
    <row r="11" spans="1:12">
      <c r="A11" s="91" t="s">
        <v>287</v>
      </c>
      <c r="B11" s="251"/>
      <c r="C11" s="251"/>
      <c r="D11" s="251"/>
      <c r="E11" s="251"/>
      <c r="F11" s="251"/>
      <c r="G11" s="251"/>
      <c r="H11" s="251"/>
      <c r="I11" s="252"/>
      <c r="J11" s="251"/>
      <c r="K11" s="251"/>
      <c r="L11" s="251"/>
    </row>
    <row r="12" spans="1:12">
      <c r="A12" s="75" t="s">
        <v>474</v>
      </c>
      <c r="B12" s="253">
        <f>+B3</f>
        <v>2011</v>
      </c>
      <c r="C12" s="253">
        <f t="shared" ref="C12:L12" si="3">+C3</f>
        <v>2012</v>
      </c>
      <c r="D12" s="253">
        <f t="shared" si="3"/>
        <v>2013</v>
      </c>
      <c r="E12" s="253">
        <f t="shared" si="3"/>
        <v>2014</v>
      </c>
      <c r="F12" s="253">
        <f t="shared" si="3"/>
        <v>2015</v>
      </c>
      <c r="G12" s="253">
        <f t="shared" si="3"/>
        <v>2016</v>
      </c>
      <c r="H12" s="253">
        <f t="shared" si="3"/>
        <v>2017</v>
      </c>
      <c r="I12" s="253">
        <f t="shared" si="3"/>
        <v>2018</v>
      </c>
      <c r="J12" s="253">
        <f t="shared" si="3"/>
        <v>2019</v>
      </c>
      <c r="K12" s="253">
        <f t="shared" si="3"/>
        <v>2020</v>
      </c>
      <c r="L12" s="253">
        <f t="shared" si="3"/>
        <v>2021</v>
      </c>
    </row>
    <row r="13" spans="1:12">
      <c r="A13" s="92" t="s">
        <v>475</v>
      </c>
      <c r="B13" s="254">
        <f>+Deuda!C34</f>
        <v>49</v>
      </c>
      <c r="C13" s="254">
        <f>+Deuda!D34</f>
        <v>50.96</v>
      </c>
      <c r="D13" s="254">
        <f>+Deuda!E34</f>
        <v>52.998400000000004</v>
      </c>
      <c r="E13" s="254">
        <f>+Deuda!F34</f>
        <v>55.118336000000006</v>
      </c>
      <c r="F13" s="254">
        <f>+Deuda!G34</f>
        <v>57.323069440000012</v>
      </c>
      <c r="G13" s="254">
        <f>+Deuda!H34</f>
        <v>59.615992217600017</v>
      </c>
      <c r="H13" s="254">
        <f>+Deuda!I34</f>
        <v>62.000631906304022</v>
      </c>
      <c r="I13" s="254">
        <f>+Deuda!J34</f>
        <v>64.480657182556186</v>
      </c>
      <c r="J13" s="254">
        <f>+Deuda!K34</f>
        <v>67.059883469858434</v>
      </c>
      <c r="K13" s="254">
        <f>+Deuda!L34</f>
        <v>69.74227880865277</v>
      </c>
      <c r="L13" s="254">
        <f>+Deuda!M34</f>
        <v>72.531969960998879</v>
      </c>
    </row>
  </sheetData>
  <sheetProtection password="CF66" sheet="1" objects="1" scenarios="1"/>
  <mergeCells count="1"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Datos</vt:lpstr>
      <vt:lpstr>Antecedente</vt:lpstr>
      <vt:lpstr>Datos </vt:lpstr>
      <vt:lpstr>Histórico Deptos</vt:lpstr>
      <vt:lpstr>Histórico Mpios</vt:lpstr>
      <vt:lpstr>Balance Financiero Minhacienda</vt:lpstr>
      <vt:lpstr>Plan Financiero DNP</vt:lpstr>
      <vt:lpstr>Deuda</vt:lpstr>
      <vt:lpstr>Superávit</vt:lpstr>
      <vt:lpstr>Gráf-Mpios</vt:lpstr>
      <vt:lpstr>Gráf-Deptos</vt:lpstr>
      <vt:lpstr>'Balance Financiero Minhacienda'!Área_de_impresión</vt:lpstr>
    </vt:vector>
  </TitlesOfParts>
  <Company>Ministerio de Hacienda y C.P.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jepena</dc:creator>
  <cp:lastModifiedBy>rubiurre</cp:lastModifiedBy>
  <cp:lastPrinted>2011-09-19T22:31:27Z</cp:lastPrinted>
  <dcterms:created xsi:type="dcterms:W3CDTF">2010-10-25T23:46:00Z</dcterms:created>
  <dcterms:modified xsi:type="dcterms:W3CDTF">2012-06-07T15:59:12Z</dcterms:modified>
</cp:coreProperties>
</file>