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6150" activeTab="1"/>
  </bookViews>
  <sheets>
    <sheet name="PPTO2004" sheetId="1" r:id="rId1"/>
    <sheet name="PPTO2005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<sst xmlns="http://schemas.openxmlformats.org/spreadsheetml/2006/main" count="1903" uniqueCount="1149">
  <si>
    <t>Remodelación Matadero Municipal (U)-R. Chivor</t>
  </si>
  <si>
    <t>10,6,5</t>
  </si>
  <si>
    <t>Remodel. Edificaciones Municipales (U)-R.Chivor</t>
  </si>
  <si>
    <t>10,6,6</t>
  </si>
  <si>
    <t>Remodelación Plaza de Mercado (U)-R.Chivor</t>
  </si>
  <si>
    <t>10,6,7</t>
  </si>
  <si>
    <t>Construcción Plaza de Ferias Municipal-R.Chivor</t>
  </si>
  <si>
    <t>Plazas contruidas 1</t>
  </si>
  <si>
    <t>Aumento infraestructura</t>
  </si>
  <si>
    <t>a capacitar 2</t>
  </si>
  <si>
    <t>a capacitar 24</t>
  </si>
  <si>
    <t>PROGRAMA: FORTALECIMIENTO INSTITUCIONAL</t>
  </si>
  <si>
    <t>Adquisición software para manejo de Tesorería,</t>
  </si>
  <si>
    <t>No. De programas</t>
  </si>
  <si>
    <t>Buscar eficiencia,</t>
  </si>
  <si>
    <t>Inventarios, contabilidad, Presupuesto y otros</t>
  </si>
  <si>
    <t>eficacia y economía</t>
  </si>
  <si>
    <t>10,9,3</t>
  </si>
  <si>
    <t>Financiación Proceso de estratificación</t>
  </si>
  <si>
    <t>No. Familias a estrati</t>
  </si>
  <si>
    <t>Identificación personas</t>
  </si>
  <si>
    <t>Socioeconómica ( R )-Recursos de Chivor</t>
  </si>
  <si>
    <t>ficar  2400</t>
  </si>
  <si>
    <t>con NBI</t>
  </si>
  <si>
    <t>10,9,4</t>
  </si>
  <si>
    <t>Financiación Proceso de saneamiento contable</t>
  </si>
  <si>
    <t xml:space="preserve">No. Personas a </t>
  </si>
  <si>
    <t>Saneamiento cuentas</t>
  </si>
  <si>
    <t>y financiero</t>
  </si>
  <si>
    <t>balance</t>
  </si>
  <si>
    <t>Remodelación Redes Eléctricas Urbanas</t>
  </si>
  <si>
    <t>No. Metros 150</t>
  </si>
  <si>
    <t>No. Metros 200</t>
  </si>
  <si>
    <t>10,10,3</t>
  </si>
  <si>
    <t>Pago Servicio de Alumbrado público 50%</t>
  </si>
  <si>
    <t>No. Familias benefici-</t>
  </si>
  <si>
    <t>Manten. Iluminación</t>
  </si>
  <si>
    <t>adas    400 urbanas</t>
  </si>
  <si>
    <t>Pueblo.</t>
  </si>
  <si>
    <t>10,10,4</t>
  </si>
  <si>
    <t>Fondo de Servicios Públicos Domiciliarios</t>
  </si>
  <si>
    <t>10,10,5</t>
  </si>
  <si>
    <t>Extensión Redes Eléctricas área rural-R.Chivor</t>
  </si>
  <si>
    <t>No. Familias benef.</t>
  </si>
  <si>
    <t>Mejorar calidad de vida</t>
  </si>
  <si>
    <t>10,10,6</t>
  </si>
  <si>
    <t>Ampliación Redes eléctricas Urbanas-R.Chivor</t>
  </si>
  <si>
    <t>10,10,7</t>
  </si>
  <si>
    <t>Aportes Superintendencia de S.Públicos-R.Chivor</t>
  </si>
  <si>
    <t>10,10,8</t>
  </si>
  <si>
    <t>Pago estratificación urbana</t>
  </si>
  <si>
    <t>No. Programas 1</t>
  </si>
  <si>
    <t xml:space="preserve"> - Recursos de Chivor</t>
  </si>
  <si>
    <t>10,10,9</t>
  </si>
  <si>
    <t>Pago estratificación rural</t>
  </si>
  <si>
    <t>TOTAL SGP</t>
  </si>
  <si>
    <t>FONDO DE MAQUINARIA AGRÍCOLA</t>
  </si>
  <si>
    <t>FONDO DE SERVICIOS PUBLICOS</t>
  </si>
  <si>
    <t>TOTAL CONTRIB.VALORIZ.</t>
  </si>
  <si>
    <t xml:space="preserve">Alimentación Estudiantes Establecimientos </t>
  </si>
  <si>
    <t>Educativos del Municipio.</t>
  </si>
  <si>
    <t>11,1,1,1</t>
  </si>
  <si>
    <t>Alimentación Escolar estudiantes zona Urbana</t>
  </si>
  <si>
    <t>11,1,1,2</t>
  </si>
  <si>
    <t>Alimentación Escolar estudiantes zona Rural</t>
  </si>
  <si>
    <t>Otros Apoyo a Restaurantes Escolares</t>
  </si>
  <si>
    <t>11,1,2,1</t>
  </si>
  <si>
    <t>Apoyo a Restaurantes escolares zona Urbana</t>
  </si>
  <si>
    <t>11,1,2,2</t>
  </si>
  <si>
    <t>Apoyo a Restaurantes escolares zona Rural</t>
  </si>
  <si>
    <t>TOTAL INVERSIONES + DEUDA</t>
  </si>
  <si>
    <t>RESUMEN DE GASTOS</t>
  </si>
  <si>
    <t>SISTEMA GENERAL DE PARTICIPACIONES PARA EDUCACIÓN</t>
  </si>
  <si>
    <t>SECTOR:  AGUA POTABLE Y SANEAMIENTO BASICO</t>
  </si>
  <si>
    <t>SECTOR:  EDUCACIÓN FISICA, RECREACIÓN Y DEPORTE</t>
  </si>
  <si>
    <t>SECTOR:  OTROS PARTICIPACIÓN PROPÓSITO GENERAL</t>
  </si>
  <si>
    <t>DECRETO No. 004</t>
  </si>
  <si>
    <t>( Febrero 23 de 2004)</t>
  </si>
  <si>
    <t xml:space="preserve">      Por medio del cual se  liquida el presupuesto de Rentas y Gastos del Municipio de Umbita para la</t>
  </si>
  <si>
    <t xml:space="preserve">            fiscal del año 2004, modificado mediante acuerdo No. 003 de febrero 22 de 2004.</t>
  </si>
  <si>
    <t>EL ALCALDE MUNICIPAL DE UMBITA BOYACA,</t>
  </si>
  <si>
    <t xml:space="preserve">EN USO DE LAS ATRIBUCIONES LEGALES, Y EN ESPECIAL LAS CONFERIDAS POR LA LEY 136 DE </t>
  </si>
  <si>
    <t xml:space="preserve">1994, LA CONSTITUCION POLITICA DE COLOMBIA DE 1991, EL DECRETO 111 DE ENERO 15 DE 1996 </t>
  </si>
  <si>
    <t>y ley 617 DEL 2000, LEY 715/2001 Y DEMAS NORMAS CONCORDANTES, Y</t>
  </si>
  <si>
    <t>C O N S I D E R A N D O:</t>
  </si>
  <si>
    <t xml:space="preserve">1.- Que el Concejo Municipal mediante el Acuerdo 003 de febrero 22 de 2004, modificó el Acuerdo 024 de </t>
  </si>
  <si>
    <t xml:space="preserve">      diciembre de 2003 que fija el presupuesto de rentas y gastos para la vigencia fiscal del año 2004.</t>
  </si>
  <si>
    <t>2.- Que de acuerdo a lo ordenado en el Decreto 111 de enero 15 de 1996; corresponde al Ejecutivo Municipal dictar</t>
  </si>
  <si>
    <t xml:space="preserve">      el respectivo decreto de liquidación del Presupuesto de Rentas y Gastos del Municipio de Umbita (Boyacá).</t>
  </si>
  <si>
    <t xml:space="preserve">3.- Que se hace necesario modificar el Decreto 028 de diciembre de 2003 que liquida el presupuesto de rentas y </t>
  </si>
  <si>
    <t xml:space="preserve">      gastos para la vigencia fiscal de 2004.</t>
  </si>
  <si>
    <t>6.- Que en razón a lo anterior,</t>
  </si>
  <si>
    <t>DECRETA:</t>
  </si>
  <si>
    <r>
      <t>ARTICULO PRIMERO</t>
    </r>
    <r>
      <rPr>
        <sz val="11"/>
        <rFont val="Arial"/>
        <family val="2"/>
      </rPr>
      <t>: Modifíquese el decreto de liquidación del Presupuesto de Rentas y Gastos del Municipio de</t>
    </r>
  </si>
  <si>
    <r>
      <t>Umbita para la vigencia fiscal del año 2004, el cual se fija en la suma de</t>
    </r>
    <r>
      <rPr>
        <b/>
        <sz val="11"/>
        <rFont val="Arial"/>
        <family val="2"/>
      </rPr>
      <t xml:space="preserve"> DOS MIL CUATROCIENTOS TREINTA</t>
    </r>
  </si>
  <si>
    <t>Y NUEVE MILLONES SETECIENTOS CUATRO MIL SETECIENTOS CUARENTA Y CUATRO PESOS</t>
  </si>
  <si>
    <t>($2,439,704,744,oo) MCTE.</t>
  </si>
  <si>
    <r>
      <t>ARTICULO SEGUNDO</t>
    </r>
    <r>
      <rPr>
        <sz val="11"/>
        <rFont val="Arial"/>
        <family val="2"/>
      </rPr>
      <t xml:space="preserve"> : Modifíquese el  cómputo de Ingresos y Recursos de Capital, para la vigencia fiscal del</t>
    </r>
  </si>
  <si>
    <r>
      <t xml:space="preserve">2004, el cual se fija en la suma de </t>
    </r>
    <r>
      <rPr>
        <b/>
        <sz val="11"/>
        <rFont val="Arial"/>
        <family val="2"/>
      </rPr>
      <t>DOS MIL CUATROCIENTOS TREINTA Y NUEVE MILLONES SETECIENTOS</t>
    </r>
  </si>
  <si>
    <r>
      <t>CUATRO MIL SETECIENTOS CUARENTA Y CUATRO PESOS ($2,439,704,744,oo) MCTE,</t>
    </r>
    <r>
      <rPr>
        <sz val="11"/>
        <rFont val="Arial"/>
        <family val="2"/>
      </rPr>
      <t xml:space="preserve"> de acuerdo al</t>
    </r>
  </si>
  <si>
    <t>siguiente pormenor:</t>
  </si>
  <si>
    <t>PRIMERA PARTE</t>
  </si>
  <si>
    <t>CAPITULO PRIMERO</t>
  </si>
  <si>
    <t>INGRESOS CORRIENTES</t>
  </si>
  <si>
    <t>ART</t>
  </si>
  <si>
    <t>CONCEPTO</t>
  </si>
  <si>
    <t>VALORES</t>
  </si>
  <si>
    <t>INGRESOS TRIBUTARIOS</t>
  </si>
  <si>
    <t>IMPUESTOS DIRECTOS</t>
  </si>
  <si>
    <t>1.1.1</t>
  </si>
  <si>
    <t>Impuesto predial unificado</t>
  </si>
  <si>
    <t>1.1.2</t>
  </si>
  <si>
    <t>Circulación y tránsito</t>
  </si>
  <si>
    <t>IMPUESTOS INDIRECTOS</t>
  </si>
  <si>
    <t>1.2.1</t>
  </si>
  <si>
    <t>Impuesto de industria y comercio</t>
  </si>
  <si>
    <t>1.2.2</t>
  </si>
  <si>
    <t>Impuestos de avisos y tableros</t>
  </si>
  <si>
    <t>1.2.3</t>
  </si>
  <si>
    <t>Delineamiento urbano</t>
  </si>
  <si>
    <t>1.2.4</t>
  </si>
  <si>
    <t>Espectáculos públicos</t>
  </si>
  <si>
    <t>1.2.5</t>
  </si>
  <si>
    <t>Juegos permitidos</t>
  </si>
  <si>
    <t>1.2.6</t>
  </si>
  <si>
    <t>Deguello de ganado menor</t>
  </si>
  <si>
    <t>1.2.7</t>
  </si>
  <si>
    <t>Extracción de materiales</t>
  </si>
  <si>
    <t>1.2.8</t>
  </si>
  <si>
    <t>Licencias de Construcción</t>
  </si>
  <si>
    <t>1.2.9</t>
  </si>
  <si>
    <t>Licencia Fraccionamiento de predios</t>
  </si>
  <si>
    <t>INGRESOS NO TRIBUTARIOS</t>
  </si>
  <si>
    <t>TASAS, TARIFAS Y DERECHOS</t>
  </si>
  <si>
    <t>2,1,1</t>
  </si>
  <si>
    <t>Acueducto, Alcantarillado y aseo</t>
  </si>
  <si>
    <t>2,1,2</t>
  </si>
  <si>
    <t>Arrendamiento Espacio Público</t>
  </si>
  <si>
    <t>2,1,3</t>
  </si>
  <si>
    <t>Servicios de vascula y ganado</t>
  </si>
  <si>
    <t>2,1,4</t>
  </si>
  <si>
    <t xml:space="preserve">Sobretasa a la gasolina </t>
  </si>
  <si>
    <t>2,1,5</t>
  </si>
  <si>
    <t>Constancias y certificaddos</t>
  </si>
  <si>
    <t>RENTAS OCACIONALES</t>
  </si>
  <si>
    <t>2,2,1</t>
  </si>
  <si>
    <t>Multas</t>
  </si>
  <si>
    <t>2,2,2</t>
  </si>
  <si>
    <t>Venta de formularios</t>
  </si>
  <si>
    <t>2,2,3</t>
  </si>
  <si>
    <t>Venta otros activos</t>
  </si>
  <si>
    <t>2,2,4</t>
  </si>
  <si>
    <t>Coso público</t>
  </si>
  <si>
    <t>2,2,5</t>
  </si>
  <si>
    <t>Servicio banda de músicos</t>
  </si>
  <si>
    <t>2,2,6</t>
  </si>
  <si>
    <t>Venta de bienes inmuebles</t>
  </si>
  <si>
    <t>2,2,7</t>
  </si>
  <si>
    <t>Venta de bienes muebles</t>
  </si>
  <si>
    <t>RENTAS CONTRACTUALES</t>
  </si>
  <si>
    <t>2,3,1</t>
  </si>
  <si>
    <t>Alquiler de maquinaria Funcionamiento</t>
  </si>
  <si>
    <t>2,3,2</t>
  </si>
  <si>
    <t>Alquiler de maquinaria Agrícola</t>
  </si>
  <si>
    <t>2,3,3</t>
  </si>
  <si>
    <t>Arrendamiento de bienes inmuebles</t>
  </si>
  <si>
    <t>2,3,4</t>
  </si>
  <si>
    <t>Alquiler de Maquinaria sector Agua pot. y S.B</t>
  </si>
  <si>
    <t>2,3,5</t>
  </si>
  <si>
    <t>Publicaciones</t>
  </si>
  <si>
    <t>INGRESOS DE DESTINACION ESPECIFICA</t>
  </si>
  <si>
    <t>2.4.1</t>
  </si>
  <si>
    <t>Contribucion de valorización</t>
  </si>
  <si>
    <t>2.4.2</t>
  </si>
  <si>
    <t>Fondo de Vigilancia y Seguridad del Municipio</t>
  </si>
  <si>
    <t>PARTICIPACIONES</t>
  </si>
  <si>
    <t>2,5,1</t>
  </si>
  <si>
    <t>Sistema Gral de Participaciones - Educación</t>
  </si>
  <si>
    <t>2,5,2</t>
  </si>
  <si>
    <t>Sistema Gral de Participaciones - Salud</t>
  </si>
  <si>
    <t>2,5,3</t>
  </si>
  <si>
    <t>Sistema Gral de Participaciones-Propósito Gen.</t>
  </si>
  <si>
    <t>2,5,4</t>
  </si>
  <si>
    <t>Sistema Gral de Participaciones-Alim.Esacolar</t>
  </si>
  <si>
    <t>2,5,5</t>
  </si>
  <si>
    <t>Deguello de Ganado Mayor</t>
  </si>
  <si>
    <t>2,5,6</t>
  </si>
  <si>
    <t>Participación Impuesto de Vehiculos</t>
  </si>
  <si>
    <t>TRANSFERENCIAS</t>
  </si>
  <si>
    <t>2.6.1</t>
  </si>
  <si>
    <t>Sector Electrico</t>
  </si>
  <si>
    <t>CAPITULO  SEGUNDO</t>
  </si>
  <si>
    <t>RECURSOS DE CAPITAL</t>
  </si>
  <si>
    <t>Intereses (operaciones Financieras)</t>
  </si>
  <si>
    <t>RESUMEN PRIMERA PARTE</t>
  </si>
  <si>
    <t>PRESUPUESTO DE  RENTAS  RECURSOS  DE  CAPITAL</t>
  </si>
  <si>
    <t>Sistema Gral Participacion- Educación</t>
  </si>
  <si>
    <t>Sistema Gral Participacion- Salud</t>
  </si>
  <si>
    <t>Sistema Gral Participacion- Propósito General</t>
  </si>
  <si>
    <t>Sistema Gral Participacion- Alimentac.Escolar</t>
  </si>
  <si>
    <t>Otras Participaciones</t>
  </si>
  <si>
    <t>TOTAL PRESUPUESTO DE INGRESOS</t>
  </si>
  <si>
    <r>
      <t>ARTICULO TERCERO:</t>
    </r>
    <r>
      <rPr>
        <sz val="11"/>
        <rFont val="Arial"/>
        <family val="2"/>
      </rPr>
      <t xml:space="preserve"> Modifíquese el  cómputo de Gastos y Apropiaciones del Municipio de Umbita Boyacá,</t>
    </r>
  </si>
  <si>
    <r>
      <t xml:space="preserve"> para la vigencia fiscal del año 2004, el cual se fija en la suma de </t>
    </r>
    <r>
      <rPr>
        <b/>
        <sz val="11"/>
        <rFont val="Arial"/>
        <family val="2"/>
      </rPr>
      <t>DOS MIL CUATROCIENTOS TREINTA Y</t>
    </r>
  </si>
  <si>
    <t xml:space="preserve">NUEVE MILLONES SETECIENTOS CUATRO MIL SETECIENTOS CUARENTA Y CUATRO PESOS </t>
  </si>
  <si>
    <r>
      <t>($2,439,704,744,oo) MCTE,</t>
    </r>
    <r>
      <rPr>
        <sz val="11"/>
        <rFont val="Arial"/>
        <family val="2"/>
      </rPr>
      <t xml:space="preserve"> de acuerdo al siguiente pormenor:</t>
    </r>
  </si>
  <si>
    <t>SEGUNDA PARTE</t>
  </si>
  <si>
    <t>PRESUPUESTO DE GASTOS</t>
  </si>
  <si>
    <t>CAPITULO   I</t>
  </si>
  <si>
    <t>GASTOS DE FUNCIONAMIENTO</t>
  </si>
  <si>
    <t>SERVICIOS PERSONALES</t>
  </si>
  <si>
    <t>Gastos personales administración central</t>
  </si>
  <si>
    <t>Sueldo personal de nómina</t>
  </si>
  <si>
    <t>Prima de servicios</t>
  </si>
  <si>
    <t>1.1.3</t>
  </si>
  <si>
    <t>Prima  de navidad</t>
  </si>
  <si>
    <t>1.1.4</t>
  </si>
  <si>
    <t>Prima de vacaciones</t>
  </si>
  <si>
    <t>1.1.5</t>
  </si>
  <si>
    <t>Indemnizaciones por vacaciones</t>
  </si>
  <si>
    <t>1.1.6</t>
  </si>
  <si>
    <t>Honorarios</t>
  </si>
  <si>
    <t>1.1.7</t>
  </si>
  <si>
    <t>Remuneración servicios técnicos</t>
  </si>
  <si>
    <t>1.1.8</t>
  </si>
  <si>
    <t>Horas extras y dias festivos</t>
  </si>
  <si>
    <t>1.1.9</t>
  </si>
  <si>
    <t>Personal supernumerario</t>
  </si>
  <si>
    <t>1.1.10</t>
  </si>
  <si>
    <t>Jornales</t>
  </si>
  <si>
    <t>Gastos personales Personeria</t>
  </si>
  <si>
    <t>Gastos personales Concejo</t>
  </si>
  <si>
    <t>GASTOS GENERALES</t>
  </si>
  <si>
    <t>Gastos generales de Administración Central</t>
  </si>
  <si>
    <t>2.1.1</t>
  </si>
  <si>
    <t>Compra de Equipo</t>
  </si>
  <si>
    <t>2.1.2</t>
  </si>
  <si>
    <t>Materiales y Suministros</t>
  </si>
  <si>
    <t>2.1.3</t>
  </si>
  <si>
    <t>Viaticos y Gastos de Viaje</t>
  </si>
  <si>
    <t>2.1.4</t>
  </si>
  <si>
    <t>Impresos, Publicaciones y Suscripciones</t>
  </si>
  <si>
    <t>2.1.5</t>
  </si>
  <si>
    <t>Comunicaciones y Transporte</t>
  </si>
  <si>
    <t>2.1.6</t>
  </si>
  <si>
    <t>Gastos varios e imprevistos</t>
  </si>
  <si>
    <t>2.1.7</t>
  </si>
  <si>
    <t>Seguros</t>
  </si>
  <si>
    <t>2.1.8</t>
  </si>
  <si>
    <t>Bienestar Social</t>
  </si>
  <si>
    <t>2.1.9</t>
  </si>
  <si>
    <t>Fiesta del Campesino</t>
  </si>
  <si>
    <t>2.1.10</t>
  </si>
  <si>
    <t>Gastos de Protocolo</t>
  </si>
  <si>
    <t>2.1.11</t>
  </si>
  <si>
    <t>Participación Comunitaria</t>
  </si>
  <si>
    <t>2.1.12</t>
  </si>
  <si>
    <t>Asociación de Mun.de la Provincia de Marquez</t>
  </si>
  <si>
    <t>2.1.13</t>
  </si>
  <si>
    <t>Cooperativa de Municipalidades de Boyacá</t>
  </si>
  <si>
    <t>2.1.14</t>
  </si>
  <si>
    <t>Federación de Municipalidades de Colombia</t>
  </si>
  <si>
    <t>2.1.15</t>
  </si>
  <si>
    <t>Inhumación de cadaveres y entierro de pobres</t>
  </si>
  <si>
    <t>de solemnidad</t>
  </si>
  <si>
    <t>2.1.16</t>
  </si>
  <si>
    <t>Raciones y traslado de presos</t>
  </si>
  <si>
    <t>2.1.17</t>
  </si>
  <si>
    <t>Gastos judiciales</t>
  </si>
  <si>
    <t>2.1.18</t>
  </si>
  <si>
    <t>Gastos Electorales</t>
  </si>
  <si>
    <t>2.1.19</t>
  </si>
  <si>
    <t>Gastos de orden Público</t>
  </si>
  <si>
    <t>2.1.20</t>
  </si>
  <si>
    <t>Funcionamiento de carcelas</t>
  </si>
  <si>
    <t>2.1.21</t>
  </si>
  <si>
    <t>Mantenimiento</t>
  </si>
  <si>
    <t>2.1.22</t>
  </si>
  <si>
    <t>Servicios Públicos</t>
  </si>
  <si>
    <t>2.1.23</t>
  </si>
  <si>
    <t>Corporación Aútonoma Reginal de Chivor</t>
  </si>
  <si>
    <t>CORPOCHIVOR</t>
  </si>
  <si>
    <t>2.1.24</t>
  </si>
  <si>
    <t>Dotación de Empleados Municipales</t>
  </si>
  <si>
    <t>2.1.25</t>
  </si>
  <si>
    <t>Indemnización por accidentes de trabajo</t>
  </si>
  <si>
    <t>2.1.26</t>
  </si>
  <si>
    <t xml:space="preserve">Fondo de compensación </t>
  </si>
  <si>
    <t>2.1.27</t>
  </si>
  <si>
    <t>Arriendos</t>
  </si>
  <si>
    <t>2.1.28</t>
  </si>
  <si>
    <t>Alojamiento y/o alimentación</t>
  </si>
  <si>
    <t>2.1.29</t>
  </si>
  <si>
    <t>Mantenimiento de cupos en la institución</t>
  </si>
  <si>
    <t>MARCO FIDEL SUAREZ, para la atención a las</t>
  </si>
  <si>
    <t>menores infractores</t>
  </si>
  <si>
    <t>2.1.30</t>
  </si>
  <si>
    <t>Actualizaión del SISBEN</t>
  </si>
  <si>
    <t>2.1.31</t>
  </si>
  <si>
    <t xml:space="preserve">Actualización estratificación y atención de </t>
  </si>
  <si>
    <t>reclamos</t>
  </si>
  <si>
    <t>2.1.32</t>
  </si>
  <si>
    <t>Aportes Superintendencia Nacional de Salud</t>
  </si>
  <si>
    <t>2.1.33</t>
  </si>
  <si>
    <t>Fondo de fomento y desarrollo del deporte m/pal</t>
  </si>
  <si>
    <t>2.1.34</t>
  </si>
  <si>
    <t>Reparación,  mantenimiento y suministro</t>
  </si>
  <si>
    <t>combustible maquinaria del Municipio.</t>
  </si>
  <si>
    <t>2.1.35</t>
  </si>
  <si>
    <t>Junta defensora de animales</t>
  </si>
  <si>
    <t>2.1.36</t>
  </si>
  <si>
    <t>Fondo de habilitación de vivienda del estrato,</t>
  </si>
  <si>
    <t>servicio de acueducto y alcantarillado u otros</t>
  </si>
  <si>
    <t xml:space="preserve">servicios esenciales y para la adqiusición de </t>
  </si>
  <si>
    <t xml:space="preserve">terrenos destinados a la construcción de </t>
  </si>
  <si>
    <t>vivienda de interes social.</t>
  </si>
  <si>
    <t>2.1.37</t>
  </si>
  <si>
    <t>Apoyo al desarrollo de microempresas</t>
  </si>
  <si>
    <t>2.1.38</t>
  </si>
  <si>
    <t>Mantenimiento de Carceles</t>
  </si>
  <si>
    <t>2.1.39</t>
  </si>
  <si>
    <t>Indemnización a funcionarios</t>
  </si>
  <si>
    <t>2.1.40</t>
  </si>
  <si>
    <t>Contabilidad año 2.004</t>
  </si>
  <si>
    <t>2.1.41</t>
  </si>
  <si>
    <t xml:space="preserve">Sentencias Judiaciales y/o Conciliaciones y/o </t>
  </si>
  <si>
    <t>amigable Composición y/o transacción.</t>
  </si>
  <si>
    <t>2.1.42</t>
  </si>
  <si>
    <t>Comisiones y Gastos Bancarios</t>
  </si>
  <si>
    <t>2.1.43</t>
  </si>
  <si>
    <t>Vigencias Expiradas</t>
  </si>
  <si>
    <t>2,1,44</t>
  </si>
  <si>
    <t>Interventoría Rég. Subsidiado y Coordinación PAB</t>
  </si>
  <si>
    <t>Gastos Generales Pesoneria Municipal</t>
  </si>
  <si>
    <t>Gastos generales Concejo Municipal</t>
  </si>
  <si>
    <t>Pasivos prestacionales</t>
  </si>
  <si>
    <t>Subsidio Familiar (4% PN)</t>
  </si>
  <si>
    <t>I:C:B:F: (3%)</t>
  </si>
  <si>
    <t>Fondo de Reforestación (1%)</t>
  </si>
  <si>
    <t>Fondo de vivienda de interes social</t>
  </si>
  <si>
    <t>ESAP (0.50% P.N. )</t>
  </si>
  <si>
    <t>Institutos Técnicos  (1% P:N:)</t>
  </si>
  <si>
    <t>SENA (0.50% P.N.)</t>
  </si>
  <si>
    <t>Mesadas Pensionales</t>
  </si>
  <si>
    <t>3.10</t>
  </si>
  <si>
    <t>Aportes EPS servicios de salud funcionarios</t>
  </si>
  <si>
    <t>3.11</t>
  </si>
  <si>
    <t>Fondo de Vigilancia y seguridad</t>
  </si>
  <si>
    <t>3.12</t>
  </si>
  <si>
    <t>Aportes a Fondos de Pensiones</t>
  </si>
  <si>
    <t>3.13</t>
  </si>
  <si>
    <t>Aportes a Administradoras de riesgos Profes.</t>
  </si>
  <si>
    <t>RESUMEN GASTOS DE FUNCIONAMIENTO</t>
  </si>
  <si>
    <t>TOTAL GASTOS DE FUNCIONAMIENTO</t>
  </si>
  <si>
    <t>CAPITULO  II</t>
  </si>
  <si>
    <t>SERVICIO A LA DEUDA</t>
  </si>
  <si>
    <t>SERVICIO A LA DEUDA INTERNA</t>
  </si>
  <si>
    <t>Pago de Intereses y amortización a capital</t>
  </si>
  <si>
    <t>(adquisición de Maquinaria Agricola)</t>
  </si>
  <si>
    <t>Pavimentación via Umbita -Villapinzón</t>
  </si>
  <si>
    <t>TOTAL SECTOR</t>
  </si>
  <si>
    <t>CAPITULO  III</t>
  </si>
  <si>
    <t>GASTOS DE INVERSION</t>
  </si>
  <si>
    <t>INDICADORES</t>
  </si>
  <si>
    <t>DE INFORMACIÓN</t>
  </si>
  <si>
    <t>COMPARATIVOS</t>
  </si>
  <si>
    <t>SISTEMA GENERAL DE PARTICIPACIONES-EDUCACIÓN</t>
  </si>
  <si>
    <t xml:space="preserve"> PROGRAMA: INFRAESTRUCTURA</t>
  </si>
  <si>
    <t>URBANO</t>
  </si>
  <si>
    <t>RURAL</t>
  </si>
  <si>
    <t>5,1,1,</t>
  </si>
  <si>
    <t xml:space="preserve"> Ampliación planteles educativos oficiales</t>
  </si>
  <si>
    <t>No. De estableci-</t>
  </si>
  <si>
    <t>Aumento capacidad</t>
  </si>
  <si>
    <t xml:space="preserve"> de la zona urbana (U)</t>
  </si>
  <si>
    <t>mientos educativos.</t>
  </si>
  <si>
    <t>cobertura física</t>
  </si>
  <si>
    <t>5,1,2</t>
  </si>
  <si>
    <t xml:space="preserve"> Remodelación planteles educativos oficiales</t>
  </si>
  <si>
    <t>Mantenimiento del</t>
  </si>
  <si>
    <t>de la zona urbana  (U)</t>
  </si>
  <si>
    <t>apoyo en construccion</t>
  </si>
  <si>
    <t>Educativa</t>
  </si>
  <si>
    <t>5,1,3</t>
  </si>
  <si>
    <t>Mantenimiento planteles educativos</t>
  </si>
  <si>
    <t>oficiales de la zona Urbana ( U )</t>
  </si>
  <si>
    <t>5,1,4</t>
  </si>
  <si>
    <t xml:space="preserve"> de la zona rural (R)</t>
  </si>
  <si>
    <t>5,1,5</t>
  </si>
  <si>
    <t>Remodelación planteles educativos oficiales</t>
  </si>
  <si>
    <t>de la zona ruaral(R)</t>
  </si>
  <si>
    <t>5,1,6</t>
  </si>
  <si>
    <t>Manten. Del apoyo en</t>
  </si>
  <si>
    <t>oficiales de la zona rural  (R)</t>
  </si>
  <si>
    <t>construcción educativa</t>
  </si>
  <si>
    <t>Subtotal</t>
  </si>
  <si>
    <t>PROGRAMA: PROVISIÓN CANASTA EDUCATIVA</t>
  </si>
  <si>
    <t>5,2,1</t>
  </si>
  <si>
    <t>Dotación planteles educativos oficiales de</t>
  </si>
  <si>
    <t>No. Muebles, equipos</t>
  </si>
  <si>
    <t>Aumento de la dotación</t>
  </si>
  <si>
    <t>la zona Urbana (U)</t>
  </si>
  <si>
    <t>o No.alumnos dotados</t>
  </si>
  <si>
    <t>escolar</t>
  </si>
  <si>
    <t>5,2,2</t>
  </si>
  <si>
    <t>la zona rural (R)</t>
  </si>
  <si>
    <t xml:space="preserve"> </t>
  </si>
  <si>
    <t>PROGRAMA:PROMOCIÓN CALIDAD EDUCATIVA</t>
  </si>
  <si>
    <t>5,4,1</t>
  </si>
  <si>
    <t>Pago servicio de transporte escolar zona de</t>
  </si>
  <si>
    <t>No. De alumnos</t>
  </si>
  <si>
    <t>Mantenimiento cober-</t>
  </si>
  <si>
    <t>influencia del Colegio San Ignacio ( U )</t>
  </si>
  <si>
    <t>beneficiados</t>
  </si>
  <si>
    <t>tura transporte escolar</t>
  </si>
  <si>
    <t>5,4,2</t>
  </si>
  <si>
    <t>Pago servicio de transporte escolar de la</t>
  </si>
  <si>
    <t>zona de influencia del ITA (R)</t>
  </si>
  <si>
    <t>tura transporte</t>
  </si>
  <si>
    <t>5,4,3</t>
  </si>
  <si>
    <t>Pago servicios públicos establecimientos</t>
  </si>
  <si>
    <t>educativos oficiales (U)</t>
  </si>
  <si>
    <t>mientos educativos</t>
  </si>
  <si>
    <t>apoyo de la constru-</t>
  </si>
  <si>
    <t>cción educativa</t>
  </si>
  <si>
    <t>5,4,4</t>
  </si>
  <si>
    <t>educativos oficiales (R)</t>
  </si>
  <si>
    <t>5,4,5</t>
  </si>
  <si>
    <t>Gastos Transporte Escolar</t>
  </si>
  <si>
    <t>SISTEMA GENERAL DE PARTICIPACIONES PARA SALUD</t>
  </si>
  <si>
    <t>PROGRAMA: REGIMEN SUBSIDIADO</t>
  </si>
  <si>
    <t>6,1,1</t>
  </si>
  <si>
    <t xml:space="preserve">Regimen subsidiado Continuación Población </t>
  </si>
  <si>
    <t>No. De beneficiarios</t>
  </si>
  <si>
    <t xml:space="preserve">Mantenimiento de la </t>
  </si>
  <si>
    <t>con Necesidades Básicas Insatisfechas .</t>
  </si>
  <si>
    <t>cobertura en régimen</t>
  </si>
  <si>
    <t>subsidiado.</t>
  </si>
  <si>
    <t>6,1,2</t>
  </si>
  <si>
    <t>Ampliación Cobertura Régimen Subsidiado</t>
  </si>
  <si>
    <t>Aumento de la cobertur</t>
  </si>
  <si>
    <t>en R. Subsidiado.</t>
  </si>
  <si>
    <t>PROGRAMA: SALUD PUBLICA</t>
  </si>
  <si>
    <t>6,2,1</t>
  </si>
  <si>
    <t>Financiación Plan de Atención Básica (PAB)</t>
  </si>
  <si>
    <t xml:space="preserve">Aumento programa de </t>
  </si>
  <si>
    <t>prev.y prom.de salud.</t>
  </si>
  <si>
    <t>SECTOR AGUA POTABLE Y SANEAMIENTO BASICO</t>
  </si>
  <si>
    <t>PROGRAMA: INFRAESTRUCTURA</t>
  </si>
  <si>
    <t>7,1,1</t>
  </si>
  <si>
    <t>Mantenimiento acueducto Urbano (U)</t>
  </si>
  <si>
    <t>No. Beneficiarios</t>
  </si>
  <si>
    <t>Mantenimiento Cober-</t>
  </si>
  <si>
    <t>tura acueducto.</t>
  </si>
  <si>
    <t>7,1,2</t>
  </si>
  <si>
    <t>Remodelación acueducto Urbano (U)</t>
  </si>
  <si>
    <t>7,1,3</t>
  </si>
  <si>
    <t>Ampliacion Acueducto Urbano (U)</t>
  </si>
  <si>
    <t>Aumento cobertura</t>
  </si>
  <si>
    <t>acueducto.</t>
  </si>
  <si>
    <t>7,1,4</t>
  </si>
  <si>
    <t>Optimización alcantarillado Urbano (U)</t>
  </si>
  <si>
    <t>tura alcantarillado.</t>
  </si>
  <si>
    <t>7,1,5</t>
  </si>
  <si>
    <t>Ampliación alcantarillado urbano (U)</t>
  </si>
  <si>
    <t>alcantarillado</t>
  </si>
  <si>
    <t>7,1,6</t>
  </si>
  <si>
    <t xml:space="preserve">Construcción  y ampliación de acueductos </t>
  </si>
  <si>
    <t>Ampliación Cobertura</t>
  </si>
  <si>
    <t>veredales y distritos de riego  zona rural  ( R )</t>
  </si>
  <si>
    <t>acueductos rurales.</t>
  </si>
  <si>
    <t>7,1,7</t>
  </si>
  <si>
    <t xml:space="preserve"> Remodelación acueductos veredales</t>
  </si>
  <si>
    <t xml:space="preserve">Mantenimiento </t>
  </si>
  <si>
    <t xml:space="preserve"> del municipio (R)</t>
  </si>
  <si>
    <t xml:space="preserve">cobertura acueductos </t>
  </si>
  <si>
    <t>rurales.</t>
  </si>
  <si>
    <t>7,1,8</t>
  </si>
  <si>
    <t xml:space="preserve">Construcción plantas de tratamiento </t>
  </si>
  <si>
    <t>acueductos veredales (R)</t>
  </si>
  <si>
    <t>7,1,9</t>
  </si>
  <si>
    <t>Mantenimiento y conservación Relleno</t>
  </si>
  <si>
    <t xml:space="preserve">No. Toneladas de </t>
  </si>
  <si>
    <t>Mantenimiento de</t>
  </si>
  <si>
    <t>Sanitario (R)</t>
  </si>
  <si>
    <t>basuras dispuestas</t>
  </si>
  <si>
    <t xml:space="preserve">cobertura en el </t>
  </si>
  <si>
    <t>servicio de aseo.</t>
  </si>
  <si>
    <t xml:space="preserve">                  </t>
  </si>
  <si>
    <t>PROGRAMA: MATERIA AMBIENTAL Y SANEAMIENTO BASICO</t>
  </si>
  <si>
    <t>7,2,1</t>
  </si>
  <si>
    <t xml:space="preserve">Adquisición de áreas de interés para </t>
  </si>
  <si>
    <t>acueductos Municipales, para garantizar la</t>
  </si>
  <si>
    <t>No. De metros2</t>
  </si>
  <si>
    <t xml:space="preserve">Disminución en el </t>
  </si>
  <si>
    <t>provisión adecuada de fuentes hídricas(R)</t>
  </si>
  <si>
    <t>adquiridos</t>
  </si>
  <si>
    <t>impacto ambiental.</t>
  </si>
  <si>
    <t>7,2,2</t>
  </si>
  <si>
    <t xml:space="preserve">Reforestación de las cuencas hidrográficas </t>
  </si>
  <si>
    <t xml:space="preserve">de los ríos Bosque e Icabuco, para asegurar </t>
  </si>
  <si>
    <t xml:space="preserve">la conservación de las fuentes de agua (R) </t>
  </si>
  <si>
    <t>reforestados</t>
  </si>
  <si>
    <t>PROGRAMA : DESCONTAMINACIÓN DE FUENTES DE AGUA</t>
  </si>
  <si>
    <t>7,3,1</t>
  </si>
  <si>
    <t>Fomento programa de saneamiento básico (U)</t>
  </si>
  <si>
    <t>No. De beneficiartios</t>
  </si>
  <si>
    <t>7,3,2</t>
  </si>
  <si>
    <t>Fomento programa de saneamiento básico(R)</t>
  </si>
  <si>
    <t>7,3,3</t>
  </si>
  <si>
    <t>Subsidios a beneficiarios servicio de</t>
  </si>
  <si>
    <t>acueducto  Alcantarillado y Aseo de bajos</t>
  </si>
  <si>
    <t>No. De Beneficiarios</t>
  </si>
  <si>
    <t xml:space="preserve">Disminución de la </t>
  </si>
  <si>
    <t>recursos, previa aplicación de la estratifica-</t>
  </si>
  <si>
    <t>población suceptible</t>
  </si>
  <si>
    <t>ción Urbana ( U )</t>
  </si>
  <si>
    <t>de ser subsidiada.</t>
  </si>
  <si>
    <t xml:space="preserve">SECTOR: EDUCACION FISICA, RECREACION Y DEPORTE </t>
  </si>
  <si>
    <t>PROGRAMA:INFRAESTRUCTURA</t>
  </si>
  <si>
    <t>8,1,1</t>
  </si>
  <si>
    <t>Ampliacion de campos deportivos (U)</t>
  </si>
  <si>
    <t>No. De campos</t>
  </si>
  <si>
    <t>Crecimiento de oferta</t>
  </si>
  <si>
    <t xml:space="preserve">  </t>
  </si>
  <si>
    <t>deportivos</t>
  </si>
  <si>
    <t>de instalac. Deportivas</t>
  </si>
  <si>
    <t>8,1,2</t>
  </si>
  <si>
    <t>Manteniminetos de campos deportivos (U)</t>
  </si>
  <si>
    <t>Mantenim. de oferta</t>
  </si>
  <si>
    <t>8,1,3</t>
  </si>
  <si>
    <t>Mantenimiento parques públicos (U)</t>
  </si>
  <si>
    <t>No. De parques</t>
  </si>
  <si>
    <t>Mantenim. de parques</t>
  </si>
  <si>
    <t>para la recreación</t>
  </si>
  <si>
    <t>8,1,4</t>
  </si>
  <si>
    <t xml:space="preserve">Construccion campos deportivos en el </t>
  </si>
  <si>
    <t>área rural ( R )</t>
  </si>
  <si>
    <t>8,1,5</t>
  </si>
  <si>
    <t xml:space="preserve">Mantenimiento campos deportivos en el </t>
  </si>
  <si>
    <t xml:space="preserve">PROGRAMA: OTROS SECTOR EDUCACION  </t>
  </si>
  <si>
    <t>FISICA, RECREACION, Y APROVECHAMIENTO</t>
  </si>
  <si>
    <t>DEL TIEMPO  LIBRE</t>
  </si>
  <si>
    <t>8,2,1</t>
  </si>
  <si>
    <t>Apoyo y/o cofinanciación eventos deportivos (U)</t>
  </si>
  <si>
    <t xml:space="preserve">No. De eventos </t>
  </si>
  <si>
    <t>Esfuerzo de promocion</t>
  </si>
  <si>
    <t>deportiva</t>
  </si>
  <si>
    <t>8,2,2</t>
  </si>
  <si>
    <t xml:space="preserve">Apoyo y/o cofinanciación eventos </t>
  </si>
  <si>
    <t>deportivos ( R )</t>
  </si>
  <si>
    <t>SECTOR:  CULTURA</t>
  </si>
  <si>
    <t>PROGRAMA: FOMENTO CULTURAL</t>
  </si>
  <si>
    <t>9,1,1</t>
  </si>
  <si>
    <t xml:space="preserve"> Apoyo financiero a agrupaciones Municipales</t>
  </si>
  <si>
    <t>No. De agrupaciones</t>
  </si>
  <si>
    <t xml:space="preserve">Aumento de la </t>
  </si>
  <si>
    <t xml:space="preserve">artísticas y culturales, al desarrollo de redes de </t>
  </si>
  <si>
    <t>culturales</t>
  </si>
  <si>
    <t>cobertura cultural</t>
  </si>
  <si>
    <t>información y bienes y servicios de instituciones</t>
  </si>
  <si>
    <t xml:space="preserve">culturales (Museos, Bibliotecas, archivos, </t>
  </si>
  <si>
    <t>bandas, orquestas etc) ( U )</t>
  </si>
  <si>
    <t>9,1,2</t>
  </si>
  <si>
    <t>Apoyo y/o cofinanciación eventos</t>
  </si>
  <si>
    <t>No. De eventos</t>
  </si>
  <si>
    <t>Promoción eventos</t>
  </si>
  <si>
    <t>culturales ( U )</t>
  </si>
  <si>
    <t>9,1,3</t>
  </si>
  <si>
    <t>culturales ( R )</t>
  </si>
  <si>
    <t>9,1,4</t>
  </si>
  <si>
    <t xml:space="preserve">Talleres para la promoción de eventos culturales  </t>
  </si>
  <si>
    <t xml:space="preserve">y cursos que se organicen con la comunidad </t>
  </si>
  <si>
    <t>No. De talleres</t>
  </si>
  <si>
    <t>(Musica, pintura y otros) en desarrollo de activida-</t>
  </si>
  <si>
    <t>liderazgo cultural.</t>
  </si>
  <si>
    <t>des para el aprovechamiento del tiempo libre.</t>
  </si>
  <si>
    <t>SECTOR: OTROS PARTICIPACION PROPOSITO GENERAL</t>
  </si>
  <si>
    <t>PROGRAMA: INFRAESTRUCTURA VIAL</t>
  </si>
  <si>
    <t>10,1,1</t>
  </si>
  <si>
    <t>Mantenimiento de vías Urbanas (U)</t>
  </si>
  <si>
    <t>No. Km</t>
  </si>
  <si>
    <t>Mant.cobertura vial</t>
  </si>
  <si>
    <t>10,1,2</t>
  </si>
  <si>
    <t>Mantenimiento de vías rurales (R)</t>
  </si>
  <si>
    <t>10,1,3</t>
  </si>
  <si>
    <t>Pavimentación vías rurales (R)</t>
  </si>
  <si>
    <t>Dismin.% vías sin pavim</t>
  </si>
  <si>
    <t>10,1,4</t>
  </si>
  <si>
    <t>Pavimentación vías urbanas (U)</t>
  </si>
  <si>
    <t>PROGRAMA : PREVENCION Y ATENCION DE DESASTRES</t>
  </si>
  <si>
    <t>10,2,1</t>
  </si>
  <si>
    <t>Prevención y atención de desastres (U)</t>
  </si>
  <si>
    <t>No.Viviendas atend.</t>
  </si>
  <si>
    <t>Aumento cobert.preven</t>
  </si>
  <si>
    <t>10,2,2</t>
  </si>
  <si>
    <t>Prevención y atención de desastres (R)</t>
  </si>
  <si>
    <t>PROGRAMA:  SECTOR AGROPECUARIO</t>
  </si>
  <si>
    <t>10,3,1</t>
  </si>
  <si>
    <t>Pago de Contratación Asistencia Técnica</t>
  </si>
  <si>
    <t xml:space="preserve">Eficiencia en la </t>
  </si>
  <si>
    <t>Agropecuaria Municipal y/o cofinanciación</t>
  </si>
  <si>
    <t>No. Usuarios</t>
  </si>
  <si>
    <t>asistencia técnica</t>
  </si>
  <si>
    <t>de proyectos ( R )</t>
  </si>
  <si>
    <t>10,3,2</t>
  </si>
  <si>
    <t>Fomento Agropecuario Municipal (R)</t>
  </si>
  <si>
    <t>No. Eventos</t>
  </si>
  <si>
    <t>PROGRAMA: ATENCIÓN A GRUPOS VULNERABLES</t>
  </si>
  <si>
    <t>10,4,1</t>
  </si>
  <si>
    <t>Programa de atención del Adulto Mayor y/o</t>
  </si>
  <si>
    <t xml:space="preserve">Mantenimeinto en la </t>
  </si>
  <si>
    <t>cofinanciación.</t>
  </si>
  <si>
    <t>cobertura en progra-</t>
  </si>
  <si>
    <t>mas adulto mayor</t>
  </si>
  <si>
    <t>10,4,2</t>
  </si>
  <si>
    <t>Apoyo a hogares de bienestar familiar, población</t>
  </si>
  <si>
    <t>No. De Hogares</t>
  </si>
  <si>
    <t>infantil y madres y/o padres cabeza de familia( R)</t>
  </si>
  <si>
    <t>cobert.niñez desamp.</t>
  </si>
  <si>
    <t>10,4,3</t>
  </si>
  <si>
    <t>Apoyo a desplazados por la violencia</t>
  </si>
  <si>
    <t>Aumento cobertura a</t>
  </si>
  <si>
    <t>programas desplazad.</t>
  </si>
  <si>
    <t>PROGRAMA: VIVIENDA</t>
  </si>
  <si>
    <t>10,5,1</t>
  </si>
  <si>
    <t>Programa vivienda de interés social(U)</t>
  </si>
  <si>
    <t>No. Subsidios</t>
  </si>
  <si>
    <t>Saneamiento de vivien.</t>
  </si>
  <si>
    <t>10,5,2</t>
  </si>
  <si>
    <t>Programa vivienda de interés social(R)</t>
  </si>
  <si>
    <t>PROGRAMA: EQUIPAMIENTO MUNICIPAL</t>
  </si>
  <si>
    <t>10,6,1</t>
  </si>
  <si>
    <t>Remodelación Matadero Municipla (U)</t>
  </si>
  <si>
    <t>No. Mts2</t>
  </si>
  <si>
    <t>Mant.infraest.matadero</t>
  </si>
  <si>
    <t>10,6,2</t>
  </si>
  <si>
    <t>Remodelación Palacio Municipal (U)</t>
  </si>
  <si>
    <t>Mant.infraest.palacio M</t>
  </si>
  <si>
    <t>10,6,3</t>
  </si>
  <si>
    <t>Remodelación Plaza de Mercado (U)</t>
  </si>
  <si>
    <t>Mant.infraest.Plazas m</t>
  </si>
  <si>
    <t>PROGRAMA: DESARROLLO COMUNINATARIO</t>
  </si>
  <si>
    <t>10,7,1</t>
  </si>
  <si>
    <t xml:space="preserve">Actividades de  divulgación, asesoría y </t>
  </si>
  <si>
    <t xml:space="preserve">asistencia tecnica para consolidar procesos </t>
  </si>
  <si>
    <t>Aumento organización</t>
  </si>
  <si>
    <t>de participación ciudadana (U)</t>
  </si>
  <si>
    <t xml:space="preserve">participación  en el </t>
  </si>
  <si>
    <t>Municipio</t>
  </si>
  <si>
    <t>10,7,2</t>
  </si>
  <si>
    <t>de participación ciudadana ( R )</t>
  </si>
  <si>
    <t>PROGRAMA: PROMOCIÓN DEL DESARROLLO</t>
  </si>
  <si>
    <t>10,8,1</t>
  </si>
  <si>
    <t>Apoyo financiero para promover capacitación,</t>
  </si>
  <si>
    <t>No. Organizaciones</t>
  </si>
  <si>
    <t>Crecimiento de alianzas</t>
  </si>
  <si>
    <t>apropiación tecnologica y asesoría empresarial (U)</t>
  </si>
  <si>
    <t>capacitadas</t>
  </si>
  <si>
    <t>productivas</t>
  </si>
  <si>
    <t>10,8,2</t>
  </si>
  <si>
    <t>apropiación tecnologica y asesoría empresarial (R)</t>
  </si>
  <si>
    <t>PROGRAMA: DESARROLLO INSTITUCIONAL</t>
  </si>
  <si>
    <t>10,9,1</t>
  </si>
  <si>
    <t>Capacitación Funcionarios Municipales</t>
  </si>
  <si>
    <t>No. Funcionarios</t>
  </si>
  <si>
    <t xml:space="preserve">Aumento capacidad </t>
  </si>
  <si>
    <t>de gestión</t>
  </si>
  <si>
    <t>10,9,2</t>
  </si>
  <si>
    <t>Plan de desarrollo Municipal 2004-2007</t>
  </si>
  <si>
    <t>10,10</t>
  </si>
  <si>
    <t>PROGRAMA: SERVICIOS PUBLICOS</t>
  </si>
  <si>
    <t>10,10,1</t>
  </si>
  <si>
    <t>Mantenimiento Redes Eléctricas Urbanas</t>
  </si>
  <si>
    <t>No. Metros</t>
  </si>
  <si>
    <t>Manten.viviendas con</t>
  </si>
  <si>
    <t>electrificación</t>
  </si>
  <si>
    <t>10,10,2</t>
  </si>
  <si>
    <t>Remodelación Redes Electricas Rurales</t>
  </si>
  <si>
    <t>SECTOR: RESTAURANTES ESCOLARES</t>
  </si>
  <si>
    <t>PROGRAMA: ALIMENTACIÓN ESCOLAR</t>
  </si>
  <si>
    <t>11,1,1</t>
  </si>
  <si>
    <t>Alimentación Escolar zona urbana ( U )</t>
  </si>
  <si>
    <t>Mant. Cobertura Progr.</t>
  </si>
  <si>
    <t>alimentación escolar.</t>
  </si>
  <si>
    <t>11,1,2</t>
  </si>
  <si>
    <t>Alimentación Escolar zona rural ( R )</t>
  </si>
  <si>
    <t>TOTAL SISTEMA GENERAL DE PARTICIPACIONES</t>
  </si>
  <si>
    <t>OTRAS INVERSIONES INGRESOS PROPIOS</t>
  </si>
  <si>
    <t>PROGRAMA: AGUA POTABLE Y SANEAMIENTO BASICO</t>
  </si>
  <si>
    <t>12.1.1</t>
  </si>
  <si>
    <t>Extensión Redes Eléctricas area rural ( R )</t>
  </si>
  <si>
    <t>12.1.2</t>
  </si>
  <si>
    <t>Ampliación Redes Eléctricas Perímetro Urbano</t>
  </si>
  <si>
    <t>12.1.3</t>
  </si>
  <si>
    <t>Mantenimiento Redes Eléctricas Zona Urbana</t>
  </si>
  <si>
    <t>12.1.4</t>
  </si>
  <si>
    <t xml:space="preserve">Pago personal técnico y operativo dedicado al </t>
  </si>
  <si>
    <t>Sector de Agua Potable y Saneamiento Basico</t>
  </si>
  <si>
    <t xml:space="preserve"> y su seguridad social.</t>
  </si>
  <si>
    <t>12.1.5</t>
  </si>
  <si>
    <t>Reparación, dotación, matenimiento y compra de</t>
  </si>
  <si>
    <t>combustible para maquinaria de saneamiento</t>
  </si>
  <si>
    <t>basico</t>
  </si>
  <si>
    <t>12.1.6</t>
  </si>
  <si>
    <t>Remodelación Acueducto Urbano.</t>
  </si>
  <si>
    <t>12.1.7</t>
  </si>
  <si>
    <t>Remodelación Alcantarillado Urbano</t>
  </si>
  <si>
    <t>12.1.8</t>
  </si>
  <si>
    <t>Aporte Superintendencia de Servicios Públicos</t>
  </si>
  <si>
    <t>12.1.9</t>
  </si>
  <si>
    <t>Pago personal Administrativo Servicios Publicos</t>
  </si>
  <si>
    <t>12.1.10</t>
  </si>
  <si>
    <t>Pago servicios Estratificación Servicios Públicos</t>
  </si>
  <si>
    <t>12.1.11</t>
  </si>
  <si>
    <t>Aportes al FONPET Ley 549/99</t>
  </si>
  <si>
    <t>12.2.1</t>
  </si>
  <si>
    <t>Mantenimiento de vías Rurales  ( R )</t>
  </si>
  <si>
    <t>PROGRAMA: SECTOR AGROPECUARIO</t>
  </si>
  <si>
    <t>12.3.1</t>
  </si>
  <si>
    <t>Fondo de asistencia técnica y alquiler de</t>
  </si>
  <si>
    <t>maquinaria agrícola ( R )</t>
  </si>
  <si>
    <t>VALOR TOTAL GASTOS DE INVERSION</t>
  </si>
  <si>
    <t>RESUMEN TOTAL PRESUPUESTO  DE GASTOS</t>
  </si>
  <si>
    <t>CAPITULO  I</t>
  </si>
  <si>
    <t>SERVICIO DE LA DEUDA</t>
  </si>
  <si>
    <t>TOTAL PRESUPUESTO DE GASTOS</t>
  </si>
  <si>
    <t>DECRETO No. 012</t>
  </si>
  <si>
    <t>( Marzo 22 de 2005)</t>
  </si>
  <si>
    <t xml:space="preserve">      Por el cual se  liquida el presupuesto de Rentas y Gastos del Municipio de Umbita para la</t>
  </si>
  <si>
    <t xml:space="preserve">            vigencia fiscal del año 2005, modificado mediante acuerdo No. 006 de marzo 15 de 2005.</t>
  </si>
  <si>
    <t>EN USO DE LAS ATRIBUCIONES LEGALES, Y EN ESPECIAL LAS CONFERIDAS POR LA LEY 136 DE 1994,</t>
  </si>
  <si>
    <t>LA CONSTITUCION POLITICA DE COLOMBIA DE 1991, EL DECRETO 111 DE ENERO 15 DE 1996, Ley 617</t>
  </si>
  <si>
    <t>DEL 2000, LEY 715/2001 Y DEMAS NORMAS CONCORDANTES, Y</t>
  </si>
  <si>
    <t xml:space="preserve">1.- Que el Concejo Municipal mediante  Acuerdo 006 de marzo 15 de 2005, modificó el acuerdo 028 de diciembre </t>
  </si>
  <si>
    <t xml:space="preserve">     de 2004, que fija el presupuesto de rentas y gastos para la vigencia fiscal de 2005.</t>
  </si>
  <si>
    <t xml:space="preserve">      el respectivo decreto de liquidación del Presupuesto de Rentas y Gastos del Municipio.</t>
  </si>
  <si>
    <t>3.- Que el estatuto orgánico de presupuesto del municipio de Umbita, aprobado mediante acuerdo 049 de 1996,</t>
  </si>
  <si>
    <t xml:space="preserve">      en su artículo 069, contempla la liquidación del presupuesto.</t>
  </si>
  <si>
    <t>4.- Que para que exista coherencia entre el acuerdo de presupuesto aprobado por el Concejo Municipal y el decreto</t>
  </si>
  <si>
    <t xml:space="preserve">      de liquidación del mismo, se hace necesario modificar el decreto 035 de 2004, que liquida el presupuesto que rige</t>
  </si>
  <si>
    <t xml:space="preserve">      para el 2005 y adecuarlo a lo aprobado en el acuerdo 006 de marzo 15 de 2005.</t>
  </si>
  <si>
    <t>5.- Que en razón a lo anterior,</t>
  </si>
  <si>
    <r>
      <t>ARTICULO PRIMERO</t>
    </r>
    <r>
      <rPr>
        <sz val="11"/>
        <rFont val="Arial"/>
        <family val="2"/>
      </rPr>
      <t>: Modifíquese el Presupuesto de Rentas y Gastos del Municipio de Umbita para la vigencia fiscal</t>
    </r>
  </si>
  <si>
    <r>
      <t>de 2005, el cual se fija en la suma de</t>
    </r>
    <r>
      <rPr>
        <b/>
        <sz val="11"/>
        <rFont val="Arial"/>
        <family val="2"/>
      </rPr>
      <t xml:space="preserve">  DOS MIL SEISCIENTOS CINCUENTA Y TRES MILLONES QUINIENTOS</t>
    </r>
  </si>
  <si>
    <t>VEINTITRES MIL QUINIENTOS DOS PESOS ($2.653.523.502,oo) MCTE,</t>
  </si>
  <si>
    <r>
      <t>ARTICULO SEGUNDO</t>
    </r>
    <r>
      <rPr>
        <sz val="11"/>
        <rFont val="Arial"/>
        <family val="2"/>
      </rPr>
      <t xml:space="preserve"> : Liquídese el  cómputo de Rentas y Recursos de Capital, para la vigencia fiscal de 2005,</t>
    </r>
  </si>
  <si>
    <r>
      <t xml:space="preserve">el cual se fija en la suma de </t>
    </r>
    <r>
      <rPr>
        <b/>
        <sz val="11"/>
        <rFont val="Arial"/>
        <family val="2"/>
      </rPr>
      <t>DOS MIL SEISCIENTOS CINCUENTA Y TRES MILLONES QUINIENTOS VEINTITRES</t>
    </r>
  </si>
  <si>
    <r>
      <t>MIL QUINIENTOS DOS PESOS ($2,653,523,502,oo) MCTE,</t>
    </r>
    <r>
      <rPr>
        <sz val="11"/>
        <rFont val="Arial"/>
        <family val="2"/>
      </rPr>
      <t xml:space="preserve"> discriminados de acuerdo al siguiente pormenor:</t>
    </r>
  </si>
  <si>
    <t>Publicaciones en Gaceta</t>
  </si>
  <si>
    <t>2,1,6</t>
  </si>
  <si>
    <t>Delineación y urbanismo</t>
  </si>
  <si>
    <t>2,1,7</t>
  </si>
  <si>
    <t>2,1,8</t>
  </si>
  <si>
    <t>2,1,9</t>
  </si>
  <si>
    <t>2,1,10</t>
  </si>
  <si>
    <t>Lecencia Fraccionamiento de predios</t>
  </si>
  <si>
    <t>2,1,11</t>
  </si>
  <si>
    <t>Ocupación de vías</t>
  </si>
  <si>
    <t>2,1,13</t>
  </si>
  <si>
    <t>Venta de formularios Licitación</t>
  </si>
  <si>
    <t>2,1,14</t>
  </si>
  <si>
    <t>Venta activos muebles dados de baja</t>
  </si>
  <si>
    <t>2,1,15</t>
  </si>
  <si>
    <t>Coso Público</t>
  </si>
  <si>
    <t>2,1,16</t>
  </si>
  <si>
    <t>MULTAS</t>
  </si>
  <si>
    <t>Multas de Tránsito y Transporte</t>
  </si>
  <si>
    <t>Multas por ocupación de vías</t>
  </si>
  <si>
    <t>Multas por infracciones</t>
  </si>
  <si>
    <t>FONDOS ESPECIALES</t>
  </si>
  <si>
    <t>Fondo de Maquinaria mantenimiento vial</t>
  </si>
  <si>
    <t>Fondo de maquinaria Agrícola</t>
  </si>
  <si>
    <t>Fondo de Servicios Publicos domiciliarios</t>
  </si>
  <si>
    <t>CONTRIBUCIONES</t>
  </si>
  <si>
    <t xml:space="preserve">SISTEMA GENERAL DE PARTICIPACIONES  </t>
  </si>
  <si>
    <t>Sistema Gral de Participaciones - Salud-R.Sub.Cont.</t>
  </si>
  <si>
    <t>Sistema Gral de Participaciones - Salud-R.Sub.Amp</t>
  </si>
  <si>
    <t>Sistema Gral de Participaciones - Salud-S.Pública</t>
  </si>
  <si>
    <t>Sistema Gral de Participaciones-P.Gral-Libre Dest.</t>
  </si>
  <si>
    <t>Sistema Gral de Participaciones-P.Gral-Agua Potable</t>
  </si>
  <si>
    <t>2,5,7</t>
  </si>
  <si>
    <t>Sistema Gral de Participaciones-P.Gral-Deporte y R</t>
  </si>
  <si>
    <t>2,5,8</t>
  </si>
  <si>
    <t>Sistema Gral de Participaciones-P.Gral-Cultura</t>
  </si>
  <si>
    <t>2,5,9</t>
  </si>
  <si>
    <t>Sistema Gral de Participaciones-P.Gral-libre Inversion</t>
  </si>
  <si>
    <t>2,5,10</t>
  </si>
  <si>
    <t>Sistema Gral de Participaciones-Alim.Escolar</t>
  </si>
  <si>
    <t>TRANSFERENCIAS DEPARTAMENTALES</t>
  </si>
  <si>
    <t>2,6,1</t>
  </si>
  <si>
    <t>2,6,2</t>
  </si>
  <si>
    <t>TRANSFERENCIAS OTRAS ENTIDADES</t>
  </si>
  <si>
    <t>2.7.1</t>
  </si>
  <si>
    <t>Chivor S.A.- Forzosa Inversión</t>
  </si>
  <si>
    <t>2.7.2</t>
  </si>
  <si>
    <t>Chivor S.A.- Libre Destinación</t>
  </si>
  <si>
    <t>Rendimientos por operaciones Financieras</t>
  </si>
  <si>
    <t>3,1,1</t>
  </si>
  <si>
    <t>Rendimientos por constitución CDT</t>
  </si>
  <si>
    <t>TOTAL RENTAS Y RECURSOS DE CAPITAL</t>
  </si>
  <si>
    <t>SISTEMA GENERAL DE PARTICIPACIONES</t>
  </si>
  <si>
    <r>
      <t>ARTÍCULO TERCERO:</t>
    </r>
    <r>
      <rPr>
        <sz val="11"/>
        <rFont val="Arial"/>
        <family val="2"/>
      </rPr>
      <t xml:space="preserve"> Liquídese el  cómputo de Gastos y Apropiaciones del Municipio de Umbita Boyacá, para la</t>
    </r>
  </si>
  <si>
    <r>
      <t xml:space="preserve">vigencia fiscal de 2005, el cual se fija en la suma de </t>
    </r>
    <r>
      <rPr>
        <b/>
        <sz val="11"/>
        <rFont val="Arial"/>
        <family val="2"/>
      </rPr>
      <t>DOS MIL SEISCIENTOS CINCUENTA Y TRES MILLONES</t>
    </r>
  </si>
  <si>
    <r>
      <t xml:space="preserve">QUINIENTOS VEINTITRES MIL QUINIENTOS DOS PESOS ($2,653,523,502,oo) MCTE, </t>
    </r>
    <r>
      <rPr>
        <sz val="11"/>
        <rFont val="Arial"/>
        <family val="2"/>
      </rPr>
      <t xml:space="preserve">de acuerdo al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</si>
  <si>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</si>
  <si>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Gastos personales directos Admón central</t>
  </si>
  <si>
    <t>Bonificación de dirección</t>
  </si>
  <si>
    <t>Gastos personales indirectos Admón central</t>
  </si>
  <si>
    <t>1,2,1</t>
  </si>
  <si>
    <t>1,2,2</t>
  </si>
  <si>
    <t>1,2,3</t>
  </si>
  <si>
    <t>1,2,4</t>
  </si>
  <si>
    <t>Contribuciones inherentes a la nómina</t>
  </si>
  <si>
    <t>Administración Central</t>
  </si>
  <si>
    <t>1,3,1</t>
  </si>
  <si>
    <t>Aportes a Fondos de Cesantías y pago intereses</t>
  </si>
  <si>
    <t>1,3,2</t>
  </si>
  <si>
    <t>1,3,3</t>
  </si>
  <si>
    <t>I.C.B.F. (3%)</t>
  </si>
  <si>
    <t>1,3,4</t>
  </si>
  <si>
    <t>1,3,5</t>
  </si>
  <si>
    <t>1,3,6</t>
  </si>
  <si>
    <t>1,3,7</t>
  </si>
  <si>
    <t>Aportes a Salud - EPS</t>
  </si>
  <si>
    <t>1,3,8</t>
  </si>
  <si>
    <t>1,3,9</t>
  </si>
  <si>
    <t>Funcionamiento de carceles</t>
  </si>
  <si>
    <t>Actualización del SISBEN</t>
  </si>
  <si>
    <t>Contabilidad año 2.005</t>
  </si>
  <si>
    <t>Fondo de vivienda de interés social</t>
  </si>
  <si>
    <t>Tasa Retributiva por alcantarillado y matadero</t>
  </si>
  <si>
    <t>Impuesto Vehículos de propiedad del Municipio</t>
  </si>
  <si>
    <t>Transferencias a Fondos y Otras Entidaes</t>
  </si>
  <si>
    <t>3,1,2</t>
  </si>
  <si>
    <t>3,1,3</t>
  </si>
  <si>
    <t>Mesadas Pensionales y cuotas partes</t>
  </si>
  <si>
    <t>3,1,4</t>
  </si>
  <si>
    <t>3,1,5</t>
  </si>
  <si>
    <t>Aportes a CORPOCHIVOR (15%/Predial)</t>
  </si>
  <si>
    <t>RESUMEN</t>
  </si>
  <si>
    <t>AMORTIZACIÓN A CAPITAL DEUDA</t>
  </si>
  <si>
    <t>4,1,1</t>
  </si>
  <si>
    <t>Banca de Fomento y Desarrollo</t>
  </si>
  <si>
    <t>4,1,1,1</t>
  </si>
  <si>
    <t>Pago amortización a capital Crédito INFIBOY-</t>
  </si>
  <si>
    <t>Actualización Catastral</t>
  </si>
  <si>
    <t>4,1,1,2</t>
  </si>
  <si>
    <t>Pavimentación Vía Umbita-Villapinzon</t>
  </si>
  <si>
    <t>4,1,1,3</t>
  </si>
  <si>
    <t>Pago amortización a capital crédito-Reposición</t>
  </si>
  <si>
    <t>de maquinaria mantenimiento malla vial</t>
  </si>
  <si>
    <t>PAGO DE INTERESES SERVICIO A DEUDA</t>
  </si>
  <si>
    <t>4,2,1</t>
  </si>
  <si>
    <t>4,2,1,1</t>
  </si>
  <si>
    <t>Pago Intereses, Comisiones y Gastos Financieros</t>
  </si>
  <si>
    <t>Crédito INFIBOY - Actualización Catastral.</t>
  </si>
  <si>
    <t>4,2,1,2</t>
  </si>
  <si>
    <t>Crédito Pavimentación Vía Umbita-Villapinzon</t>
  </si>
  <si>
    <t>4,2,1,3</t>
  </si>
  <si>
    <t>Pago intereses, comisiones y gastos financieros</t>
  </si>
  <si>
    <t xml:space="preserve">crédito reposición de maquinaria mantenimiento </t>
  </si>
  <si>
    <t>malla vial.</t>
  </si>
  <si>
    <t>TOTAL</t>
  </si>
  <si>
    <t>PARA EDUCACIÓN</t>
  </si>
  <si>
    <t>5,1,1</t>
  </si>
  <si>
    <t>Ampliación Centros Educativos Oficiales</t>
  </si>
  <si>
    <t>5,1,1,1</t>
  </si>
  <si>
    <t>Ampliación Centros Educativos oficiales de la</t>
  </si>
  <si>
    <t>No. De establecimi-</t>
  </si>
  <si>
    <t>zona rural del Municipio</t>
  </si>
  <si>
    <t>entos educativos  6</t>
  </si>
  <si>
    <t>5,1,1,2</t>
  </si>
  <si>
    <t>zona urbana del Municipio</t>
  </si>
  <si>
    <t>entos educativos  2</t>
  </si>
  <si>
    <t xml:space="preserve"> Remodelación Centros Educativos Oficiales</t>
  </si>
  <si>
    <t>5,1,2,1</t>
  </si>
  <si>
    <t xml:space="preserve">Remodelación Centros Educativos de la zona </t>
  </si>
  <si>
    <t>Mantenimiento apoyo</t>
  </si>
  <si>
    <t>urbana del Municipio</t>
  </si>
  <si>
    <t>construccion educativa</t>
  </si>
  <si>
    <t>5,1,2,2</t>
  </si>
  <si>
    <t>rural del Municipio</t>
  </si>
  <si>
    <t>entos educativos  8</t>
  </si>
  <si>
    <t>Mantenimiento Centros Educativos Oficiales</t>
  </si>
  <si>
    <t>5,1,3,1</t>
  </si>
  <si>
    <t>Mantenimiento Centros Educativos de la zona</t>
  </si>
  <si>
    <t>Apoyo en mantenimien-</t>
  </si>
  <si>
    <t>to instalciones Edacat.</t>
  </si>
  <si>
    <t>5,1,3,2</t>
  </si>
  <si>
    <t>Rural del Municipio</t>
  </si>
  <si>
    <t>entos educativos  22</t>
  </si>
  <si>
    <t>Dotación Centros Educativos oficiales.</t>
  </si>
  <si>
    <t>5,2,1,1</t>
  </si>
  <si>
    <t xml:space="preserve">Dotación Centros Educativos oficiales de la zona </t>
  </si>
  <si>
    <t>Material Didáctico y</t>
  </si>
  <si>
    <t>Urbana del Municipio</t>
  </si>
  <si>
    <t>Mobiliario</t>
  </si>
  <si>
    <t>5,2,1,2</t>
  </si>
  <si>
    <t>5,3,1</t>
  </si>
  <si>
    <t>Pago Servicio de Transporte Escolar</t>
  </si>
  <si>
    <t>5,3,1,1</t>
  </si>
  <si>
    <t>Pago servicio de transporte escolar estudiantes</t>
  </si>
  <si>
    <t>zona de influencia del Colegio San Ignacio ( U )</t>
  </si>
  <si>
    <t>beneficiados 320</t>
  </si>
  <si>
    <t>5,3,1,2</t>
  </si>
  <si>
    <t>zona de influencia Instituto Agrícola ( R )</t>
  </si>
  <si>
    <t>beneficiados 300</t>
  </si>
  <si>
    <t>5,3,2</t>
  </si>
  <si>
    <t xml:space="preserve">Pago servicios públicos Centros Educativos </t>
  </si>
  <si>
    <t>Oficiales del Municipio</t>
  </si>
  <si>
    <t>5,3,2,1</t>
  </si>
  <si>
    <t>Pago servicios públicos Centros Educativos</t>
  </si>
  <si>
    <t>No. De establecimien-</t>
  </si>
  <si>
    <t>Apoyo funcionamiento</t>
  </si>
  <si>
    <t>de la Zona Urbana (U)</t>
  </si>
  <si>
    <t>tos educativos 2</t>
  </si>
  <si>
    <t>Establec. educativos.</t>
  </si>
  <si>
    <t>5,3,2,2</t>
  </si>
  <si>
    <t>de la Zona Rural ( R )</t>
  </si>
  <si>
    <t>tos educativos 23</t>
  </si>
  <si>
    <t>TOTAL SECTOR SGP EDUCACIÓN</t>
  </si>
  <si>
    <t xml:space="preserve">SISTEMA GENERAL DE PARTICIPACIONES </t>
  </si>
  <si>
    <t>PARA SALUD</t>
  </si>
  <si>
    <t xml:space="preserve">PROGRAMA: ATENCIÓN A POBLACIÓN </t>
  </si>
  <si>
    <t>VULNERABLE</t>
  </si>
  <si>
    <t>Sistema Régimen Subsidiado</t>
  </si>
  <si>
    <t>6,1,1,1</t>
  </si>
  <si>
    <t>Mantenimiento cobertura a beneficiarios del</t>
  </si>
  <si>
    <t>Régimen Subsidiado.</t>
  </si>
  <si>
    <t>5666 R.S.</t>
  </si>
  <si>
    <t>cobertura en R.S.</t>
  </si>
  <si>
    <t>6,1,1,2</t>
  </si>
  <si>
    <t>No. De nuevos cupos</t>
  </si>
  <si>
    <t>Aumento coberturura</t>
  </si>
  <si>
    <t>a ampliar 10</t>
  </si>
  <si>
    <t>6,2,1,1</t>
  </si>
  <si>
    <t>Desarrollo de actividades de Promocíon y</t>
  </si>
  <si>
    <t>Total Población a</t>
  </si>
  <si>
    <t>prevencion en salud</t>
  </si>
  <si>
    <t>cubrir 9500</t>
  </si>
  <si>
    <t>TOTAL SECTOR SGP SALUD</t>
  </si>
  <si>
    <t xml:space="preserve">SECTOR:   AGUA POTABLE Y SANEAMIENTO </t>
  </si>
  <si>
    <t>BASICO</t>
  </si>
  <si>
    <t>Construcción de Acueductos Municipales</t>
  </si>
  <si>
    <t>7,1,1,1</t>
  </si>
  <si>
    <t>Construcción Acueductos  municipales de la</t>
  </si>
  <si>
    <t>No acueductos a</t>
  </si>
  <si>
    <t>zona rural</t>
  </si>
  <si>
    <t>construir 6</t>
  </si>
  <si>
    <t>agua potable</t>
  </si>
  <si>
    <t>Ampliación de Acueductos Municipales</t>
  </si>
  <si>
    <t>7,1,2,1</t>
  </si>
  <si>
    <t>No.  Beneficiarios</t>
  </si>
  <si>
    <t>acueducto Urbano</t>
  </si>
  <si>
    <t>7,1,2,3</t>
  </si>
  <si>
    <t xml:space="preserve">Ampliacion Acueductos Municipales de la </t>
  </si>
  <si>
    <t>No usuarios que se</t>
  </si>
  <si>
    <t>Mejoramiento calidad</t>
  </si>
  <si>
    <t>benefician 400</t>
  </si>
  <si>
    <t>Remodelación de Acueductos Municipales</t>
  </si>
  <si>
    <t>7,1,3,1</t>
  </si>
  <si>
    <t>Remodelación acueducto Urbano</t>
  </si>
  <si>
    <t>7,1,3,2</t>
  </si>
  <si>
    <t>Remodelación acueducto Urbano- R. Chivor</t>
  </si>
  <si>
    <t>7,1,3,3</t>
  </si>
  <si>
    <t>Remodelación acueductos municipales de la</t>
  </si>
  <si>
    <t>No.usuarios que se</t>
  </si>
  <si>
    <t>benefician 1500</t>
  </si>
  <si>
    <t>Remodelación Alcantarillados Urbanos</t>
  </si>
  <si>
    <t>7,1,4,1</t>
  </si>
  <si>
    <t>Remodelación alcantarillado Urbano</t>
  </si>
  <si>
    <t>Disminución impacto</t>
  </si>
  <si>
    <t>ambiental</t>
  </si>
  <si>
    <t>7,1,4,2</t>
  </si>
  <si>
    <t>Remodelación alcantarillado Urbano - Recursos</t>
  </si>
  <si>
    <t>de Chivor</t>
  </si>
  <si>
    <t>Mantenimiento de Acueductos Municipales</t>
  </si>
  <si>
    <t>7,1,5,1</t>
  </si>
  <si>
    <t>Mantenimiento del acueducto Urbano</t>
  </si>
  <si>
    <t>7,1,5,2</t>
  </si>
  <si>
    <t>Mantenimiento acueductos Municipales area rural</t>
  </si>
  <si>
    <t>benefician 1400</t>
  </si>
  <si>
    <t>Mantenimiento Alcantarillado Urbano</t>
  </si>
  <si>
    <t>7,1,6,1</t>
  </si>
  <si>
    <t>Mejoramiento recole-</t>
  </si>
  <si>
    <t>cción aguas</t>
  </si>
  <si>
    <t>Diseños y esquemas organizacionales</t>
  </si>
  <si>
    <t>7,1,7,1</t>
  </si>
  <si>
    <t>Diseños e implantación de esquemas organizacio-</t>
  </si>
  <si>
    <t xml:space="preserve">No esquemas a </t>
  </si>
  <si>
    <t>Mejoramiento admon</t>
  </si>
  <si>
    <t>nales para la administración y operación de los</t>
  </si>
  <si>
    <t>contratar 1</t>
  </si>
  <si>
    <t>servicios publicos</t>
  </si>
  <si>
    <t>servicios de acueducto y alcantarillado ( U )</t>
  </si>
  <si>
    <t xml:space="preserve">PROGRAMA:   MATERIA AMBIENTAL </t>
  </si>
  <si>
    <t>Protección del Medio Ambiente</t>
  </si>
  <si>
    <t>7,2,1,1</t>
  </si>
  <si>
    <t>Adquisición de áreas de interés para conservar</t>
  </si>
  <si>
    <t>la provisión de recursos hídricos que provean de</t>
  </si>
  <si>
    <t>No. De predios a</t>
  </si>
  <si>
    <t>agua a acueductos Municipales (R)</t>
  </si>
  <si>
    <t>adquirir 3</t>
  </si>
  <si>
    <t>recursos hidricos</t>
  </si>
  <si>
    <t>7,2,1,2</t>
  </si>
  <si>
    <t>No. De metros2 de</t>
  </si>
  <si>
    <t>área reforest.22000</t>
  </si>
  <si>
    <t>7,2,1,3</t>
  </si>
  <si>
    <t xml:space="preserve">Aporte Implementación parque ecológico </t>
  </si>
  <si>
    <t>de GUANACHAS- R. Chivor</t>
  </si>
  <si>
    <t>No.parques   1</t>
  </si>
  <si>
    <t>Conservación medio</t>
  </si>
  <si>
    <t>ambiente</t>
  </si>
  <si>
    <t xml:space="preserve">PROGRAMA : DESCONTAMINACIÓN DE </t>
  </si>
  <si>
    <t>FUENTES DE AGUA</t>
  </si>
  <si>
    <t>Fomento programa de saneamiento básico</t>
  </si>
  <si>
    <t>7,3,1,1</t>
  </si>
  <si>
    <t>Construcción de Unidades Sanitarias area Urbana</t>
  </si>
  <si>
    <t xml:space="preserve">No. De familias </t>
  </si>
  <si>
    <t>(Recursos de Chivor)</t>
  </si>
  <si>
    <t>beneficiadas 5</t>
  </si>
  <si>
    <t>7,3,1,2</t>
  </si>
  <si>
    <t>Construcción de Unidades Sanitarias área rural</t>
  </si>
  <si>
    <t>beneficiadas 37</t>
  </si>
  <si>
    <t>7,3,1,3</t>
  </si>
  <si>
    <t>(Recursos Rendimientos Financieros)</t>
  </si>
  <si>
    <t>7,3,1,4</t>
  </si>
  <si>
    <t>basura tratadas 48</t>
  </si>
  <si>
    <t>7,3,1,5</t>
  </si>
  <si>
    <t>beneficiadas 3</t>
  </si>
  <si>
    <t>7,3,1,6</t>
  </si>
  <si>
    <t>Optimización Alcantarillado Urbano.</t>
  </si>
  <si>
    <t>beneficiadas 450</t>
  </si>
  <si>
    <t>7,3,1,7</t>
  </si>
  <si>
    <t>Proyecto construcción planta de tratamiento de</t>
  </si>
  <si>
    <t>aguas residuales del alcantarillado Urbano ( R )</t>
  </si>
  <si>
    <t>beneficiadas 400</t>
  </si>
  <si>
    <t>PROGRAMA:  FONDO DE SOLIDARIDAD Y</t>
  </si>
  <si>
    <t>REDISTRIBUCIÓN DEL INGRESO</t>
  </si>
  <si>
    <t>7,4,1</t>
  </si>
  <si>
    <t>Subsidios para Servicios de Acueducto,</t>
  </si>
  <si>
    <t>alcantarillado y aseo</t>
  </si>
  <si>
    <t>7,4,1,1</t>
  </si>
  <si>
    <t>Subsidios a usuarios del servicio de acueducto,</t>
  </si>
  <si>
    <t>Apoyo a beneficiarios</t>
  </si>
  <si>
    <t>alcantarillado y aseo para los estratos bajos ( U )</t>
  </si>
  <si>
    <t>de estratos bajos</t>
  </si>
  <si>
    <t xml:space="preserve">TOTAL SGP </t>
  </si>
  <si>
    <t>TOTAL TRANSF.CHIVOR</t>
  </si>
  <si>
    <t>TOTAL RENDIM.FINANCIEROS</t>
  </si>
  <si>
    <t xml:space="preserve">SECTOR: EDUCACION FISICA, RECREACION </t>
  </si>
  <si>
    <t>Y DEPORTE</t>
  </si>
  <si>
    <t>PROGRAMA:  INFRAESTRUCTURA</t>
  </si>
  <si>
    <t>Remodelación Campos Deportivos</t>
  </si>
  <si>
    <t>8,1,1,1</t>
  </si>
  <si>
    <t>Remodelación de campos deportivos Urbanos</t>
  </si>
  <si>
    <t>deportivos 2</t>
  </si>
  <si>
    <t>8,1,1,2</t>
  </si>
  <si>
    <t>Remodelación de campos deportivos rurales</t>
  </si>
  <si>
    <t>deportivos 8</t>
  </si>
  <si>
    <t>Mantenimiento Campos Deportivos</t>
  </si>
  <si>
    <t>8,1,2,1</t>
  </si>
  <si>
    <t>Mantenimiento de campos deportivos Urbanos</t>
  </si>
  <si>
    <t>deportivos 4</t>
  </si>
  <si>
    <t>8,1,2,2</t>
  </si>
  <si>
    <t>Mantenimiento de campos deportivos Rurales</t>
  </si>
  <si>
    <t>deportivos 10</t>
  </si>
  <si>
    <t>8,1,2,3</t>
  </si>
  <si>
    <t>Mantenimiento parques y plazas públicas (U)</t>
  </si>
  <si>
    <t>No. De parques 2</t>
  </si>
  <si>
    <t>Apoyo a Eventos Deportivos</t>
  </si>
  <si>
    <t>8,2,1,1</t>
  </si>
  <si>
    <t>deportivos 3</t>
  </si>
  <si>
    <t>8,2,1,2</t>
  </si>
  <si>
    <t>Apoyo y/o cofinanciación eventos deportivos ( R )</t>
  </si>
  <si>
    <t>8,2,1,3</t>
  </si>
  <si>
    <t>Apoyo y/o cofinanciación club pre-juvenil  ( R )</t>
  </si>
  <si>
    <t>No. De deportistas</t>
  </si>
  <si>
    <t>beneficiados 30</t>
  </si>
  <si>
    <t>TOTAL SECTOR SGP</t>
  </si>
  <si>
    <t>Apoyo a Eventos Artísticos y Culturales</t>
  </si>
  <si>
    <t>9,1,1,1</t>
  </si>
  <si>
    <t>Apoyo Financiero Banda Juvenil Municipal</t>
  </si>
  <si>
    <t>No. De bandas 1</t>
  </si>
  <si>
    <t>Promoción Artistica</t>
  </si>
  <si>
    <t>y cultural</t>
  </si>
  <si>
    <t>9,1,1,2</t>
  </si>
  <si>
    <t>Apoyo a redes de información cultural y bienes</t>
  </si>
  <si>
    <t>servicios e instituciones culturales (museos,</t>
  </si>
  <si>
    <t>No. De redes de</t>
  </si>
  <si>
    <t>Rescate y promoción</t>
  </si>
  <si>
    <t>archivos, orquestas etc)</t>
  </si>
  <si>
    <t>informacion</t>
  </si>
  <si>
    <t>patrimonio cultural</t>
  </si>
  <si>
    <t>9,1,1,3</t>
  </si>
  <si>
    <t>Apoyo financiero a Biblioteca Muncipal</t>
  </si>
  <si>
    <t>No. De lectores que</t>
  </si>
  <si>
    <t>Apoyo a la lectura e</t>
  </si>
  <si>
    <t>se benefician 2500</t>
  </si>
  <si>
    <t>investigación</t>
  </si>
  <si>
    <t>9,1,1,4</t>
  </si>
  <si>
    <t>culturales Urbanos ( U )</t>
  </si>
  <si>
    <t>9,1,1,5</t>
  </si>
  <si>
    <t>culturales rurales ( R )</t>
  </si>
  <si>
    <t>9,1,1,6</t>
  </si>
  <si>
    <t xml:space="preserve">SECTOR: OTROS PARTICIPACION PROPOSITO </t>
  </si>
  <si>
    <t>GENERAL</t>
  </si>
  <si>
    <t>No. Km  0,10</t>
  </si>
  <si>
    <t>No. Km 190</t>
  </si>
  <si>
    <t>No. Km 0,150</t>
  </si>
  <si>
    <t>10,1,5</t>
  </si>
  <si>
    <t>Mantenimiento de vías rurales-(Contrib.Valorización)</t>
  </si>
  <si>
    <t>10,1,6</t>
  </si>
  <si>
    <t>Mantenimiento de vías rurales- (Recursos Chivor)</t>
  </si>
  <si>
    <t>No. Km 30</t>
  </si>
  <si>
    <t xml:space="preserve">PROGRAMA : PREVENCION Y ATENCION DE </t>
  </si>
  <si>
    <t>DESASTRES</t>
  </si>
  <si>
    <t>No.Viviendas 2</t>
  </si>
  <si>
    <t>No.Viviendas 6</t>
  </si>
  <si>
    <t>Pago Asistencia Técnica Agropecuaria Municipal</t>
  </si>
  <si>
    <t>No. Agricultores</t>
  </si>
  <si>
    <t>y/o Cofinanciación de proyectos ( R )</t>
  </si>
  <si>
    <t>beneficiados 3600</t>
  </si>
  <si>
    <t>No. Eventos 4</t>
  </si>
  <si>
    <t>Eficiencia en el mejora-</t>
  </si>
  <si>
    <t>miento razas</t>
  </si>
  <si>
    <t>10,3,3</t>
  </si>
  <si>
    <t>Fondo de Maquinaria Agrícola</t>
  </si>
  <si>
    <t>10,3,4</t>
  </si>
  <si>
    <t>Fomento Agropecuario Municipal -(Recur. Chivor)</t>
  </si>
  <si>
    <t xml:space="preserve">PROGRAMA: ATENCIÓN A GRUPOS </t>
  </si>
  <si>
    <t>VULNERABLES</t>
  </si>
  <si>
    <t>Apoyo a la cobertura</t>
  </si>
  <si>
    <t>infantil y madres y/o padres cabeza de familia ( R)</t>
  </si>
  <si>
    <t xml:space="preserve"> de la niñez, madres</t>
  </si>
  <si>
    <t>Atención a despalzad</t>
  </si>
  <si>
    <t>10,4,4</t>
  </si>
  <si>
    <t>cofinanciación.- Recursos de Chivor</t>
  </si>
  <si>
    <t>10,4,5</t>
  </si>
  <si>
    <t xml:space="preserve"> -R. de chivor S.A.</t>
  </si>
  <si>
    <t>No. Subsidios 2</t>
  </si>
  <si>
    <t>No. Subsidios 4</t>
  </si>
  <si>
    <t>Remodelación Matadero Municipal (U)</t>
  </si>
  <si>
    <t>No. Mts2   150</t>
  </si>
  <si>
    <t>Remodelación Edificaciones Municipales (U)</t>
  </si>
  <si>
    <t>No. Mts2   350</t>
  </si>
  <si>
    <t>No. Mts2   100</t>
  </si>
  <si>
    <t>10,6,4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</si>
</sst>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_);_(* \(#,##0.0\);_(* &quot;-&quot;??_);_(@_)"/>
    <numFmt numFmtId="165" formatCode="_(* #,##0.00_);_(* \(#,##0.00\);_(* &quot;-&quot;??_);_(@_)"/>
    <numFmt numFmtId="166" formatCode="#.##0.00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/>
    </xf>
    <xf numFmtId="4" fontId="4" fillId="0" borderId="11" xfId="15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2" fillId="0" borderId="1" xfId="0" applyNumberFormat="1" applyFont="1" applyBorder="1" applyAlignment="1">
      <alignment horizontal="centerContinuous"/>
    </xf>
    <xf numFmtId="4" fontId="2" fillId="0" borderId="3" xfId="0" applyNumberFormat="1" applyFont="1" applyBorder="1" applyAlignment="1">
      <alignment horizontal="centerContinuous"/>
    </xf>
    <xf numFmtId="4" fontId="2" fillId="0" borderId="12" xfId="0" applyNumberFormat="1" applyFont="1" applyBorder="1" applyAlignment="1">
      <alignment horizontal="centerContinuous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4" fillId="0" borderId="12" xfId="15" applyNumberFormat="1" applyFont="1" applyBorder="1" applyAlignment="1">
      <alignment/>
    </xf>
    <xf numFmtId="4" fontId="2" fillId="0" borderId="12" xfId="15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2" xfId="0" applyFont="1" applyBorder="1" applyAlignment="1">
      <alignment horizontal="centerContinuous"/>
    </xf>
    <xf numFmtId="4" fontId="4" fillId="0" borderId="12" xfId="0" applyNumberFormat="1" applyFont="1" applyBorder="1" applyAlignment="1">
      <alignment horizontal="centerContinuous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4" fontId="4" fillId="0" borderId="17" xfId="0" applyNumberFormat="1" applyFont="1" applyBorder="1" applyAlignment="1">
      <alignment horizontal="centerContinuous"/>
    </xf>
    <xf numFmtId="4" fontId="4" fillId="0" borderId="18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4" fontId="4" fillId="0" borderId="20" xfId="0" applyNumberFormat="1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4" fontId="4" fillId="0" borderId="22" xfId="0" applyNumberFormat="1" applyFont="1" applyBorder="1" applyAlignment="1">
      <alignment horizontal="centerContinuous"/>
    </xf>
    <xf numFmtId="4" fontId="4" fillId="0" borderId="23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24" xfId="0" applyFont="1" applyBorder="1" applyAlignment="1">
      <alignment horizontal="left"/>
    </xf>
    <xf numFmtId="16" fontId="2" fillId="0" borderId="12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centerContinuous"/>
    </xf>
    <xf numFmtId="4" fontId="4" fillId="0" borderId="6" xfId="0" applyNumberFormat="1" applyFont="1" applyBorder="1" applyAlignment="1">
      <alignment horizontal="centerContinuous"/>
    </xf>
    <xf numFmtId="4" fontId="2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" fillId="0" borderId="12" xfId="15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2" fillId="0" borderId="0" xfId="15" applyNumberFormat="1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centerContinuous"/>
    </xf>
    <xf numFmtId="4" fontId="4" fillId="0" borderId="2" xfId="15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4" fontId="2" fillId="0" borderId="0" xfId="15" applyNumberFormat="1" applyFont="1" applyAlignment="1">
      <alignment/>
    </xf>
    <xf numFmtId="0" fontId="2" fillId="0" borderId="26" xfId="0" applyFont="1" applyBorder="1" applyAlignment="1">
      <alignment/>
    </xf>
    <xf numFmtId="4" fontId="4" fillId="0" borderId="1" xfId="15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2" fillId="0" borderId="1" xfId="15" applyNumberFormat="1" applyFont="1" applyBorder="1" applyAlignment="1">
      <alignment/>
    </xf>
    <xf numFmtId="4" fontId="2" fillId="0" borderId="12" xfId="15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4" fillId="0" borderId="0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6" fontId="2" fillId="0" borderId="7" xfId="0" applyNumberFormat="1" applyFont="1" applyBorder="1" applyAlignment="1">
      <alignment/>
    </xf>
    <xf numFmtId="4" fontId="2" fillId="2" borderId="12" xfId="15" applyNumberFormat="1" applyFont="1" applyFill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2" xfId="19" applyNumberFormat="1" applyFont="1" applyBorder="1" applyAlignment="1">
      <alignment/>
    </xf>
    <xf numFmtId="4" fontId="4" fillId="0" borderId="12" xfId="0" applyNumberFormat="1" applyFont="1" applyBorder="1" applyAlignment="1">
      <alignment horizontal="left"/>
    </xf>
    <xf numFmtId="4" fontId="2" fillId="0" borderId="5" xfId="15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2" fillId="2" borderId="1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/>
    </xf>
    <xf numFmtId="4" fontId="2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2" fillId="0" borderId="4" xfId="15" applyNumberFormat="1" applyFont="1" applyBorder="1" applyAlignment="1">
      <alignment/>
    </xf>
    <xf numFmtId="0" fontId="2" fillId="0" borderId="27" xfId="0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15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2" fillId="0" borderId="0" xfId="15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15" applyNumberFormat="1" applyFont="1" applyBorder="1" applyAlignment="1">
      <alignment horizontal="right"/>
    </xf>
    <xf numFmtId="4" fontId="4" fillId="0" borderId="12" xfId="15" applyNumberFormat="1" applyFont="1" applyBorder="1" applyAlignment="1">
      <alignment horizontal="right"/>
    </xf>
    <xf numFmtId="4" fontId="6" fillId="0" borderId="2" xfId="15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5" applyNumberFormat="1" applyFont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4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4" fillId="0" borderId="13" xfId="0" applyFont="1" applyBorder="1" applyAlignment="1">
      <alignment horizontal="centerContinuous"/>
    </xf>
    <xf numFmtId="4" fontId="4" fillId="0" borderId="14" xfId="0" applyNumberFormat="1" applyFont="1" applyBorder="1" applyAlignment="1">
      <alignment horizontal="centerContinuous"/>
    </xf>
    <xf numFmtId="4" fontId="4" fillId="0" borderId="35" xfId="0" applyNumberFormat="1" applyFont="1" applyBorder="1" applyAlignment="1">
      <alignment/>
    </xf>
    <xf numFmtId="4" fontId="4" fillId="0" borderId="36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Continuous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Continuous"/>
    </xf>
    <xf numFmtId="4" fontId="4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" fontId="4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4" fontId="4" fillId="0" borderId="24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" fontId="2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4" fontId="2" fillId="0" borderId="24" xfId="15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 horizontal="left"/>
    </xf>
    <xf numFmtId="4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4" fontId="4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4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left"/>
    </xf>
    <xf numFmtId="4" fontId="4" fillId="0" borderId="25" xfId="15" applyNumberFormat="1" applyFont="1" applyBorder="1" applyAlignment="1">
      <alignment/>
    </xf>
    <xf numFmtId="4" fontId="4" fillId="0" borderId="28" xfId="15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166" fontId="2" fillId="0" borderId="7" xfId="0" applyNumberFormat="1" applyFont="1" applyBorder="1" applyAlignment="1">
      <alignment/>
    </xf>
    <xf numFmtId="0" fontId="2" fillId="0" borderId="37" xfId="0" applyFont="1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8" xfId="15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4" fontId="4" fillId="0" borderId="12" xfId="19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 horizontal="left"/>
    </xf>
    <xf numFmtId="4" fontId="2" fillId="0" borderId="12" xfId="0" applyNumberFormat="1" applyFont="1" applyBorder="1" applyAlignment="1" quotePrefix="1">
      <alignment/>
    </xf>
    <xf numFmtId="0" fontId="2" fillId="0" borderId="7" xfId="0" applyFont="1" applyBorder="1" applyAlignment="1">
      <alignment horizontal="left"/>
    </xf>
    <xf numFmtId="4" fontId="4" fillId="0" borderId="25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4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 horizontal="left"/>
    </xf>
    <xf numFmtId="4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left"/>
    </xf>
    <xf numFmtId="4" fontId="4" fillId="0" borderId="45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4" fillId="0" borderId="38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4" fontId="4" fillId="0" borderId="45" xfId="0" applyNumberFormat="1" applyFont="1" applyBorder="1" applyAlignment="1">
      <alignment/>
    </xf>
    <xf numFmtId="0" fontId="2" fillId="0" borderId="47" xfId="0" applyFont="1" applyBorder="1" applyAlignment="1">
      <alignment/>
    </xf>
    <xf numFmtId="4" fontId="7" fillId="0" borderId="48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0" xfId="0" applyFont="1" applyBorder="1" applyAlignment="1">
      <alignment/>
    </xf>
    <xf numFmtId="4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1"/>
  <sheetViews>
    <sheetView workbookViewId="0" topLeftCell="A1">
      <selection activeCell="A1" sqref="A1:IV16384"/>
    </sheetView>
  </sheetViews>
  <sheetFormatPr defaultColWidth="11.421875" defaultRowHeight="12.75"/>
  <cols>
    <col min="1" max="1" width="5.57421875" style="0" customWidth="1"/>
    <col min="2" max="2" width="34.421875" style="0" customWidth="1"/>
    <col min="3" max="3" width="13.421875" style="0" customWidth="1"/>
    <col min="4" max="5" width="13.28125" style="0" customWidth="1"/>
    <col min="6" max="6" width="15.140625" style="0" customWidth="1"/>
    <col min="7" max="7" width="16.57421875" style="0" customWidth="1"/>
  </cols>
  <sheetData>
    <row r="1" spans="1:7" ht="15">
      <c r="A1" s="1" t="s">
        <v>76</v>
      </c>
      <c r="B1" s="1"/>
      <c r="C1" s="1"/>
      <c r="D1" s="1"/>
      <c r="E1" s="1"/>
      <c r="F1" s="2"/>
      <c r="G1" s="2"/>
    </row>
    <row r="2" spans="1:7" ht="15">
      <c r="A2" s="1" t="s">
        <v>77</v>
      </c>
      <c r="B2" s="1"/>
      <c r="C2" s="1"/>
      <c r="D2" s="1"/>
      <c r="E2" s="1"/>
      <c r="F2" s="2"/>
      <c r="G2" s="2"/>
    </row>
    <row r="3" spans="1:7" ht="14.25">
      <c r="A3" s="3"/>
      <c r="B3" s="3"/>
      <c r="C3" s="3"/>
      <c r="D3" s="3"/>
      <c r="E3" s="3"/>
      <c r="F3" s="2"/>
      <c r="G3" s="2"/>
    </row>
    <row r="4" spans="1:7" ht="14.25">
      <c r="A4" s="4" t="s">
        <v>78</v>
      </c>
      <c r="B4" s="4"/>
      <c r="C4" s="4"/>
      <c r="D4" s="4"/>
      <c r="E4" s="4"/>
      <c r="F4" s="2"/>
      <c r="G4" s="2"/>
    </row>
    <row r="5" spans="1:7" ht="14.25">
      <c r="A5" s="4" t="s">
        <v>79</v>
      </c>
      <c r="B5" s="4"/>
      <c r="C5" s="4"/>
      <c r="D5" s="4"/>
      <c r="E5" s="4"/>
      <c r="F5" s="2"/>
      <c r="G5" s="2"/>
    </row>
    <row r="6" spans="1:7" ht="14.25">
      <c r="A6" s="4"/>
      <c r="B6" s="4"/>
      <c r="C6" s="4"/>
      <c r="D6" s="4"/>
      <c r="E6" s="4"/>
      <c r="F6" s="2"/>
      <c r="G6" s="2"/>
    </row>
    <row r="7" spans="1:7" ht="15">
      <c r="A7" s="5" t="s">
        <v>80</v>
      </c>
      <c r="B7" s="5"/>
      <c r="C7" s="5"/>
      <c r="D7" s="5"/>
      <c r="E7" s="5"/>
      <c r="F7" s="2"/>
      <c r="G7" s="2"/>
    </row>
    <row r="8" spans="1:7" ht="15">
      <c r="A8" s="6"/>
      <c r="B8" s="6"/>
      <c r="C8" s="6"/>
      <c r="D8" s="6"/>
      <c r="E8" s="6"/>
      <c r="F8" s="2"/>
      <c r="G8" s="2"/>
    </row>
    <row r="9" spans="1:7" ht="14.25">
      <c r="A9" s="4" t="s">
        <v>81</v>
      </c>
      <c r="B9" s="4"/>
      <c r="C9" s="4"/>
      <c r="D9" s="4"/>
      <c r="E9" s="4"/>
      <c r="F9" s="2"/>
      <c r="G9" s="2"/>
    </row>
    <row r="10" spans="1:7" ht="14.25">
      <c r="A10" s="7" t="s">
        <v>82</v>
      </c>
      <c r="B10" s="7"/>
      <c r="C10" s="7"/>
      <c r="D10" s="7"/>
      <c r="E10" s="7"/>
      <c r="F10" s="2"/>
      <c r="G10" s="2"/>
    </row>
    <row r="11" spans="1:7" ht="14.25">
      <c r="A11" s="4" t="s">
        <v>83</v>
      </c>
      <c r="B11" s="4"/>
      <c r="C11" s="4"/>
      <c r="D11" s="4"/>
      <c r="E11" s="4"/>
      <c r="F11" s="2"/>
      <c r="G11" s="2"/>
    </row>
    <row r="12" spans="1:7" ht="14.25">
      <c r="A12" s="4"/>
      <c r="B12" s="4"/>
      <c r="C12" s="4"/>
      <c r="D12" s="4"/>
      <c r="E12" s="4"/>
      <c r="F12" s="2"/>
      <c r="G12" s="2"/>
    </row>
    <row r="13" spans="1:7" ht="15">
      <c r="A13" s="5" t="s">
        <v>84</v>
      </c>
      <c r="B13" s="5"/>
      <c r="C13" s="5"/>
      <c r="D13" s="5"/>
      <c r="E13" s="5"/>
      <c r="F13" s="2"/>
      <c r="G13" s="2"/>
    </row>
    <row r="14" spans="1:7" ht="14.25">
      <c r="A14" s="4"/>
      <c r="B14" s="4"/>
      <c r="C14" s="4"/>
      <c r="D14" s="4"/>
      <c r="E14" s="4"/>
      <c r="F14" s="2"/>
      <c r="G14" s="2"/>
    </row>
    <row r="15" spans="1:7" ht="14.25">
      <c r="A15" s="4" t="s">
        <v>85</v>
      </c>
      <c r="B15" s="4"/>
      <c r="C15" s="4"/>
      <c r="D15" s="4"/>
      <c r="E15" s="4"/>
      <c r="F15" s="2"/>
      <c r="G15" s="2"/>
    </row>
    <row r="16" spans="1:7" ht="15">
      <c r="A16" s="7" t="s">
        <v>86</v>
      </c>
      <c r="B16" s="8"/>
      <c r="C16" s="8"/>
      <c r="D16" s="8"/>
      <c r="E16" s="8"/>
      <c r="F16" s="2"/>
      <c r="G16" s="2"/>
    </row>
    <row r="17" spans="1:7" ht="14.25">
      <c r="A17" s="4"/>
      <c r="B17" s="4"/>
      <c r="C17" s="4"/>
      <c r="D17" s="4"/>
      <c r="E17" s="4"/>
      <c r="F17" s="2"/>
      <c r="G17" s="2"/>
    </row>
    <row r="18" spans="1:7" ht="14.25">
      <c r="A18" s="4" t="s">
        <v>87</v>
      </c>
      <c r="B18" s="4"/>
      <c r="C18" s="4"/>
      <c r="D18" s="4"/>
      <c r="E18" s="4"/>
      <c r="F18" s="2"/>
      <c r="G18" s="2"/>
    </row>
    <row r="19" spans="1:7" ht="14.25">
      <c r="A19" s="4" t="s">
        <v>88</v>
      </c>
      <c r="B19" s="4"/>
      <c r="C19" s="4"/>
      <c r="D19" s="4"/>
      <c r="E19" s="4"/>
      <c r="F19" s="2"/>
      <c r="G19" s="2"/>
    </row>
    <row r="20" spans="1:7" ht="14.25">
      <c r="A20" s="4"/>
      <c r="B20" s="4"/>
      <c r="C20" s="4"/>
      <c r="D20" s="4"/>
      <c r="E20" s="4"/>
      <c r="F20" s="2"/>
      <c r="G20" s="2"/>
    </row>
    <row r="21" spans="1:7" ht="14.25">
      <c r="A21" s="4" t="s">
        <v>89</v>
      </c>
      <c r="B21" s="4"/>
      <c r="C21" s="4"/>
      <c r="D21" s="4"/>
      <c r="E21" s="4"/>
      <c r="F21" s="2"/>
      <c r="G21" s="2"/>
    </row>
    <row r="22" spans="1:7" ht="14.25">
      <c r="A22" s="4" t="s">
        <v>90</v>
      </c>
      <c r="B22" s="4"/>
      <c r="C22" s="4"/>
      <c r="D22" s="4"/>
      <c r="E22" s="4"/>
      <c r="F22" s="2"/>
      <c r="G22" s="2"/>
    </row>
    <row r="23" spans="1:7" ht="14.25">
      <c r="A23" s="4"/>
      <c r="B23" s="4"/>
      <c r="C23" s="4"/>
      <c r="D23" s="4"/>
      <c r="E23" s="4"/>
      <c r="F23" s="2"/>
      <c r="G23" s="2"/>
    </row>
    <row r="24" spans="1:7" ht="14.25">
      <c r="A24" s="4" t="s">
        <v>91</v>
      </c>
      <c r="B24" s="4"/>
      <c r="C24" s="4"/>
      <c r="D24" s="4"/>
      <c r="E24" s="4"/>
      <c r="F24" s="2"/>
      <c r="G24" s="2"/>
    </row>
    <row r="25" spans="1:7" ht="14.25">
      <c r="A25" s="4"/>
      <c r="B25" s="4"/>
      <c r="C25" s="4"/>
      <c r="D25" s="4"/>
      <c r="E25" s="4"/>
      <c r="F25" s="2"/>
      <c r="G25" s="2"/>
    </row>
    <row r="26" spans="1:7" ht="15">
      <c r="A26" s="5" t="s">
        <v>92</v>
      </c>
      <c r="B26" s="5"/>
      <c r="C26" s="5"/>
      <c r="D26" s="5"/>
      <c r="E26" s="5"/>
      <c r="F26" s="2"/>
      <c r="G26" s="2"/>
    </row>
    <row r="27" spans="1:7" ht="14.25">
      <c r="A27" s="4"/>
      <c r="B27" s="4"/>
      <c r="C27" s="4"/>
      <c r="D27" s="4"/>
      <c r="E27" s="4"/>
      <c r="F27" s="2"/>
      <c r="G27" s="2"/>
    </row>
    <row r="28" spans="1:7" ht="15">
      <c r="A28" s="9" t="s">
        <v>93</v>
      </c>
      <c r="B28" s="4"/>
      <c r="C28" s="4"/>
      <c r="D28" s="4"/>
      <c r="E28" s="4"/>
      <c r="F28" s="2"/>
      <c r="G28" s="2"/>
    </row>
    <row r="29" spans="1:7" ht="15">
      <c r="A29" s="4" t="s">
        <v>94</v>
      </c>
      <c r="B29" s="4"/>
      <c r="C29" s="4"/>
      <c r="D29" s="4"/>
      <c r="E29" s="4"/>
      <c r="F29" s="2"/>
      <c r="G29" s="2"/>
    </row>
    <row r="30" spans="1:7" ht="15">
      <c r="A30" s="9" t="s">
        <v>95</v>
      </c>
      <c r="B30" s="4"/>
      <c r="C30" s="4"/>
      <c r="D30" s="4"/>
      <c r="E30" s="4"/>
      <c r="F30" s="2"/>
      <c r="G30" s="2"/>
    </row>
    <row r="31" spans="1:7" ht="15">
      <c r="A31" s="9" t="s">
        <v>96</v>
      </c>
      <c r="B31" s="4"/>
      <c r="C31" s="4"/>
      <c r="D31" s="4"/>
      <c r="E31" s="4"/>
      <c r="F31" s="2"/>
      <c r="G31" s="2"/>
    </row>
    <row r="32" spans="1:7" ht="15">
      <c r="A32" s="9"/>
      <c r="B32" s="4"/>
      <c r="C32" s="4"/>
      <c r="D32" s="4"/>
      <c r="E32" s="4"/>
      <c r="F32" s="2"/>
      <c r="G32" s="2"/>
    </row>
    <row r="33" spans="1:7" ht="15">
      <c r="A33" s="9" t="s">
        <v>97</v>
      </c>
      <c r="B33" s="4"/>
      <c r="C33" s="4"/>
      <c r="D33" s="4"/>
      <c r="E33" s="4"/>
      <c r="F33" s="2"/>
      <c r="G33" s="2"/>
    </row>
    <row r="34" spans="1:7" ht="15">
      <c r="A34" s="4" t="s">
        <v>98</v>
      </c>
      <c r="B34" s="4"/>
      <c r="C34" s="4"/>
      <c r="D34" s="4"/>
      <c r="E34" s="4"/>
      <c r="F34" s="2"/>
      <c r="G34" s="2"/>
    </row>
    <row r="35" spans="1:7" ht="15">
      <c r="A35" s="9" t="s">
        <v>99</v>
      </c>
      <c r="B35" s="4"/>
      <c r="C35" s="4"/>
      <c r="D35" s="4"/>
      <c r="E35" s="4"/>
      <c r="F35" s="2"/>
      <c r="G35" s="2"/>
    </row>
    <row r="36" spans="1:7" ht="14.25">
      <c r="A36" s="10" t="s">
        <v>100</v>
      </c>
      <c r="B36" s="4"/>
      <c r="C36" s="4"/>
      <c r="D36" s="4"/>
      <c r="E36" s="4"/>
      <c r="F36" s="2"/>
      <c r="G36" s="2"/>
    </row>
    <row r="37" spans="1:7" ht="14.25">
      <c r="A37" s="4"/>
      <c r="B37" s="4"/>
      <c r="C37" s="4"/>
      <c r="D37" s="4"/>
      <c r="E37" s="4"/>
      <c r="F37" s="2"/>
      <c r="G37" s="2"/>
    </row>
    <row r="38" spans="1:7" ht="12.75">
      <c r="A38" s="11" t="s">
        <v>101</v>
      </c>
      <c r="B38" s="12"/>
      <c r="C38" s="12"/>
      <c r="D38" s="12"/>
      <c r="E38" s="13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14" t="s">
        <v>102</v>
      </c>
      <c r="B40" s="15"/>
      <c r="C40" s="15"/>
      <c r="D40" s="15"/>
      <c r="E40" s="16"/>
      <c r="F40" s="2"/>
      <c r="G40" s="2"/>
    </row>
    <row r="41" spans="1:7" ht="12.75">
      <c r="A41" s="17"/>
      <c r="B41" s="18"/>
      <c r="C41" s="18"/>
      <c r="D41" s="18"/>
      <c r="E41" s="19"/>
      <c r="F41" s="2"/>
      <c r="G41" s="2"/>
    </row>
    <row r="42" spans="1:7" ht="12.75">
      <c r="A42" s="20"/>
      <c r="B42" s="21" t="s">
        <v>103</v>
      </c>
      <c r="C42" s="22"/>
      <c r="D42" s="23"/>
      <c r="E42" s="24">
        <f>SUM(E46:E63)</f>
        <v>2436704744</v>
      </c>
      <c r="F42" s="2"/>
      <c r="G42" s="2"/>
    </row>
    <row r="43" spans="1:7" ht="12.75">
      <c r="A43" s="2"/>
      <c r="B43" s="25"/>
      <c r="C43" s="25"/>
      <c r="D43" s="25"/>
      <c r="E43" s="25"/>
      <c r="F43" s="2"/>
      <c r="G43" s="2"/>
    </row>
    <row r="44" spans="1:7" ht="12.75">
      <c r="A44" s="26" t="s">
        <v>104</v>
      </c>
      <c r="B44" s="27" t="s">
        <v>105</v>
      </c>
      <c r="C44" s="28"/>
      <c r="D44" s="29" t="s">
        <v>106</v>
      </c>
      <c r="E44" s="29"/>
      <c r="F44" s="2"/>
      <c r="G44" s="2"/>
    </row>
    <row r="45" spans="1:7" ht="12.75">
      <c r="A45" s="26"/>
      <c r="B45" s="30"/>
      <c r="C45" s="30"/>
      <c r="D45" s="30"/>
      <c r="E45" s="30"/>
      <c r="F45" s="2"/>
      <c r="G45" s="2"/>
    </row>
    <row r="46" spans="1:7" ht="12.75">
      <c r="A46" s="31">
        <v>1</v>
      </c>
      <c r="B46" s="32" t="s">
        <v>107</v>
      </c>
      <c r="C46" s="30"/>
      <c r="D46" s="30"/>
      <c r="E46" s="33">
        <f>SUM(D48:D52)</f>
        <v>175950000</v>
      </c>
      <c r="F46" s="2"/>
      <c r="G46" s="2"/>
    </row>
    <row r="47" spans="1:7" ht="12.75">
      <c r="A47" s="26"/>
      <c r="B47" s="30"/>
      <c r="C47" s="30"/>
      <c r="D47" s="30"/>
      <c r="E47" s="30"/>
      <c r="F47" s="2"/>
      <c r="G47" s="2"/>
    </row>
    <row r="48" spans="1:7" ht="12.75">
      <c r="A48" s="31">
        <v>1.1</v>
      </c>
      <c r="B48" s="32" t="s">
        <v>108</v>
      </c>
      <c r="C48" s="30"/>
      <c r="D48" s="33">
        <f>SUM(C50+C49)</f>
        <v>170100000</v>
      </c>
      <c r="E48" s="30"/>
      <c r="F48" s="2"/>
      <c r="G48" s="2"/>
    </row>
    <row r="49" spans="1:7" ht="12.75">
      <c r="A49" s="31" t="s">
        <v>109</v>
      </c>
      <c r="B49" s="30" t="s">
        <v>110</v>
      </c>
      <c r="C49" s="34">
        <v>170000000</v>
      </c>
      <c r="D49" s="30"/>
      <c r="E49" s="30"/>
      <c r="F49" s="2"/>
      <c r="G49" s="2"/>
    </row>
    <row r="50" spans="1:7" ht="12.75">
      <c r="A50" s="31" t="s">
        <v>111</v>
      </c>
      <c r="B50" s="30" t="s">
        <v>112</v>
      </c>
      <c r="C50" s="34">
        <v>100000</v>
      </c>
      <c r="D50" s="30"/>
      <c r="E50" s="30"/>
      <c r="F50" s="2"/>
      <c r="G50" s="2"/>
    </row>
    <row r="51" spans="1:7" ht="12.75">
      <c r="A51" s="26"/>
      <c r="B51" s="30"/>
      <c r="C51" s="30"/>
      <c r="D51" s="34"/>
      <c r="E51" s="30"/>
      <c r="F51" s="2"/>
      <c r="G51" s="2"/>
    </row>
    <row r="52" spans="1:7" ht="12.75">
      <c r="A52" s="31">
        <v>1.2</v>
      </c>
      <c r="B52" s="32" t="s">
        <v>113</v>
      </c>
      <c r="C52" s="30"/>
      <c r="D52" s="33">
        <f>SUM(C53:C61)</f>
        <v>5850000</v>
      </c>
      <c r="E52" s="30"/>
      <c r="F52" s="2"/>
      <c r="G52" s="2"/>
    </row>
    <row r="53" spans="1:7" ht="12.75">
      <c r="A53" s="31" t="s">
        <v>114</v>
      </c>
      <c r="B53" s="30" t="s">
        <v>115</v>
      </c>
      <c r="C53" s="34">
        <v>3500000</v>
      </c>
      <c r="D53" s="30"/>
      <c r="E53" s="30"/>
      <c r="F53" s="2"/>
      <c r="G53" s="2"/>
    </row>
    <row r="54" spans="1:7" ht="12.75">
      <c r="A54" s="31" t="s">
        <v>116</v>
      </c>
      <c r="B54" s="30" t="s">
        <v>117</v>
      </c>
      <c r="C54" s="34">
        <v>10000</v>
      </c>
      <c r="D54" s="30"/>
      <c r="E54" s="30"/>
      <c r="F54" s="2"/>
      <c r="G54" s="2"/>
    </row>
    <row r="55" spans="1:7" ht="12.75">
      <c r="A55" s="31" t="s">
        <v>118</v>
      </c>
      <c r="B55" s="30" t="s">
        <v>119</v>
      </c>
      <c r="C55" s="34">
        <v>500000</v>
      </c>
      <c r="D55" s="30"/>
      <c r="E55" s="30"/>
      <c r="F55" s="2"/>
      <c r="G55" s="2"/>
    </row>
    <row r="56" spans="1:7" ht="12.75">
      <c r="A56" s="31" t="s">
        <v>120</v>
      </c>
      <c r="B56" s="30" t="s">
        <v>121</v>
      </c>
      <c r="C56" s="34">
        <v>10000</v>
      </c>
      <c r="D56" s="30"/>
      <c r="E56" s="30"/>
      <c r="F56" s="2"/>
      <c r="G56" s="2"/>
    </row>
    <row r="57" spans="1:7" ht="12.75">
      <c r="A57" s="31" t="s">
        <v>122</v>
      </c>
      <c r="B57" s="30" t="s">
        <v>123</v>
      </c>
      <c r="C57" s="34">
        <v>10000</v>
      </c>
      <c r="D57" s="30"/>
      <c r="E57" s="30"/>
      <c r="F57" s="2"/>
      <c r="G57" s="2"/>
    </row>
    <row r="58" spans="1:7" ht="12.75">
      <c r="A58" s="31" t="s">
        <v>124</v>
      </c>
      <c r="B58" s="30" t="s">
        <v>125</v>
      </c>
      <c r="C58" s="34">
        <v>20000</v>
      </c>
      <c r="D58" s="30"/>
      <c r="E58" s="30"/>
      <c r="F58" s="2"/>
      <c r="G58" s="2"/>
    </row>
    <row r="59" spans="1:7" ht="12.75">
      <c r="A59" s="31" t="s">
        <v>126</v>
      </c>
      <c r="B59" s="30" t="s">
        <v>127</v>
      </c>
      <c r="C59" s="34">
        <v>300000</v>
      </c>
      <c r="D59" s="30"/>
      <c r="E59" s="30"/>
      <c r="F59" s="2"/>
      <c r="G59" s="2"/>
    </row>
    <row r="60" spans="1:7" ht="12.75">
      <c r="A60" s="31" t="s">
        <v>128</v>
      </c>
      <c r="B60" s="30" t="s">
        <v>129</v>
      </c>
      <c r="C60" s="34">
        <v>500000</v>
      </c>
      <c r="D60" s="30"/>
      <c r="E60" s="30"/>
      <c r="F60" s="2"/>
      <c r="G60" s="2"/>
    </row>
    <row r="61" spans="1:7" ht="12.75">
      <c r="A61" s="31" t="s">
        <v>130</v>
      </c>
      <c r="B61" s="30" t="s">
        <v>131</v>
      </c>
      <c r="C61" s="34">
        <v>1000000</v>
      </c>
      <c r="D61" s="30"/>
      <c r="E61" s="30"/>
      <c r="F61" s="2"/>
      <c r="G61" s="2"/>
    </row>
    <row r="62" spans="1:7" ht="12.75">
      <c r="A62" s="2"/>
      <c r="B62" s="25"/>
      <c r="C62" s="25"/>
      <c r="D62" s="25"/>
      <c r="E62" s="25"/>
      <c r="F62" s="2"/>
      <c r="G62" s="2"/>
    </row>
    <row r="63" spans="1:7" ht="12.75">
      <c r="A63" s="35">
        <v>2</v>
      </c>
      <c r="B63" s="36" t="s">
        <v>132</v>
      </c>
      <c r="C63" s="37"/>
      <c r="D63" s="37"/>
      <c r="E63" s="38">
        <f>SUM(D65:D100)</f>
        <v>2260754744</v>
      </c>
      <c r="F63" s="2"/>
      <c r="G63" s="2"/>
    </row>
    <row r="64" spans="1:7" ht="12.75">
      <c r="A64" s="2"/>
      <c r="B64" s="25"/>
      <c r="C64" s="25"/>
      <c r="D64" s="25"/>
      <c r="E64" s="25"/>
      <c r="F64" s="2"/>
      <c r="G64" s="2"/>
    </row>
    <row r="65" spans="1:7" ht="12.75">
      <c r="A65" s="39">
        <v>2.1</v>
      </c>
      <c r="B65" s="32" t="s">
        <v>133</v>
      </c>
      <c r="C65" s="30"/>
      <c r="D65" s="32">
        <f>SUM(C66:C70)</f>
        <v>71100100</v>
      </c>
      <c r="E65" s="30"/>
      <c r="F65" s="2"/>
      <c r="G65" s="2"/>
    </row>
    <row r="66" spans="1:7" ht="12.75">
      <c r="A66" s="31" t="s">
        <v>134</v>
      </c>
      <c r="B66" s="30" t="s">
        <v>135</v>
      </c>
      <c r="C66" s="34">
        <v>18000000</v>
      </c>
      <c r="D66" s="30"/>
      <c r="E66" s="30"/>
      <c r="F66" s="40"/>
      <c r="G66" s="2"/>
    </row>
    <row r="67" spans="1:7" ht="12.75">
      <c r="A67" s="31" t="s">
        <v>136</v>
      </c>
      <c r="B67" s="30" t="s">
        <v>137</v>
      </c>
      <c r="C67" s="34">
        <v>4000000</v>
      </c>
      <c r="D67" s="30"/>
      <c r="E67" s="30"/>
      <c r="F67" s="40"/>
      <c r="G67" s="2"/>
    </row>
    <row r="68" spans="1:7" ht="12.75">
      <c r="A68" s="31" t="s">
        <v>138</v>
      </c>
      <c r="B68" s="30" t="s">
        <v>139</v>
      </c>
      <c r="C68" s="34">
        <v>100</v>
      </c>
      <c r="D68" s="30"/>
      <c r="E68" s="30"/>
      <c r="F68" s="40"/>
      <c r="G68" s="2"/>
    </row>
    <row r="69" spans="1:7" ht="12.75">
      <c r="A69" s="31" t="s">
        <v>140</v>
      </c>
      <c r="B69" s="30" t="s">
        <v>141</v>
      </c>
      <c r="C69" s="34">
        <v>49000000</v>
      </c>
      <c r="D69" s="30"/>
      <c r="E69" s="30"/>
      <c r="F69" s="40"/>
      <c r="G69" s="2"/>
    </row>
    <row r="70" spans="1:7" ht="12.75">
      <c r="A70" s="31" t="s">
        <v>142</v>
      </c>
      <c r="B70" s="30" t="s">
        <v>143</v>
      </c>
      <c r="C70" s="34">
        <v>100000</v>
      </c>
      <c r="D70" s="30"/>
      <c r="E70" s="30"/>
      <c r="F70" s="40"/>
      <c r="G70" s="2"/>
    </row>
    <row r="71" spans="1:7" ht="12.75">
      <c r="A71" s="31"/>
      <c r="B71" s="30"/>
      <c r="C71" s="30"/>
      <c r="D71" s="30"/>
      <c r="E71" s="30"/>
      <c r="F71" s="40"/>
      <c r="G71" s="2"/>
    </row>
    <row r="72" spans="1:7" ht="12.75">
      <c r="A72" s="39">
        <v>2.2</v>
      </c>
      <c r="B72" s="32" t="s">
        <v>144</v>
      </c>
      <c r="C72" s="30"/>
      <c r="D72" s="32">
        <f>SUM(C73:C79)</f>
        <v>2260002</v>
      </c>
      <c r="E72" s="30"/>
      <c r="F72" s="40"/>
      <c r="G72" s="2"/>
    </row>
    <row r="73" spans="1:7" ht="12.75">
      <c r="A73" s="31" t="s">
        <v>145</v>
      </c>
      <c r="B73" s="30" t="s">
        <v>146</v>
      </c>
      <c r="C73" s="34">
        <v>1000000</v>
      </c>
      <c r="D73" s="30"/>
      <c r="E73" s="30"/>
      <c r="F73" s="40"/>
      <c r="G73" s="2"/>
    </row>
    <row r="74" spans="1:7" ht="12.75">
      <c r="A74" s="31" t="s">
        <v>147</v>
      </c>
      <c r="B74" s="30" t="s">
        <v>148</v>
      </c>
      <c r="C74" s="34">
        <v>500000</v>
      </c>
      <c r="D74" s="30"/>
      <c r="E74" s="30"/>
      <c r="F74" s="40"/>
      <c r="G74" s="2"/>
    </row>
    <row r="75" spans="1:7" ht="12.75">
      <c r="A75" s="31" t="s">
        <v>149</v>
      </c>
      <c r="B75" s="30" t="s">
        <v>150</v>
      </c>
      <c r="C75" s="34">
        <v>180000</v>
      </c>
      <c r="D75" s="30"/>
      <c r="E75" s="30"/>
      <c r="F75" s="40"/>
      <c r="G75" s="2"/>
    </row>
    <row r="76" spans="1:7" ht="12.75">
      <c r="A76" s="31" t="s">
        <v>151</v>
      </c>
      <c r="B76" s="30" t="s">
        <v>152</v>
      </c>
      <c r="C76" s="34">
        <v>80000</v>
      </c>
      <c r="D76" s="30"/>
      <c r="E76" s="30"/>
      <c r="F76" s="40"/>
      <c r="G76" s="2"/>
    </row>
    <row r="77" spans="1:7" ht="12.75">
      <c r="A77" s="31" t="s">
        <v>153</v>
      </c>
      <c r="B77" s="30" t="s">
        <v>154</v>
      </c>
      <c r="C77" s="34">
        <v>500000</v>
      </c>
      <c r="D77" s="30"/>
      <c r="E77" s="30"/>
      <c r="F77" s="40"/>
      <c r="G77" s="2"/>
    </row>
    <row r="78" spans="1:7" ht="12.75">
      <c r="A78" s="31" t="s">
        <v>155</v>
      </c>
      <c r="B78" s="30" t="s">
        <v>156</v>
      </c>
      <c r="C78" s="34">
        <v>1</v>
      </c>
      <c r="D78" s="30"/>
      <c r="E78" s="30"/>
      <c r="F78" s="40"/>
      <c r="G78" s="2"/>
    </row>
    <row r="79" spans="1:7" ht="12.75">
      <c r="A79" s="31" t="s">
        <v>157</v>
      </c>
      <c r="B79" s="30" t="s">
        <v>158</v>
      </c>
      <c r="C79" s="34">
        <v>1</v>
      </c>
      <c r="D79" s="30"/>
      <c r="E79" s="30"/>
      <c r="F79" s="40"/>
      <c r="G79" s="2"/>
    </row>
    <row r="80" spans="1:7" ht="12.75">
      <c r="A80" s="31"/>
      <c r="B80" s="30"/>
      <c r="C80" s="34"/>
      <c r="D80" s="30"/>
      <c r="E80" s="30"/>
      <c r="F80" s="40"/>
      <c r="G80" s="2"/>
    </row>
    <row r="81" spans="1:7" ht="12.75">
      <c r="A81" s="39">
        <v>2.3</v>
      </c>
      <c r="B81" s="32" t="s">
        <v>159</v>
      </c>
      <c r="C81" s="34"/>
      <c r="D81" s="32">
        <f>SUM(C82:C86)</f>
        <v>95500000</v>
      </c>
      <c r="E81" s="30"/>
      <c r="F81" s="40"/>
      <c r="G81" s="2"/>
    </row>
    <row r="82" spans="1:7" ht="12.75">
      <c r="A82" s="31" t="s">
        <v>160</v>
      </c>
      <c r="B82" s="30" t="s">
        <v>161</v>
      </c>
      <c r="C82" s="34">
        <v>40000000</v>
      </c>
      <c r="D82" s="30"/>
      <c r="E82" s="30"/>
      <c r="F82" s="40"/>
      <c r="G82" s="2"/>
    </row>
    <row r="83" spans="1:7" ht="12.75">
      <c r="A83" s="31" t="s">
        <v>162</v>
      </c>
      <c r="B83" s="30" t="s">
        <v>163</v>
      </c>
      <c r="C83" s="34">
        <v>35000000</v>
      </c>
      <c r="D83" s="30"/>
      <c r="E83" s="30"/>
      <c r="F83" s="40"/>
      <c r="G83" s="2"/>
    </row>
    <row r="84" spans="1:7" ht="12.75">
      <c r="A84" s="31" t="s">
        <v>164</v>
      </c>
      <c r="B84" s="30" t="s">
        <v>165</v>
      </c>
      <c r="C84" s="34">
        <v>2000000</v>
      </c>
      <c r="D84" s="30"/>
      <c r="E84" s="30"/>
      <c r="F84" s="40"/>
      <c r="G84" s="2"/>
    </row>
    <row r="85" spans="1:7" ht="12.75">
      <c r="A85" s="31" t="s">
        <v>166</v>
      </c>
      <c r="B85" s="30" t="s">
        <v>167</v>
      </c>
      <c r="C85" s="34">
        <v>12000000</v>
      </c>
      <c r="D85" s="30"/>
      <c r="E85" s="30"/>
      <c r="F85" s="40"/>
      <c r="G85" s="2"/>
    </row>
    <row r="86" spans="1:7" ht="12.75">
      <c r="A86" s="31" t="s">
        <v>168</v>
      </c>
      <c r="B86" s="30" t="s">
        <v>169</v>
      </c>
      <c r="C86" s="34">
        <v>6500000</v>
      </c>
      <c r="D86" s="30"/>
      <c r="E86" s="30"/>
      <c r="F86" s="40"/>
      <c r="G86" s="2"/>
    </row>
    <row r="87" spans="1:7" ht="12.75">
      <c r="A87" s="26"/>
      <c r="B87" s="30"/>
      <c r="C87" s="30"/>
      <c r="D87" s="30"/>
      <c r="E87" s="30"/>
      <c r="F87" s="40"/>
      <c r="G87" s="2"/>
    </row>
    <row r="88" spans="1:7" ht="12.75">
      <c r="A88" s="39">
        <v>2.4</v>
      </c>
      <c r="B88" s="32" t="s">
        <v>170</v>
      </c>
      <c r="C88" s="32"/>
      <c r="D88" s="32">
        <f>SUM(C89:C90)</f>
        <v>10100000</v>
      </c>
      <c r="E88" s="30"/>
      <c r="F88" s="40"/>
      <c r="G88" s="2"/>
    </row>
    <row r="89" spans="1:7" ht="12.75">
      <c r="A89" s="31" t="s">
        <v>171</v>
      </c>
      <c r="B89" s="30" t="s">
        <v>172</v>
      </c>
      <c r="C89" s="34">
        <v>100000</v>
      </c>
      <c r="D89" s="30"/>
      <c r="E89" s="30"/>
      <c r="F89" s="40"/>
      <c r="G89" s="2"/>
    </row>
    <row r="90" spans="1:7" ht="12.75">
      <c r="A90" s="31" t="s">
        <v>173</v>
      </c>
      <c r="B90" s="30" t="s">
        <v>174</v>
      </c>
      <c r="C90" s="34">
        <v>10000000</v>
      </c>
      <c r="D90" s="30"/>
      <c r="E90" s="30"/>
      <c r="F90" s="40"/>
      <c r="G90" s="2"/>
    </row>
    <row r="91" spans="1:7" ht="12.75">
      <c r="A91" s="26"/>
      <c r="B91" s="30"/>
      <c r="C91" s="30"/>
      <c r="D91" s="30"/>
      <c r="E91" s="30"/>
      <c r="F91" s="40"/>
      <c r="G91" s="2"/>
    </row>
    <row r="92" spans="1:7" ht="12.75">
      <c r="A92" s="39">
        <v>2.5</v>
      </c>
      <c r="B92" s="32" t="s">
        <v>175</v>
      </c>
      <c r="C92" s="30"/>
      <c r="D92" s="32">
        <f>SUM(C93:C98)</f>
        <v>2001794642</v>
      </c>
      <c r="E92" s="30"/>
      <c r="F92" s="40"/>
      <c r="G92" s="2"/>
    </row>
    <row r="93" spans="1:7" ht="12.75">
      <c r="A93" s="31" t="s">
        <v>176</v>
      </c>
      <c r="B93" s="30" t="s">
        <v>177</v>
      </c>
      <c r="C93" s="34">
        <v>99517808</v>
      </c>
      <c r="D93" s="30"/>
      <c r="E93" s="30"/>
      <c r="F93" s="40"/>
      <c r="G93" s="2"/>
    </row>
    <row r="94" spans="1:7" ht="12.75">
      <c r="A94" s="31" t="s">
        <v>178</v>
      </c>
      <c r="B94" s="30" t="s">
        <v>179</v>
      </c>
      <c r="C94" s="34">
        <v>738703352</v>
      </c>
      <c r="D94" s="30"/>
      <c r="E94" s="30"/>
      <c r="F94" s="40"/>
      <c r="G94" s="2"/>
    </row>
    <row r="95" spans="1:7" ht="12.75">
      <c r="A95" s="31" t="s">
        <v>180</v>
      </c>
      <c r="B95" s="30" t="s">
        <v>181</v>
      </c>
      <c r="C95" s="34">
        <v>1124692563</v>
      </c>
      <c r="D95" s="30"/>
      <c r="E95" s="30"/>
      <c r="F95" s="40"/>
      <c r="G95" s="2"/>
    </row>
    <row r="96" spans="1:7" ht="12.75">
      <c r="A96" s="31" t="s">
        <v>182</v>
      </c>
      <c r="B96" s="30" t="s">
        <v>183</v>
      </c>
      <c r="C96" s="34">
        <v>37130919</v>
      </c>
      <c r="D96" s="30"/>
      <c r="E96" s="30"/>
      <c r="F96" s="40"/>
      <c r="G96" s="2"/>
    </row>
    <row r="97" spans="1:7" ht="12.75">
      <c r="A97" s="31" t="s">
        <v>184</v>
      </c>
      <c r="B97" s="30" t="s">
        <v>185</v>
      </c>
      <c r="C97" s="34">
        <v>1400000</v>
      </c>
      <c r="D97" s="30"/>
      <c r="E97" s="30"/>
      <c r="F97" s="40"/>
      <c r="G97" s="2"/>
    </row>
    <row r="98" spans="1:7" ht="12.75">
      <c r="A98" s="31" t="s">
        <v>186</v>
      </c>
      <c r="B98" s="30" t="s">
        <v>187</v>
      </c>
      <c r="C98" s="34">
        <v>350000</v>
      </c>
      <c r="D98" s="30"/>
      <c r="E98" s="30"/>
      <c r="F98" s="40"/>
      <c r="G98" s="2"/>
    </row>
    <row r="99" spans="1:7" ht="12.75">
      <c r="A99" s="31"/>
      <c r="B99" s="30"/>
      <c r="C99" s="34"/>
      <c r="D99" s="30"/>
      <c r="E99" s="30"/>
      <c r="F99" s="40"/>
      <c r="G99" s="2"/>
    </row>
    <row r="100" spans="1:7" ht="12.75">
      <c r="A100" s="39">
        <v>2.6</v>
      </c>
      <c r="B100" s="32" t="s">
        <v>188</v>
      </c>
      <c r="C100" s="34"/>
      <c r="D100" s="33">
        <f>SUM(C101)</f>
        <v>80000000</v>
      </c>
      <c r="E100" s="30"/>
      <c r="F100" s="40"/>
      <c r="G100" s="2"/>
    </row>
    <row r="101" spans="1:7" ht="12.75">
      <c r="A101" s="31" t="s">
        <v>189</v>
      </c>
      <c r="B101" s="30" t="s">
        <v>190</v>
      </c>
      <c r="C101" s="34">
        <v>80000000</v>
      </c>
      <c r="D101" s="30"/>
      <c r="E101" s="30"/>
      <c r="F101" s="40"/>
      <c r="G101" s="2"/>
    </row>
    <row r="102" spans="1:7" ht="12.75">
      <c r="A102" s="2"/>
      <c r="B102" s="25"/>
      <c r="C102" s="25"/>
      <c r="D102" s="25"/>
      <c r="E102" s="25"/>
      <c r="F102" s="40"/>
      <c r="G102" s="2"/>
    </row>
    <row r="103" spans="1:7" ht="12.75">
      <c r="A103" s="41" t="s">
        <v>191</v>
      </c>
      <c r="B103" s="42"/>
      <c r="C103" s="42"/>
      <c r="D103" s="42"/>
      <c r="E103" s="42"/>
      <c r="F103" s="40"/>
      <c r="G103" s="2"/>
    </row>
    <row r="104" spans="1:7" ht="12.75">
      <c r="A104" s="2"/>
      <c r="B104" s="25"/>
      <c r="C104" s="25"/>
      <c r="D104" s="25"/>
      <c r="E104" s="25"/>
      <c r="F104" s="40"/>
      <c r="G104" s="2"/>
    </row>
    <row r="105" spans="1:7" ht="12.75">
      <c r="A105" s="39">
        <v>3</v>
      </c>
      <c r="B105" s="32" t="s">
        <v>192</v>
      </c>
      <c r="C105" s="30"/>
      <c r="D105" s="30"/>
      <c r="E105" s="33">
        <f>SUM(C106)</f>
        <v>3000000</v>
      </c>
      <c r="F105" s="40"/>
      <c r="G105" s="2"/>
    </row>
    <row r="106" spans="1:7" ht="12.75">
      <c r="A106" s="31">
        <v>3.1</v>
      </c>
      <c r="B106" s="30" t="s">
        <v>193</v>
      </c>
      <c r="C106" s="34">
        <v>3000000</v>
      </c>
      <c r="D106" s="30"/>
      <c r="E106" s="34"/>
      <c r="F106" s="40"/>
      <c r="G106" s="2"/>
    </row>
    <row r="107" spans="1:7" ht="12.75">
      <c r="A107" s="31"/>
      <c r="B107" s="30"/>
      <c r="C107" s="34"/>
      <c r="D107" s="30"/>
      <c r="E107" s="34"/>
      <c r="F107" s="40"/>
      <c r="G107" s="2"/>
    </row>
    <row r="108" spans="1:7" ht="12.75">
      <c r="A108" s="41" t="s">
        <v>194</v>
      </c>
      <c r="B108" s="42"/>
      <c r="C108" s="42"/>
      <c r="D108" s="42"/>
      <c r="E108" s="42"/>
      <c r="F108" s="40"/>
      <c r="G108" s="2"/>
    </row>
    <row r="109" spans="1:7" ht="12.75">
      <c r="A109" s="41" t="s">
        <v>195</v>
      </c>
      <c r="B109" s="42"/>
      <c r="C109" s="42"/>
      <c r="D109" s="42"/>
      <c r="E109" s="42"/>
      <c r="F109" s="40"/>
      <c r="G109" s="2"/>
    </row>
    <row r="110" spans="1:7" ht="12.75">
      <c r="A110" s="26"/>
      <c r="B110" s="32" t="s">
        <v>103</v>
      </c>
      <c r="C110" s="30"/>
      <c r="D110" s="30"/>
      <c r="E110" s="32">
        <f>SUM(D111:D112)</f>
        <v>2436704744</v>
      </c>
      <c r="F110" s="40"/>
      <c r="G110" s="2"/>
    </row>
    <row r="111" spans="1:7" ht="12.75">
      <c r="A111" s="26"/>
      <c r="B111" s="32" t="s">
        <v>107</v>
      </c>
      <c r="C111" s="30"/>
      <c r="D111" s="32">
        <f>+E46</f>
        <v>175950000</v>
      </c>
      <c r="E111" s="30"/>
      <c r="F111" s="40"/>
      <c r="G111" s="2"/>
    </row>
    <row r="112" spans="1:7" ht="12.75">
      <c r="A112" s="26"/>
      <c r="B112" s="32" t="s">
        <v>132</v>
      </c>
      <c r="C112" s="30"/>
      <c r="D112" s="32">
        <f>SUM(C113+C114+C115+C116+C117+C123)</f>
        <v>2260754744</v>
      </c>
      <c r="E112" s="30"/>
      <c r="F112" s="40"/>
      <c r="G112" s="2"/>
    </row>
    <row r="113" spans="1:7" ht="12.75">
      <c r="A113" s="26"/>
      <c r="B113" s="30" t="s">
        <v>133</v>
      </c>
      <c r="C113" s="32">
        <f>SUM(D65)</f>
        <v>71100100</v>
      </c>
      <c r="D113" s="30"/>
      <c r="E113" s="30"/>
      <c r="F113" s="40"/>
      <c r="G113" s="2"/>
    </row>
    <row r="114" spans="1:7" ht="12.75">
      <c r="A114" s="26"/>
      <c r="B114" s="30" t="s">
        <v>144</v>
      </c>
      <c r="C114" s="32">
        <f>SUM(D72)</f>
        <v>2260002</v>
      </c>
      <c r="D114" s="32"/>
      <c r="E114" s="30"/>
      <c r="F114" s="40"/>
      <c r="G114" s="2"/>
    </row>
    <row r="115" spans="1:7" ht="12.75">
      <c r="A115" s="26"/>
      <c r="B115" s="30" t="s">
        <v>159</v>
      </c>
      <c r="C115" s="32">
        <f>SUM(D81)</f>
        <v>95500000</v>
      </c>
      <c r="D115" s="32"/>
      <c r="E115" s="30"/>
      <c r="F115" s="40"/>
      <c r="G115" s="2"/>
    </row>
    <row r="116" spans="1:7" ht="12.75">
      <c r="A116" s="26"/>
      <c r="B116" s="30" t="s">
        <v>170</v>
      </c>
      <c r="C116" s="32">
        <f>SUM(D88)</f>
        <v>10100000</v>
      </c>
      <c r="D116" s="32"/>
      <c r="E116" s="30"/>
      <c r="F116" s="40"/>
      <c r="G116" s="2"/>
    </row>
    <row r="117" spans="1:7" ht="12.75">
      <c r="A117" s="26"/>
      <c r="B117" s="30" t="s">
        <v>175</v>
      </c>
      <c r="C117" s="32">
        <f>SUM(C118:C122)</f>
        <v>2001794642</v>
      </c>
      <c r="D117" s="32"/>
      <c r="E117" s="30"/>
      <c r="F117" s="40"/>
      <c r="G117" s="2"/>
    </row>
    <row r="118" spans="1:7" ht="12.75">
      <c r="A118" s="26"/>
      <c r="B118" s="30" t="s">
        <v>196</v>
      </c>
      <c r="C118" s="34">
        <f>+C93</f>
        <v>99517808</v>
      </c>
      <c r="D118" s="32"/>
      <c r="E118" s="30"/>
      <c r="F118" s="40"/>
      <c r="G118" s="2"/>
    </row>
    <row r="119" spans="1:7" ht="12.75">
      <c r="A119" s="26"/>
      <c r="B119" s="30" t="s">
        <v>197</v>
      </c>
      <c r="C119" s="34">
        <f>+C94</f>
        <v>738703352</v>
      </c>
      <c r="D119" s="32"/>
      <c r="E119" s="30"/>
      <c r="F119" s="40"/>
      <c r="G119" s="2"/>
    </row>
    <row r="120" spans="1:7" ht="12.75">
      <c r="A120" s="26"/>
      <c r="B120" s="30" t="s">
        <v>198</v>
      </c>
      <c r="C120" s="34">
        <f>+C95</f>
        <v>1124692563</v>
      </c>
      <c r="D120" s="32"/>
      <c r="E120" s="30"/>
      <c r="F120" s="2"/>
      <c r="G120" s="2"/>
    </row>
    <row r="121" spans="1:7" ht="12.75">
      <c r="A121" s="26"/>
      <c r="B121" s="30" t="s">
        <v>199</v>
      </c>
      <c r="C121" s="34">
        <f>+C96</f>
        <v>37130919</v>
      </c>
      <c r="D121" s="32"/>
      <c r="E121" s="30"/>
      <c r="F121" s="2"/>
      <c r="G121" s="2"/>
    </row>
    <row r="122" spans="1:7" ht="12.75">
      <c r="A122" s="26"/>
      <c r="B122" s="30" t="s">
        <v>200</v>
      </c>
      <c r="C122" s="34">
        <f>SUM(C97:C98)</f>
        <v>1750000</v>
      </c>
      <c r="D122" s="32"/>
      <c r="E122" s="30"/>
      <c r="F122" s="2"/>
      <c r="G122" s="2"/>
    </row>
    <row r="123" spans="1:7" ht="12.75">
      <c r="A123" s="26"/>
      <c r="B123" s="30" t="s">
        <v>188</v>
      </c>
      <c r="C123" s="33">
        <f>SUM(C101)</f>
        <v>80000000</v>
      </c>
      <c r="D123" s="32"/>
      <c r="E123" s="30"/>
      <c r="F123" s="25"/>
      <c r="G123" s="2"/>
    </row>
    <row r="124" spans="1:7" ht="12.75">
      <c r="A124" s="43"/>
      <c r="B124" s="44"/>
      <c r="C124" s="44"/>
      <c r="D124" s="44"/>
      <c r="E124" s="45"/>
      <c r="F124" s="25"/>
      <c r="G124" s="2"/>
    </row>
    <row r="125" spans="1:7" ht="12.75">
      <c r="A125" s="26"/>
      <c r="B125" s="32" t="s">
        <v>192</v>
      </c>
      <c r="C125" s="30"/>
      <c r="D125" s="30"/>
      <c r="E125" s="32">
        <f>SUM(E105)</f>
        <v>3000000</v>
      </c>
      <c r="F125" s="46"/>
      <c r="G125" s="2"/>
    </row>
    <row r="126" spans="1:7" ht="13.5" thickBot="1">
      <c r="A126" s="47"/>
      <c r="B126" s="48"/>
      <c r="C126" s="48"/>
      <c r="D126" s="48"/>
      <c r="E126" s="49"/>
      <c r="F126" s="25"/>
      <c r="G126" s="2"/>
    </row>
    <row r="127" spans="1:7" ht="13.5" thickBot="1">
      <c r="A127" s="50"/>
      <c r="B127" s="51" t="s">
        <v>201</v>
      </c>
      <c r="C127" s="52"/>
      <c r="D127" s="52"/>
      <c r="E127" s="53">
        <f>SUM(E110:E125)</f>
        <v>2439704744</v>
      </c>
      <c r="F127" s="2"/>
      <c r="G127" s="2"/>
    </row>
    <row r="128" spans="1:7" ht="12.75">
      <c r="A128" s="54"/>
      <c r="B128" s="55"/>
      <c r="C128" s="48"/>
      <c r="D128" s="48"/>
      <c r="E128" s="55"/>
      <c r="F128" s="2"/>
      <c r="G128" s="2"/>
    </row>
    <row r="129" spans="1:7" ht="12.75">
      <c r="A129" s="56"/>
      <c r="B129" s="57"/>
      <c r="C129" s="57"/>
      <c r="D129" s="57"/>
      <c r="E129" s="57"/>
      <c r="F129" s="2"/>
      <c r="G129" s="2"/>
    </row>
    <row r="130" spans="1:7" ht="15">
      <c r="A130" s="9" t="s">
        <v>202</v>
      </c>
      <c r="B130" s="57"/>
      <c r="C130" s="57"/>
      <c r="D130" s="57"/>
      <c r="E130" s="57"/>
      <c r="F130" s="2"/>
      <c r="G130" s="2"/>
    </row>
    <row r="131" spans="1:7" ht="15">
      <c r="A131" s="4" t="s">
        <v>203</v>
      </c>
      <c r="B131" s="48"/>
      <c r="C131" s="48"/>
      <c r="D131" s="48"/>
      <c r="E131" s="48"/>
      <c r="F131" s="2"/>
      <c r="G131" s="2"/>
    </row>
    <row r="132" spans="1:7" ht="15">
      <c r="A132" s="9" t="s">
        <v>204</v>
      </c>
      <c r="B132" s="48"/>
      <c r="C132" s="48"/>
      <c r="D132" s="48"/>
      <c r="E132" s="48"/>
      <c r="F132" s="2"/>
      <c r="G132" s="2"/>
    </row>
    <row r="133" spans="1:7" ht="15">
      <c r="A133" s="9" t="s">
        <v>205</v>
      </c>
      <c r="B133" s="48"/>
      <c r="C133" s="48"/>
      <c r="D133" s="48"/>
      <c r="E133" s="48"/>
      <c r="F133" s="2"/>
      <c r="G133" s="2"/>
    </row>
    <row r="134" spans="1:7" ht="13.5" thickBot="1">
      <c r="A134" s="58"/>
      <c r="B134" s="48"/>
      <c r="C134" s="48"/>
      <c r="D134" s="48"/>
      <c r="E134" s="48"/>
      <c r="F134" s="2"/>
      <c r="G134" s="2"/>
    </row>
    <row r="135" spans="1:7" ht="12.75">
      <c r="A135" s="59" t="s">
        <v>206</v>
      </c>
      <c r="B135" s="60"/>
      <c r="C135" s="60"/>
      <c r="D135" s="60"/>
      <c r="E135" s="61"/>
      <c r="F135" s="2"/>
      <c r="G135" s="2"/>
    </row>
    <row r="136" spans="1:7" ht="12.75">
      <c r="A136" s="62"/>
      <c r="B136" s="57"/>
      <c r="C136" s="57"/>
      <c r="D136" s="57"/>
      <c r="E136" s="63"/>
      <c r="F136" s="2"/>
      <c r="G136" s="2"/>
    </row>
    <row r="137" spans="1:7" ht="13.5" thickBot="1">
      <c r="A137" s="64" t="s">
        <v>207</v>
      </c>
      <c r="B137" s="65"/>
      <c r="C137" s="65"/>
      <c r="D137" s="65"/>
      <c r="E137" s="66"/>
      <c r="F137" s="2"/>
      <c r="G137" s="2"/>
    </row>
    <row r="138" spans="1:7" ht="12.75">
      <c r="A138" s="58"/>
      <c r="B138" s="48"/>
      <c r="C138" s="48"/>
      <c r="D138" s="48"/>
      <c r="E138" s="48"/>
      <c r="F138" s="2"/>
      <c r="G138" s="2"/>
    </row>
    <row r="139" spans="1:7" ht="12.75">
      <c r="A139" s="67" t="s">
        <v>208</v>
      </c>
      <c r="B139" s="67"/>
      <c r="C139" s="67"/>
      <c r="D139" s="67"/>
      <c r="E139" s="67"/>
      <c r="F139" s="2"/>
      <c r="G139" s="2"/>
    </row>
    <row r="140" spans="1:7" ht="12.75">
      <c r="A140" s="41" t="s">
        <v>209</v>
      </c>
      <c r="B140" s="42"/>
      <c r="C140" s="42"/>
      <c r="D140" s="42"/>
      <c r="E140" s="42"/>
      <c r="F140" s="2"/>
      <c r="G140" s="2"/>
    </row>
    <row r="141" spans="1:7" ht="12.75">
      <c r="A141" s="68"/>
      <c r="B141" s="22"/>
      <c r="C141" s="22"/>
      <c r="D141" s="22"/>
      <c r="E141" s="22"/>
      <c r="F141" s="2"/>
      <c r="G141" s="2"/>
    </row>
    <row r="142" spans="1:7" ht="12.75">
      <c r="A142" s="69">
        <v>1</v>
      </c>
      <c r="B142" s="32" t="s">
        <v>210</v>
      </c>
      <c r="C142" s="32"/>
      <c r="D142" s="32"/>
      <c r="E142" s="32">
        <f>SUM(D143:D156)</f>
        <v>300506996</v>
      </c>
      <c r="F142" s="2"/>
      <c r="G142" s="2"/>
    </row>
    <row r="143" spans="1:7" ht="12.75">
      <c r="A143" s="39">
        <v>1.1</v>
      </c>
      <c r="B143" s="32" t="s">
        <v>211</v>
      </c>
      <c r="C143" s="30"/>
      <c r="D143" s="34">
        <f>SUM(C144:C153)</f>
        <v>217526996</v>
      </c>
      <c r="E143" s="30"/>
      <c r="F143" s="2"/>
      <c r="G143" s="2"/>
    </row>
    <row r="144" spans="1:7" ht="12.75">
      <c r="A144" s="31" t="s">
        <v>109</v>
      </c>
      <c r="B144" s="30" t="s">
        <v>212</v>
      </c>
      <c r="C144" s="34">
        <v>180000000</v>
      </c>
      <c r="D144" s="34"/>
      <c r="E144" s="30"/>
      <c r="F144" s="2"/>
      <c r="G144" s="2"/>
    </row>
    <row r="145" spans="1:7" ht="12.75">
      <c r="A145" s="31" t="s">
        <v>111</v>
      </c>
      <c r="B145" s="30" t="s">
        <v>213</v>
      </c>
      <c r="C145" s="34">
        <v>7399997</v>
      </c>
      <c r="D145" s="34"/>
      <c r="E145" s="30"/>
      <c r="F145" s="2"/>
      <c r="G145" s="2"/>
    </row>
    <row r="146" spans="1:7" ht="12.75">
      <c r="A146" s="31" t="s">
        <v>214</v>
      </c>
      <c r="B146" s="30" t="s">
        <v>215</v>
      </c>
      <c r="C146" s="34">
        <f>13000000-472005</f>
        <v>12527995</v>
      </c>
      <c r="D146" s="34"/>
      <c r="E146" s="30"/>
      <c r="F146" s="2"/>
      <c r="G146" s="2"/>
    </row>
    <row r="147" spans="1:7" ht="12.75">
      <c r="A147" s="31" t="s">
        <v>216</v>
      </c>
      <c r="B147" s="30" t="s">
        <v>217</v>
      </c>
      <c r="C147" s="34">
        <v>8000000</v>
      </c>
      <c r="D147" s="34"/>
      <c r="E147" s="30"/>
      <c r="F147" s="2"/>
      <c r="G147" s="2"/>
    </row>
    <row r="148" spans="1:7" ht="12.75">
      <c r="A148" s="31" t="s">
        <v>218</v>
      </c>
      <c r="B148" s="30" t="s">
        <v>219</v>
      </c>
      <c r="C148" s="34">
        <v>8000000</v>
      </c>
      <c r="D148" s="34"/>
      <c r="E148" s="30"/>
      <c r="F148" s="2"/>
      <c r="G148" s="2"/>
    </row>
    <row r="149" spans="1:7" ht="12.75">
      <c r="A149" s="31" t="s">
        <v>220</v>
      </c>
      <c r="B149" s="30" t="s">
        <v>221</v>
      </c>
      <c r="C149" s="34">
        <v>1</v>
      </c>
      <c r="D149" s="34"/>
      <c r="E149" s="30"/>
      <c r="F149" s="2"/>
      <c r="G149" s="2"/>
    </row>
    <row r="150" spans="1:7" ht="12.75">
      <c r="A150" s="31" t="s">
        <v>222</v>
      </c>
      <c r="B150" s="30" t="s">
        <v>223</v>
      </c>
      <c r="C150" s="34">
        <v>1</v>
      </c>
      <c r="D150" s="34"/>
      <c r="E150" s="30"/>
      <c r="F150" s="2"/>
      <c r="G150" s="2"/>
    </row>
    <row r="151" spans="1:7" ht="12.75">
      <c r="A151" s="31" t="s">
        <v>224</v>
      </c>
      <c r="B151" s="30" t="s">
        <v>225</v>
      </c>
      <c r="C151" s="34">
        <v>1</v>
      </c>
      <c r="D151" s="34"/>
      <c r="E151" s="30"/>
      <c r="F151" s="2"/>
      <c r="G151" s="2"/>
    </row>
    <row r="152" spans="1:7" ht="12.75">
      <c r="A152" s="31" t="s">
        <v>226</v>
      </c>
      <c r="B152" s="30" t="s">
        <v>227</v>
      </c>
      <c r="C152" s="34">
        <v>1599000</v>
      </c>
      <c r="D152" s="34"/>
      <c r="E152" s="30"/>
      <c r="F152" s="2"/>
      <c r="G152" s="2"/>
    </row>
    <row r="153" spans="1:7" ht="12.75">
      <c r="A153" s="31" t="s">
        <v>228</v>
      </c>
      <c r="B153" s="30" t="s">
        <v>229</v>
      </c>
      <c r="C153" s="34">
        <v>1</v>
      </c>
      <c r="D153" s="34"/>
      <c r="E153" s="30"/>
      <c r="F153" s="2"/>
      <c r="G153" s="2"/>
    </row>
    <row r="154" spans="1:7" ht="12.75">
      <c r="A154" s="31"/>
      <c r="B154" s="30"/>
      <c r="C154" s="30"/>
      <c r="D154" s="34"/>
      <c r="E154" s="30"/>
      <c r="F154" s="2"/>
      <c r="G154" s="2"/>
    </row>
    <row r="155" spans="1:7" ht="12.75">
      <c r="A155" s="31">
        <v>1.2</v>
      </c>
      <c r="B155" s="30" t="s">
        <v>230</v>
      </c>
      <c r="C155" s="30"/>
      <c r="D155" s="34">
        <v>49000000</v>
      </c>
      <c r="E155" s="30"/>
      <c r="F155" s="2"/>
      <c r="G155" s="2"/>
    </row>
    <row r="156" spans="1:7" ht="12.75">
      <c r="A156" s="31">
        <v>1.3</v>
      </c>
      <c r="B156" s="30" t="s">
        <v>231</v>
      </c>
      <c r="C156" s="30"/>
      <c r="D156" s="34">
        <v>33980000</v>
      </c>
      <c r="E156" s="30"/>
      <c r="F156" s="2"/>
      <c r="G156" s="2"/>
    </row>
    <row r="157" spans="1:7" ht="12.75">
      <c r="A157" s="31"/>
      <c r="B157" s="30"/>
      <c r="C157" s="30"/>
      <c r="D157" s="30"/>
      <c r="E157" s="30"/>
      <c r="F157" s="2"/>
      <c r="G157" s="2"/>
    </row>
    <row r="158" spans="1:7" ht="12.75">
      <c r="A158" s="39">
        <v>2</v>
      </c>
      <c r="B158" s="32" t="s">
        <v>232</v>
      </c>
      <c r="C158" s="32"/>
      <c r="D158" s="32"/>
      <c r="E158" s="32">
        <f>SUM(D159+D216+D217)</f>
        <v>223000000</v>
      </c>
      <c r="F158" s="2"/>
      <c r="G158" s="2"/>
    </row>
    <row r="159" spans="1:7" ht="12.75">
      <c r="A159" s="39">
        <v>2.1</v>
      </c>
      <c r="B159" s="32" t="s">
        <v>233</v>
      </c>
      <c r="C159" s="30"/>
      <c r="D159" s="34">
        <f>SUM(C160:C214)</f>
        <v>216000000</v>
      </c>
      <c r="E159" s="30"/>
      <c r="F159" s="2"/>
      <c r="G159" s="2"/>
    </row>
    <row r="160" spans="1:7" ht="12.75">
      <c r="A160" s="31" t="s">
        <v>234</v>
      </c>
      <c r="B160" s="30" t="s">
        <v>235</v>
      </c>
      <c r="C160" s="34">
        <v>6000000</v>
      </c>
      <c r="D160" s="34"/>
      <c r="E160" s="30"/>
      <c r="F160" s="2"/>
      <c r="G160" s="2"/>
    </row>
    <row r="161" spans="1:7" ht="12.75">
      <c r="A161" s="31" t="s">
        <v>236</v>
      </c>
      <c r="B161" s="30" t="s">
        <v>237</v>
      </c>
      <c r="C161" s="34">
        <v>7500000</v>
      </c>
      <c r="D161" s="34"/>
      <c r="E161" s="30"/>
      <c r="F161" s="2"/>
      <c r="G161" s="2"/>
    </row>
    <row r="162" spans="1:7" ht="12.75">
      <c r="A162" s="31" t="s">
        <v>238</v>
      </c>
      <c r="B162" s="30" t="s">
        <v>239</v>
      </c>
      <c r="C162" s="34">
        <v>13500000</v>
      </c>
      <c r="D162" s="34"/>
      <c r="E162" s="30"/>
      <c r="F162" s="2"/>
      <c r="G162" s="2"/>
    </row>
    <row r="163" spans="1:7" ht="12.75">
      <c r="A163" s="31" t="s">
        <v>240</v>
      </c>
      <c r="B163" s="30" t="s">
        <v>241</v>
      </c>
      <c r="C163" s="34">
        <v>7500000</v>
      </c>
      <c r="D163" s="34"/>
      <c r="E163" s="30"/>
      <c r="F163" s="2"/>
      <c r="G163" s="2"/>
    </row>
    <row r="164" spans="1:7" ht="12.75">
      <c r="A164" s="31" t="s">
        <v>242</v>
      </c>
      <c r="B164" s="30" t="s">
        <v>243</v>
      </c>
      <c r="C164" s="34">
        <v>11000000</v>
      </c>
      <c r="D164" s="34"/>
      <c r="E164" s="30"/>
      <c r="F164" s="2"/>
      <c r="G164" s="2"/>
    </row>
    <row r="165" spans="1:7" ht="12.75">
      <c r="A165" s="31" t="s">
        <v>244</v>
      </c>
      <c r="B165" s="30" t="s">
        <v>245</v>
      </c>
      <c r="C165" s="34">
        <v>1</v>
      </c>
      <c r="D165" s="34"/>
      <c r="E165" s="30"/>
      <c r="F165" s="2"/>
      <c r="G165" s="2"/>
    </row>
    <row r="166" spans="1:7" ht="12.75">
      <c r="A166" s="31" t="s">
        <v>246</v>
      </c>
      <c r="B166" s="30" t="s">
        <v>247</v>
      </c>
      <c r="C166" s="34">
        <v>12500000</v>
      </c>
      <c r="D166" s="34"/>
      <c r="E166" s="30"/>
      <c r="F166" s="2"/>
      <c r="G166" s="2"/>
    </row>
    <row r="167" spans="1:7" ht="12.75">
      <c r="A167" s="31" t="s">
        <v>248</v>
      </c>
      <c r="B167" s="30" t="s">
        <v>249</v>
      </c>
      <c r="C167" s="34">
        <v>500000</v>
      </c>
      <c r="D167" s="34"/>
      <c r="E167" s="30"/>
      <c r="F167" s="2"/>
      <c r="G167" s="2"/>
    </row>
    <row r="168" spans="1:7" ht="12.75">
      <c r="A168" s="31" t="s">
        <v>250</v>
      </c>
      <c r="B168" s="30" t="s">
        <v>251</v>
      </c>
      <c r="C168" s="34">
        <v>2000000</v>
      </c>
      <c r="D168" s="34"/>
      <c r="E168" s="30"/>
      <c r="F168" s="2"/>
      <c r="G168" s="2"/>
    </row>
    <row r="169" spans="1:7" ht="12.75">
      <c r="A169" s="31" t="s">
        <v>252</v>
      </c>
      <c r="B169" s="30" t="s">
        <v>253</v>
      </c>
      <c r="C169" s="34">
        <v>1</v>
      </c>
      <c r="D169" s="34"/>
      <c r="E169" s="30"/>
      <c r="F169" s="2"/>
      <c r="G169" s="2"/>
    </row>
    <row r="170" spans="1:7" ht="12.75">
      <c r="A170" s="31" t="s">
        <v>254</v>
      </c>
      <c r="B170" s="30" t="s">
        <v>255</v>
      </c>
      <c r="C170" s="34">
        <v>880000</v>
      </c>
      <c r="D170" s="34"/>
      <c r="E170" s="30"/>
      <c r="F170" s="2"/>
      <c r="G170" s="2"/>
    </row>
    <row r="171" spans="1:7" ht="12.75">
      <c r="A171" s="31" t="s">
        <v>256</v>
      </c>
      <c r="B171" s="30" t="s">
        <v>257</v>
      </c>
      <c r="C171" s="34">
        <v>1</v>
      </c>
      <c r="D171" s="34"/>
      <c r="E171" s="30"/>
      <c r="F171" s="2"/>
      <c r="G171" s="2"/>
    </row>
    <row r="172" spans="1:7" ht="12.75">
      <c r="A172" s="31" t="s">
        <v>258</v>
      </c>
      <c r="B172" s="30" t="s">
        <v>259</v>
      </c>
      <c r="C172" s="34">
        <v>1</v>
      </c>
      <c r="D172" s="34"/>
      <c r="E172" s="30"/>
      <c r="F172" s="2"/>
      <c r="G172" s="2"/>
    </row>
    <row r="173" spans="1:7" ht="12.75">
      <c r="A173" s="31" t="s">
        <v>260</v>
      </c>
      <c r="B173" s="30" t="s">
        <v>261</v>
      </c>
      <c r="C173" s="34">
        <v>1350000</v>
      </c>
      <c r="D173" s="34"/>
      <c r="E173" s="30"/>
      <c r="F173" s="2"/>
      <c r="G173" s="2"/>
    </row>
    <row r="174" spans="1:7" ht="12.75">
      <c r="A174" s="31" t="s">
        <v>262</v>
      </c>
      <c r="B174" s="30" t="s">
        <v>263</v>
      </c>
      <c r="C174" s="34"/>
      <c r="D174" s="34"/>
      <c r="E174" s="30"/>
      <c r="F174" s="2"/>
      <c r="G174" s="2"/>
    </row>
    <row r="175" spans="1:7" ht="12.75">
      <c r="A175" s="31"/>
      <c r="B175" s="30" t="s">
        <v>264</v>
      </c>
      <c r="C175" s="34">
        <v>1000000</v>
      </c>
      <c r="D175" s="34"/>
      <c r="E175" s="30"/>
      <c r="F175" s="2"/>
      <c r="G175" s="2"/>
    </row>
    <row r="176" spans="1:7" ht="12.75">
      <c r="A176" s="31" t="s">
        <v>265</v>
      </c>
      <c r="B176" s="30" t="s">
        <v>266</v>
      </c>
      <c r="C176" s="34">
        <v>1500000</v>
      </c>
      <c r="D176" s="34"/>
      <c r="E176" s="30"/>
      <c r="F176" s="2"/>
      <c r="G176" s="2"/>
    </row>
    <row r="177" spans="1:7" ht="12.75">
      <c r="A177" s="31" t="s">
        <v>267</v>
      </c>
      <c r="B177" s="30" t="s">
        <v>268</v>
      </c>
      <c r="C177" s="34">
        <v>1</v>
      </c>
      <c r="D177" s="34"/>
      <c r="E177" s="30"/>
      <c r="F177" s="2"/>
      <c r="G177" s="2"/>
    </row>
    <row r="178" spans="1:7" ht="12.75">
      <c r="A178" s="31" t="s">
        <v>269</v>
      </c>
      <c r="B178" s="30" t="s">
        <v>270</v>
      </c>
      <c r="C178" s="34">
        <v>200000</v>
      </c>
      <c r="D178" s="34"/>
      <c r="E178" s="30"/>
      <c r="F178" s="2"/>
      <c r="G178" s="2"/>
    </row>
    <row r="179" spans="1:7" ht="12.75">
      <c r="A179" s="31" t="s">
        <v>271</v>
      </c>
      <c r="B179" s="30" t="s">
        <v>272</v>
      </c>
      <c r="C179" s="34">
        <v>300000</v>
      </c>
      <c r="D179" s="34"/>
      <c r="E179" s="30"/>
      <c r="F179" s="2"/>
      <c r="G179" s="2"/>
    </row>
    <row r="180" spans="1:7" ht="12.75">
      <c r="A180" s="31" t="s">
        <v>273</v>
      </c>
      <c r="B180" s="30" t="s">
        <v>274</v>
      </c>
      <c r="C180" s="34">
        <v>300000</v>
      </c>
      <c r="D180" s="34"/>
      <c r="E180" s="30"/>
      <c r="F180" s="2"/>
      <c r="G180" s="2"/>
    </row>
    <row r="181" spans="1:7" ht="12.75">
      <c r="A181" s="31" t="s">
        <v>275</v>
      </c>
      <c r="B181" s="30" t="s">
        <v>276</v>
      </c>
      <c r="C181" s="34">
        <v>6000000</v>
      </c>
      <c r="D181" s="34"/>
      <c r="E181" s="30"/>
      <c r="F181" s="2"/>
      <c r="G181" s="2"/>
    </row>
    <row r="182" spans="1:7" ht="12.75">
      <c r="A182" s="31" t="s">
        <v>277</v>
      </c>
      <c r="B182" s="30" t="s">
        <v>278</v>
      </c>
      <c r="C182" s="34">
        <v>13000000</v>
      </c>
      <c r="D182" s="34"/>
      <c r="E182" s="30"/>
      <c r="F182" s="2"/>
      <c r="G182" s="2"/>
    </row>
    <row r="183" spans="1:7" ht="12.75">
      <c r="A183" s="31" t="s">
        <v>279</v>
      </c>
      <c r="B183" s="30" t="s">
        <v>280</v>
      </c>
      <c r="C183" s="34"/>
      <c r="D183" s="34"/>
      <c r="E183" s="30"/>
      <c r="F183" s="2"/>
      <c r="G183" s="2"/>
    </row>
    <row r="184" spans="1:7" ht="12.75">
      <c r="A184" s="26"/>
      <c r="B184" s="30" t="s">
        <v>281</v>
      </c>
      <c r="C184" s="34">
        <v>25700000</v>
      </c>
      <c r="D184" s="34"/>
      <c r="E184" s="30"/>
      <c r="F184" s="2"/>
      <c r="G184" s="2"/>
    </row>
    <row r="185" spans="1:7" ht="12.75">
      <c r="A185" s="31" t="s">
        <v>282</v>
      </c>
      <c r="B185" s="30" t="s">
        <v>283</v>
      </c>
      <c r="C185" s="34">
        <f>1500000-797603</f>
        <v>702397</v>
      </c>
      <c r="D185" s="34"/>
      <c r="E185" s="30"/>
      <c r="F185" s="2"/>
      <c r="G185" s="2"/>
    </row>
    <row r="186" spans="1:7" ht="12.75">
      <c r="A186" s="31" t="s">
        <v>284</v>
      </c>
      <c r="B186" s="30" t="s">
        <v>285</v>
      </c>
      <c r="C186" s="34">
        <v>1</v>
      </c>
      <c r="D186" s="34"/>
      <c r="E186" s="30"/>
      <c r="F186" s="2"/>
      <c r="G186" s="2"/>
    </row>
    <row r="187" spans="1:7" ht="12.75">
      <c r="A187" s="31" t="s">
        <v>286</v>
      </c>
      <c r="B187" s="30" t="s">
        <v>287</v>
      </c>
      <c r="C187" s="34">
        <v>1000000</v>
      </c>
      <c r="D187" s="34"/>
      <c r="E187" s="30"/>
      <c r="F187" s="2"/>
      <c r="G187" s="2"/>
    </row>
    <row r="188" spans="1:7" ht="12.75">
      <c r="A188" s="31" t="s">
        <v>288</v>
      </c>
      <c r="B188" s="30" t="s">
        <v>289</v>
      </c>
      <c r="C188" s="34">
        <v>1</v>
      </c>
      <c r="D188" s="34"/>
      <c r="E188" s="30"/>
      <c r="F188" s="2"/>
      <c r="G188" s="2"/>
    </row>
    <row r="189" spans="1:7" ht="12.75">
      <c r="A189" s="31" t="s">
        <v>290</v>
      </c>
      <c r="B189" s="30" t="s">
        <v>291</v>
      </c>
      <c r="C189" s="34">
        <v>1500000</v>
      </c>
      <c r="D189" s="34"/>
      <c r="E189" s="30"/>
      <c r="F189" s="2"/>
      <c r="G189" s="2"/>
    </row>
    <row r="190" spans="1:7" ht="12.75">
      <c r="A190" s="31" t="s">
        <v>292</v>
      </c>
      <c r="B190" s="30" t="s">
        <v>293</v>
      </c>
      <c r="C190" s="34"/>
      <c r="D190" s="34"/>
      <c r="E190" s="30"/>
      <c r="F190" s="2"/>
      <c r="G190" s="2"/>
    </row>
    <row r="191" spans="1:7" ht="12.75">
      <c r="A191" s="31"/>
      <c r="B191" s="30" t="s">
        <v>294</v>
      </c>
      <c r="C191" s="34"/>
      <c r="D191" s="34"/>
      <c r="E191" s="30"/>
      <c r="F191" s="2"/>
      <c r="G191" s="2"/>
    </row>
    <row r="192" spans="1:7" ht="12.75">
      <c r="A192" s="31"/>
      <c r="B192" s="30" t="s">
        <v>295</v>
      </c>
      <c r="C192" s="34">
        <v>50000</v>
      </c>
      <c r="D192" s="34"/>
      <c r="E192" s="30"/>
      <c r="F192" s="2"/>
      <c r="G192" s="2"/>
    </row>
    <row r="193" spans="1:7" ht="12.75">
      <c r="A193" s="31" t="s">
        <v>296</v>
      </c>
      <c r="B193" s="30" t="s">
        <v>297</v>
      </c>
      <c r="C193" s="34">
        <v>1</v>
      </c>
      <c r="D193" s="34"/>
      <c r="E193" s="30"/>
      <c r="F193" s="2"/>
      <c r="G193" s="2"/>
    </row>
    <row r="194" spans="1:7" ht="12.75">
      <c r="A194" s="31" t="s">
        <v>298</v>
      </c>
      <c r="B194" s="30" t="s">
        <v>299</v>
      </c>
      <c r="C194" s="30"/>
      <c r="D194" s="34"/>
      <c r="E194" s="30"/>
      <c r="F194" s="2"/>
      <c r="G194" s="2"/>
    </row>
    <row r="195" spans="1:7" ht="12.75">
      <c r="A195" s="31"/>
      <c r="B195" s="30" t="s">
        <v>300</v>
      </c>
      <c r="C195" s="34">
        <v>1</v>
      </c>
      <c r="D195" s="34"/>
      <c r="E195" s="30"/>
      <c r="F195" s="2"/>
      <c r="G195" s="2"/>
    </row>
    <row r="196" spans="1:7" ht="12.75">
      <c r="A196" s="31" t="s">
        <v>301</v>
      </c>
      <c r="B196" s="30" t="s">
        <v>302</v>
      </c>
      <c r="C196" s="34">
        <v>500000</v>
      </c>
      <c r="D196" s="34"/>
      <c r="E196" s="30"/>
      <c r="F196" s="2"/>
      <c r="G196" s="2"/>
    </row>
    <row r="197" spans="1:7" ht="12.75">
      <c r="A197" s="31" t="s">
        <v>303</v>
      </c>
      <c r="B197" s="30" t="s">
        <v>304</v>
      </c>
      <c r="C197" s="34">
        <v>1</v>
      </c>
      <c r="D197" s="34"/>
      <c r="E197" s="30"/>
      <c r="F197" s="2"/>
      <c r="G197" s="2"/>
    </row>
    <row r="198" spans="1:7" ht="12.75">
      <c r="A198" s="31" t="s">
        <v>305</v>
      </c>
      <c r="B198" s="30" t="s">
        <v>306</v>
      </c>
      <c r="C198" s="34"/>
      <c r="D198" s="34"/>
      <c r="E198" s="30"/>
      <c r="F198" s="2"/>
      <c r="G198" s="2"/>
    </row>
    <row r="199" spans="1:7" ht="12.75">
      <c r="A199" s="31"/>
      <c r="B199" s="30" t="s">
        <v>307</v>
      </c>
      <c r="C199" s="34">
        <v>39167590</v>
      </c>
      <c r="D199" s="34"/>
      <c r="E199" s="30"/>
      <c r="F199" s="2"/>
      <c r="G199" s="2"/>
    </row>
    <row r="200" spans="1:7" ht="12.75">
      <c r="A200" s="31" t="s">
        <v>308</v>
      </c>
      <c r="B200" s="30" t="s">
        <v>309</v>
      </c>
      <c r="C200" s="34">
        <v>150000</v>
      </c>
      <c r="D200" s="34"/>
      <c r="E200" s="30"/>
      <c r="F200" s="2"/>
      <c r="G200" s="2"/>
    </row>
    <row r="201" spans="1:7" ht="12.75">
      <c r="A201" s="31" t="s">
        <v>310</v>
      </c>
      <c r="B201" s="30" t="s">
        <v>311</v>
      </c>
      <c r="C201" s="34"/>
      <c r="D201" s="34"/>
      <c r="E201" s="30"/>
      <c r="F201" s="2"/>
      <c r="G201" s="2"/>
    </row>
    <row r="202" spans="1:7" ht="12.75">
      <c r="A202" s="31"/>
      <c r="B202" s="30" t="s">
        <v>312</v>
      </c>
      <c r="C202" s="34"/>
      <c r="D202" s="34"/>
      <c r="E202" s="30"/>
      <c r="F202" s="2"/>
      <c r="G202" s="2"/>
    </row>
    <row r="203" spans="1:7" ht="12.75">
      <c r="A203" s="31"/>
      <c r="B203" s="30" t="s">
        <v>313</v>
      </c>
      <c r="C203" s="34"/>
      <c r="D203" s="34"/>
      <c r="E203" s="30"/>
      <c r="F203" s="2"/>
      <c r="G203" s="2"/>
    </row>
    <row r="204" spans="1:7" ht="12.75">
      <c r="A204" s="31"/>
      <c r="B204" s="30" t="s">
        <v>314</v>
      </c>
      <c r="C204" s="34"/>
      <c r="D204" s="34"/>
      <c r="E204" s="30"/>
      <c r="F204" s="2"/>
      <c r="G204" s="2"/>
    </row>
    <row r="205" spans="1:7" ht="12.75">
      <c r="A205" s="31"/>
      <c r="B205" s="30" t="s">
        <v>315</v>
      </c>
      <c r="C205" s="34">
        <v>500000</v>
      </c>
      <c r="D205" s="34"/>
      <c r="E205" s="30"/>
      <c r="F205" s="2"/>
      <c r="G205" s="2"/>
    </row>
    <row r="206" spans="1:7" ht="12.75">
      <c r="A206" s="31" t="s">
        <v>316</v>
      </c>
      <c r="B206" s="30" t="s">
        <v>317</v>
      </c>
      <c r="C206" s="34">
        <v>200000</v>
      </c>
      <c r="D206" s="34"/>
      <c r="E206" s="30"/>
      <c r="F206" s="2"/>
      <c r="G206" s="2"/>
    </row>
    <row r="207" spans="1:7" ht="12.75">
      <c r="A207" s="31" t="s">
        <v>318</v>
      </c>
      <c r="B207" s="30" t="s">
        <v>319</v>
      </c>
      <c r="C207" s="34">
        <v>1000000</v>
      </c>
      <c r="D207" s="34"/>
      <c r="E207" s="30"/>
      <c r="F207" s="2"/>
      <c r="G207" s="2"/>
    </row>
    <row r="208" spans="1:7" ht="12.75">
      <c r="A208" s="31" t="s">
        <v>320</v>
      </c>
      <c r="B208" s="30" t="s">
        <v>321</v>
      </c>
      <c r="C208" s="34">
        <v>1</v>
      </c>
      <c r="D208" s="34"/>
      <c r="E208" s="30"/>
      <c r="F208" s="2"/>
      <c r="G208" s="2"/>
    </row>
    <row r="209" spans="1:7" ht="12.75">
      <c r="A209" s="31" t="s">
        <v>322</v>
      </c>
      <c r="B209" s="30" t="s">
        <v>323</v>
      </c>
      <c r="C209" s="34">
        <v>11000000</v>
      </c>
      <c r="D209" s="34"/>
      <c r="E209" s="30"/>
      <c r="F209" s="2"/>
      <c r="G209" s="2"/>
    </row>
    <row r="210" spans="1:7" ht="12.75">
      <c r="A210" s="31" t="s">
        <v>324</v>
      </c>
      <c r="B210" s="30" t="s">
        <v>325</v>
      </c>
      <c r="C210" s="34"/>
      <c r="D210" s="34"/>
      <c r="E210" s="30"/>
      <c r="F210" s="2"/>
      <c r="G210" s="2"/>
    </row>
    <row r="211" spans="1:7" ht="12.75">
      <c r="A211" s="31"/>
      <c r="B211" s="30" t="s">
        <v>326</v>
      </c>
      <c r="C211" s="34">
        <v>43500000</v>
      </c>
      <c r="D211" s="34"/>
      <c r="E211" s="30"/>
      <c r="F211" s="2"/>
      <c r="G211" s="2"/>
    </row>
    <row r="212" spans="1:7" ht="12.75">
      <c r="A212" s="31" t="s">
        <v>327</v>
      </c>
      <c r="B212" s="30" t="s">
        <v>328</v>
      </c>
      <c r="C212" s="34">
        <v>1</v>
      </c>
      <c r="D212" s="34"/>
      <c r="E212" s="30"/>
      <c r="F212" s="2"/>
      <c r="G212" s="2"/>
    </row>
    <row r="213" spans="1:7" ht="12.75">
      <c r="A213" s="31" t="s">
        <v>329</v>
      </c>
      <c r="B213" s="30" t="s">
        <v>330</v>
      </c>
      <c r="C213" s="34">
        <v>1</v>
      </c>
      <c r="D213" s="34"/>
      <c r="E213" s="30"/>
      <c r="F213" s="2"/>
      <c r="G213" s="2"/>
    </row>
    <row r="214" spans="1:7" ht="12.75">
      <c r="A214" s="31" t="s">
        <v>331</v>
      </c>
      <c r="B214" s="30" t="s">
        <v>332</v>
      </c>
      <c r="C214" s="34">
        <v>6000000</v>
      </c>
      <c r="D214" s="34"/>
      <c r="E214" s="30"/>
      <c r="F214" s="2"/>
      <c r="G214" s="2"/>
    </row>
    <row r="215" spans="1:7" ht="12.75">
      <c r="A215" s="31"/>
      <c r="B215" s="30"/>
      <c r="C215" s="30"/>
      <c r="D215" s="34"/>
      <c r="E215" s="30"/>
      <c r="F215" s="2"/>
      <c r="G215" s="2"/>
    </row>
    <row r="216" spans="1:7" ht="12.75">
      <c r="A216" s="31">
        <v>2.2</v>
      </c>
      <c r="B216" s="30" t="s">
        <v>333</v>
      </c>
      <c r="C216" s="30"/>
      <c r="D216" s="34">
        <v>1500000</v>
      </c>
      <c r="E216" s="30"/>
      <c r="F216" s="2"/>
      <c r="G216" s="2"/>
    </row>
    <row r="217" spans="1:7" ht="12.75">
      <c r="A217" s="31">
        <v>2.3</v>
      </c>
      <c r="B217" s="30" t="s">
        <v>334</v>
      </c>
      <c r="C217" s="30"/>
      <c r="D217" s="34">
        <v>5500000</v>
      </c>
      <c r="E217" s="30"/>
      <c r="F217" s="2"/>
      <c r="G217" s="2"/>
    </row>
    <row r="218" spans="1:7" ht="12.75">
      <c r="A218" s="26"/>
      <c r="B218" s="30"/>
      <c r="C218" s="30"/>
      <c r="D218" s="30"/>
      <c r="E218" s="30"/>
      <c r="F218" s="2"/>
      <c r="G218" s="2"/>
    </row>
    <row r="219" spans="1:7" ht="12.75">
      <c r="A219" s="39">
        <v>3</v>
      </c>
      <c r="B219" s="32" t="s">
        <v>188</v>
      </c>
      <c r="C219" s="32"/>
      <c r="D219" s="32"/>
      <c r="E219" s="32">
        <f>SUM(D220:D232)</f>
        <v>118400000</v>
      </c>
      <c r="F219" s="2"/>
      <c r="G219" s="2"/>
    </row>
    <row r="220" spans="1:7" ht="12.75">
      <c r="A220" s="31">
        <v>3.1</v>
      </c>
      <c r="B220" s="30" t="s">
        <v>335</v>
      </c>
      <c r="C220" s="30"/>
      <c r="D220" s="34">
        <v>29000000</v>
      </c>
      <c r="E220" s="30"/>
      <c r="F220" s="2"/>
      <c r="G220" s="2"/>
    </row>
    <row r="221" spans="1:7" ht="12.75">
      <c r="A221" s="31">
        <v>3.2</v>
      </c>
      <c r="B221" s="30" t="s">
        <v>336</v>
      </c>
      <c r="C221" s="30"/>
      <c r="D221" s="34">
        <v>7800000</v>
      </c>
      <c r="E221" s="30"/>
      <c r="F221" s="2"/>
      <c r="G221" s="2"/>
    </row>
    <row r="222" spans="1:7" ht="12.75">
      <c r="A222" s="31">
        <v>3.3</v>
      </c>
      <c r="B222" s="30" t="s">
        <v>337</v>
      </c>
      <c r="C222" s="30"/>
      <c r="D222" s="34">
        <v>6000000</v>
      </c>
      <c r="E222" s="30"/>
      <c r="F222" s="2"/>
      <c r="G222" s="2"/>
    </row>
    <row r="223" spans="1:7" ht="12.75">
      <c r="A223" s="31">
        <v>3.4</v>
      </c>
      <c r="B223" s="30" t="s">
        <v>338</v>
      </c>
      <c r="C223" s="30"/>
      <c r="D223" s="34">
        <v>500000</v>
      </c>
      <c r="E223" s="30"/>
      <c r="F223" s="2"/>
      <c r="G223" s="2"/>
    </row>
    <row r="224" spans="1:7" ht="12.75">
      <c r="A224" s="31">
        <v>3.5</v>
      </c>
      <c r="B224" s="30" t="s">
        <v>339</v>
      </c>
      <c r="C224" s="30"/>
      <c r="D224" s="34">
        <v>100000</v>
      </c>
      <c r="E224" s="30"/>
      <c r="F224" s="2"/>
      <c r="G224" s="2"/>
    </row>
    <row r="225" spans="1:7" ht="12.75">
      <c r="A225" s="31">
        <v>3.6</v>
      </c>
      <c r="B225" s="30" t="s">
        <v>340</v>
      </c>
      <c r="C225" s="30"/>
      <c r="D225" s="34">
        <v>1000000</v>
      </c>
      <c r="E225" s="30"/>
      <c r="F225" s="2"/>
      <c r="G225" s="2"/>
    </row>
    <row r="226" spans="1:7" ht="12.75">
      <c r="A226" s="31">
        <v>3.7</v>
      </c>
      <c r="B226" s="30" t="s">
        <v>341</v>
      </c>
      <c r="C226" s="30"/>
      <c r="D226" s="34">
        <v>2000000</v>
      </c>
      <c r="E226" s="30"/>
      <c r="F226" s="2"/>
      <c r="G226" s="2"/>
    </row>
    <row r="227" spans="1:7" ht="12.75">
      <c r="A227" s="31">
        <v>3.8</v>
      </c>
      <c r="B227" s="30" t="s">
        <v>342</v>
      </c>
      <c r="C227" s="30"/>
      <c r="D227" s="34">
        <v>1000000</v>
      </c>
      <c r="E227" s="30"/>
      <c r="F227" s="2"/>
      <c r="G227" s="2"/>
    </row>
    <row r="228" spans="1:7" ht="12.75">
      <c r="A228" s="31">
        <v>3.9</v>
      </c>
      <c r="B228" s="30" t="s">
        <v>343</v>
      </c>
      <c r="C228" s="30"/>
      <c r="D228" s="34">
        <v>11000000</v>
      </c>
      <c r="E228" s="30"/>
      <c r="F228" s="2"/>
      <c r="G228" s="2"/>
    </row>
    <row r="229" spans="1:7" ht="12.75">
      <c r="A229" s="70" t="s">
        <v>344</v>
      </c>
      <c r="B229" s="30" t="s">
        <v>345</v>
      </c>
      <c r="C229" s="30"/>
      <c r="D229" s="34">
        <v>21600000</v>
      </c>
      <c r="E229" s="30"/>
      <c r="F229" s="2"/>
      <c r="G229" s="2"/>
    </row>
    <row r="230" spans="1:7" ht="12.75">
      <c r="A230" s="70" t="s">
        <v>346</v>
      </c>
      <c r="B230" s="30" t="s">
        <v>347</v>
      </c>
      <c r="C230" s="30"/>
      <c r="D230" s="34">
        <v>10000000</v>
      </c>
      <c r="E230" s="30"/>
      <c r="F230" s="2"/>
      <c r="G230" s="2"/>
    </row>
    <row r="231" spans="1:7" ht="12.75">
      <c r="A231" s="70" t="s">
        <v>348</v>
      </c>
      <c r="B231" s="30" t="s">
        <v>349</v>
      </c>
      <c r="C231" s="30"/>
      <c r="D231" s="34">
        <v>26100000</v>
      </c>
      <c r="E231" s="30"/>
      <c r="F231" s="2"/>
      <c r="G231" s="2"/>
    </row>
    <row r="232" spans="1:7" ht="12.75">
      <c r="A232" s="70" t="s">
        <v>350</v>
      </c>
      <c r="B232" s="30" t="s">
        <v>351</v>
      </c>
      <c r="C232" s="30"/>
      <c r="D232" s="34">
        <v>2300000</v>
      </c>
      <c r="E232" s="30"/>
      <c r="F232" s="2"/>
      <c r="G232" s="2"/>
    </row>
    <row r="233" spans="1:7" ht="12.75">
      <c r="A233" s="26"/>
      <c r="B233" s="30"/>
      <c r="C233" s="30"/>
      <c r="D233" s="30"/>
      <c r="E233" s="30"/>
      <c r="F233" s="2"/>
      <c r="G233" s="2"/>
    </row>
    <row r="234" spans="1:7" ht="12.75">
      <c r="A234" s="39"/>
      <c r="B234" s="71" t="s">
        <v>352</v>
      </c>
      <c r="C234" s="71"/>
      <c r="D234" s="71"/>
      <c r="E234" s="72"/>
      <c r="F234" s="2"/>
      <c r="G234" s="2"/>
    </row>
    <row r="235" spans="1:7" ht="12.75">
      <c r="A235" s="39">
        <v>1</v>
      </c>
      <c r="B235" s="32" t="s">
        <v>210</v>
      </c>
      <c r="C235" s="30"/>
      <c r="D235" s="30"/>
      <c r="E235" s="32">
        <f>SUM(E142)</f>
        <v>300506996</v>
      </c>
      <c r="F235" s="2"/>
      <c r="G235" s="2"/>
    </row>
    <row r="236" spans="1:7" ht="12.75">
      <c r="A236" s="39">
        <v>2</v>
      </c>
      <c r="B236" s="32" t="s">
        <v>232</v>
      </c>
      <c r="C236" s="30"/>
      <c r="D236" s="30"/>
      <c r="E236" s="32">
        <f>SUM(E158)</f>
        <v>223000000</v>
      </c>
      <c r="F236" s="2"/>
      <c r="G236" s="2"/>
    </row>
    <row r="237" spans="1:7" ht="12.75">
      <c r="A237" s="39">
        <v>3</v>
      </c>
      <c r="B237" s="32" t="s">
        <v>188</v>
      </c>
      <c r="C237" s="30"/>
      <c r="D237" s="30"/>
      <c r="E237" s="32">
        <f>SUM(E219)</f>
        <v>118400000</v>
      </c>
      <c r="F237" s="2"/>
      <c r="G237" s="2"/>
    </row>
    <row r="238" spans="1:7" ht="12.75">
      <c r="A238" s="43"/>
      <c r="B238" s="44"/>
      <c r="C238" s="44"/>
      <c r="D238" s="44"/>
      <c r="E238" s="45"/>
      <c r="F238" s="2"/>
      <c r="G238" s="2"/>
    </row>
    <row r="239" spans="1:7" ht="12.75">
      <c r="A239" s="68"/>
      <c r="B239" s="23" t="s">
        <v>353</v>
      </c>
      <c r="C239" s="73"/>
      <c r="D239" s="73"/>
      <c r="E239" s="74">
        <f>SUM(E235:E237)</f>
        <v>641906996</v>
      </c>
      <c r="F239" s="2"/>
      <c r="G239" s="2"/>
    </row>
    <row r="240" spans="1:7" ht="12.75">
      <c r="A240" s="54"/>
      <c r="B240" s="55"/>
      <c r="C240" s="48"/>
      <c r="D240" s="48"/>
      <c r="E240" s="55"/>
      <c r="F240" s="2"/>
      <c r="G240" s="2"/>
    </row>
    <row r="241" spans="1:7" ht="12.75">
      <c r="A241" s="75" t="s">
        <v>354</v>
      </c>
      <c r="B241" s="75"/>
      <c r="C241" s="75"/>
      <c r="D241" s="75"/>
      <c r="E241" s="75"/>
      <c r="F241" s="2"/>
      <c r="G241" s="2"/>
    </row>
    <row r="242" spans="1:7" ht="12.75">
      <c r="A242" s="56" t="s">
        <v>355</v>
      </c>
      <c r="B242" s="57"/>
      <c r="C242" s="57"/>
      <c r="D242" s="57"/>
      <c r="E242" s="57"/>
      <c r="F242" s="2"/>
      <c r="G242" s="2"/>
    </row>
    <row r="243" spans="1:7" ht="12.75">
      <c r="A243" s="76"/>
      <c r="B243" s="48"/>
      <c r="C243" s="48"/>
      <c r="D243" s="48"/>
      <c r="E243" s="48"/>
      <c r="F243" s="2"/>
      <c r="G243" s="2"/>
    </row>
    <row r="244" spans="1:7" ht="12.75">
      <c r="A244" s="39">
        <v>4</v>
      </c>
      <c r="B244" s="32" t="s">
        <v>356</v>
      </c>
      <c r="C244" s="32"/>
      <c r="D244" s="32"/>
      <c r="E244" s="32">
        <f>+D250+D247</f>
        <v>153000000</v>
      </c>
      <c r="F244" s="54"/>
      <c r="G244" s="2"/>
    </row>
    <row r="245" spans="1:7" ht="12.75">
      <c r="A245" s="39"/>
      <c r="B245" s="32"/>
      <c r="C245" s="32"/>
      <c r="D245" s="32"/>
      <c r="E245" s="32"/>
      <c r="F245" s="54"/>
      <c r="G245" s="2"/>
    </row>
    <row r="246" spans="1:7" ht="12.75">
      <c r="A246" s="31">
        <v>4.1</v>
      </c>
      <c r="B246" s="30" t="s">
        <v>357</v>
      </c>
      <c r="C246" s="30"/>
      <c r="D246" s="77"/>
      <c r="E246" s="30"/>
      <c r="F246" s="2"/>
      <c r="G246" s="2"/>
    </row>
    <row r="247" spans="1:7" ht="12.75">
      <c r="A247" s="26"/>
      <c r="B247" s="30" t="s">
        <v>358</v>
      </c>
      <c r="C247" s="30"/>
      <c r="D247" s="77">
        <v>33000000</v>
      </c>
      <c r="E247" s="30"/>
      <c r="F247" s="2"/>
      <c r="G247" s="2"/>
    </row>
    <row r="248" spans="1:7" ht="12.75">
      <c r="A248" s="26"/>
      <c r="B248" s="30"/>
      <c r="C248" s="30"/>
      <c r="D248" s="77"/>
      <c r="E248" s="30"/>
      <c r="F248" s="2"/>
      <c r="G248" s="2"/>
    </row>
    <row r="249" spans="1:7" ht="12.75">
      <c r="A249" s="31">
        <v>4.2</v>
      </c>
      <c r="B249" s="30" t="s">
        <v>357</v>
      </c>
      <c r="C249" s="30"/>
      <c r="D249" s="78"/>
      <c r="E249" s="30"/>
      <c r="F249" s="2"/>
      <c r="G249" s="2"/>
    </row>
    <row r="250" spans="1:7" ht="12.75">
      <c r="A250" s="26"/>
      <c r="B250" s="30" t="s">
        <v>359</v>
      </c>
      <c r="C250" s="30"/>
      <c r="D250" s="78">
        <v>120000000</v>
      </c>
      <c r="E250" s="30"/>
      <c r="F250" s="2"/>
      <c r="G250" s="2"/>
    </row>
    <row r="251" spans="1:7" ht="12.75">
      <c r="A251" s="41"/>
      <c r="B251" s="39" t="s">
        <v>360</v>
      </c>
      <c r="C251" s="79">
        <f>SUM(C247:C250)</f>
        <v>0</v>
      </c>
      <c r="D251" s="79">
        <f>SUM(D247:D250)</f>
        <v>153000000</v>
      </c>
      <c r="E251" s="42"/>
      <c r="F251" s="2"/>
      <c r="G251" s="2"/>
    </row>
    <row r="252" spans="1:7" ht="12.75">
      <c r="A252" s="18"/>
      <c r="B252" s="48"/>
      <c r="C252" s="48"/>
      <c r="D252" s="80"/>
      <c r="E252" s="48"/>
      <c r="F252" s="2"/>
      <c r="G252" s="2"/>
    </row>
    <row r="253" spans="1:7" ht="12.75">
      <c r="A253" s="81" t="s">
        <v>361</v>
      </c>
      <c r="B253" s="22"/>
      <c r="C253" s="22"/>
      <c r="D253" s="22"/>
      <c r="E253" s="22"/>
      <c r="F253" s="2"/>
      <c r="G253" s="2"/>
    </row>
    <row r="254" spans="1:7" ht="12.75">
      <c r="A254" s="82" t="s">
        <v>362</v>
      </c>
      <c r="B254" s="22"/>
      <c r="C254" s="22"/>
      <c r="D254" s="22"/>
      <c r="E254" s="83"/>
      <c r="F254" s="84" t="s">
        <v>363</v>
      </c>
      <c r="G254" s="85"/>
    </row>
    <row r="255" spans="1:7" ht="12.75">
      <c r="A255" s="2"/>
      <c r="B255" s="25"/>
      <c r="C255" s="25"/>
      <c r="D255" s="25"/>
      <c r="E255" s="25"/>
      <c r="F255" s="86" t="s">
        <v>364</v>
      </c>
      <c r="G255" s="86" t="s">
        <v>365</v>
      </c>
    </row>
    <row r="256" spans="1:7" ht="12.75">
      <c r="A256" s="35">
        <v>5</v>
      </c>
      <c r="B256" s="87" t="s">
        <v>366</v>
      </c>
      <c r="C256" s="88"/>
      <c r="D256" s="88"/>
      <c r="E256" s="89">
        <f>SUM(E258:E306)</f>
        <v>99517808</v>
      </c>
      <c r="F256" s="43"/>
      <c r="G256" s="90"/>
    </row>
    <row r="257" spans="1:7" ht="12.75">
      <c r="A257" s="2"/>
      <c r="B257" s="25"/>
      <c r="C257" s="25"/>
      <c r="D257" s="25"/>
      <c r="E257" s="91"/>
      <c r="F257" s="47"/>
      <c r="G257" s="92"/>
    </row>
    <row r="258" spans="1:7" ht="12.75">
      <c r="A258" s="39">
        <v>5.1</v>
      </c>
      <c r="B258" s="32" t="s">
        <v>367</v>
      </c>
      <c r="C258" s="30"/>
      <c r="D258" s="30"/>
      <c r="E258" s="93">
        <f>SUM(C278+D278)</f>
        <v>39017808</v>
      </c>
      <c r="F258" s="47"/>
      <c r="G258" s="92"/>
    </row>
    <row r="259" spans="1:7" ht="12.75">
      <c r="A259" s="31"/>
      <c r="B259" s="30"/>
      <c r="C259" s="94" t="s">
        <v>368</v>
      </c>
      <c r="D259" s="94" t="s">
        <v>369</v>
      </c>
      <c r="E259" s="95"/>
      <c r="F259" s="47"/>
      <c r="G259" s="92"/>
    </row>
    <row r="260" spans="1:7" ht="12.75">
      <c r="A260" s="31" t="s">
        <v>370</v>
      </c>
      <c r="B260" s="30" t="s">
        <v>371</v>
      </c>
      <c r="C260" s="30"/>
      <c r="D260" s="30"/>
      <c r="E260" s="95"/>
      <c r="F260" s="90" t="s">
        <v>372</v>
      </c>
      <c r="G260" s="90" t="s">
        <v>373</v>
      </c>
    </row>
    <row r="261" spans="1:7" ht="12.75">
      <c r="A261" s="31"/>
      <c r="B261" s="30" t="s">
        <v>374</v>
      </c>
      <c r="C261" s="77">
        <v>10000000</v>
      </c>
      <c r="D261" s="30"/>
      <c r="E261" s="95"/>
      <c r="F261" s="92" t="s">
        <v>375</v>
      </c>
      <c r="G261" s="92" t="s">
        <v>376</v>
      </c>
    </row>
    <row r="262" spans="1:7" ht="12.75">
      <c r="A262" s="31"/>
      <c r="B262" s="30"/>
      <c r="C262" s="96"/>
      <c r="D262" s="30"/>
      <c r="E262" s="95"/>
      <c r="F262" s="97"/>
      <c r="G262" s="97"/>
    </row>
    <row r="263" spans="1:7" ht="12.75">
      <c r="A263" s="31" t="s">
        <v>377</v>
      </c>
      <c r="B263" s="30" t="s">
        <v>378</v>
      </c>
      <c r="C263" s="34"/>
      <c r="D263" s="30"/>
      <c r="E263" s="95"/>
      <c r="F263" s="90" t="s">
        <v>372</v>
      </c>
      <c r="G263" s="98" t="s">
        <v>379</v>
      </c>
    </row>
    <row r="264" spans="1:7" ht="12.75">
      <c r="A264" s="31"/>
      <c r="B264" s="30" t="s">
        <v>380</v>
      </c>
      <c r="C264" s="34">
        <v>3000000</v>
      </c>
      <c r="D264" s="30"/>
      <c r="E264" s="95"/>
      <c r="F264" s="92" t="s">
        <v>375</v>
      </c>
      <c r="G264" s="99" t="s">
        <v>381</v>
      </c>
    </row>
    <row r="265" spans="1:7" ht="12.75">
      <c r="A265" s="31"/>
      <c r="B265" s="30"/>
      <c r="C265" s="34"/>
      <c r="D265" s="30"/>
      <c r="E265" s="95"/>
      <c r="F265" s="97"/>
      <c r="G265" s="100" t="s">
        <v>382</v>
      </c>
    </row>
    <row r="266" spans="1:7" ht="12.75">
      <c r="A266" s="31" t="s">
        <v>383</v>
      </c>
      <c r="B266" s="30" t="s">
        <v>384</v>
      </c>
      <c r="C266" s="34"/>
      <c r="D266" s="30"/>
      <c r="E266" s="95"/>
      <c r="F266" s="90" t="s">
        <v>372</v>
      </c>
      <c r="G266" s="98" t="s">
        <v>379</v>
      </c>
    </row>
    <row r="267" spans="1:7" ht="12.75">
      <c r="A267" s="31"/>
      <c r="B267" s="30" t="s">
        <v>385</v>
      </c>
      <c r="C267" s="34">
        <v>2000000</v>
      </c>
      <c r="D267" s="30"/>
      <c r="E267" s="95"/>
      <c r="F267" s="92" t="s">
        <v>375</v>
      </c>
      <c r="G267" s="99" t="s">
        <v>381</v>
      </c>
    </row>
    <row r="268" spans="1:7" ht="12.75">
      <c r="A268" s="31"/>
      <c r="B268" s="30"/>
      <c r="C268" s="34"/>
      <c r="D268" s="30"/>
      <c r="E268" s="95"/>
      <c r="F268" s="97"/>
      <c r="G268" s="100" t="s">
        <v>382</v>
      </c>
    </row>
    <row r="269" spans="1:7" ht="12.75">
      <c r="A269" s="31" t="s">
        <v>386</v>
      </c>
      <c r="B269" s="30" t="s">
        <v>371</v>
      </c>
      <c r="C269" s="34"/>
      <c r="D269" s="30"/>
      <c r="E269" s="95"/>
      <c r="F269" s="90" t="s">
        <v>372</v>
      </c>
      <c r="G269" s="98" t="s">
        <v>373</v>
      </c>
    </row>
    <row r="270" spans="1:7" ht="12.75">
      <c r="A270" s="31"/>
      <c r="B270" s="30" t="s">
        <v>387</v>
      </c>
      <c r="C270" s="30"/>
      <c r="D270" s="34">
        <v>10000000</v>
      </c>
      <c r="E270" s="95"/>
      <c r="F270" s="92" t="s">
        <v>375</v>
      </c>
      <c r="G270" s="99" t="s">
        <v>376</v>
      </c>
    </row>
    <row r="271" spans="1:7" ht="12.75">
      <c r="A271" s="31"/>
      <c r="B271" s="30"/>
      <c r="C271" s="30"/>
      <c r="D271" s="34"/>
      <c r="E271" s="95"/>
      <c r="F271" s="97"/>
      <c r="G271" s="99"/>
    </row>
    <row r="272" spans="1:7" ht="12.75">
      <c r="A272" s="31" t="s">
        <v>388</v>
      </c>
      <c r="B272" s="30" t="s">
        <v>389</v>
      </c>
      <c r="C272" s="30"/>
      <c r="D272" s="34"/>
      <c r="E272" s="95"/>
      <c r="F272" s="90" t="s">
        <v>372</v>
      </c>
      <c r="G272" s="98" t="s">
        <v>379</v>
      </c>
    </row>
    <row r="273" spans="1:7" ht="12.75">
      <c r="A273" s="31"/>
      <c r="B273" s="30" t="s">
        <v>390</v>
      </c>
      <c r="C273" s="30"/>
      <c r="D273" s="34">
        <v>6316943</v>
      </c>
      <c r="E273" s="95"/>
      <c r="F273" s="92" t="s">
        <v>375</v>
      </c>
      <c r="G273" s="99" t="s">
        <v>381</v>
      </c>
    </row>
    <row r="274" spans="1:7" ht="12.75">
      <c r="A274" s="31"/>
      <c r="B274" s="30"/>
      <c r="C274" s="30"/>
      <c r="D274" s="34"/>
      <c r="E274" s="95"/>
      <c r="F274" s="97"/>
      <c r="G274" s="100" t="s">
        <v>382</v>
      </c>
    </row>
    <row r="275" spans="1:7" ht="12.75">
      <c r="A275" s="31" t="s">
        <v>391</v>
      </c>
      <c r="B275" s="30" t="s">
        <v>384</v>
      </c>
      <c r="C275" s="30"/>
      <c r="D275" s="34"/>
      <c r="E275" s="95"/>
      <c r="F275" s="90" t="s">
        <v>372</v>
      </c>
      <c r="G275" s="90" t="s">
        <v>392</v>
      </c>
    </row>
    <row r="276" spans="1:7" ht="12.75">
      <c r="A276" s="31"/>
      <c r="B276" s="30" t="s">
        <v>393</v>
      </c>
      <c r="C276" s="30"/>
      <c r="D276" s="34">
        <v>7700865</v>
      </c>
      <c r="E276" s="95"/>
      <c r="F276" s="97" t="s">
        <v>375</v>
      </c>
      <c r="G276" s="97" t="s">
        <v>394</v>
      </c>
    </row>
    <row r="277" spans="1:7" ht="12.75">
      <c r="A277" s="31"/>
      <c r="B277" s="30"/>
      <c r="C277" s="30"/>
      <c r="D277" s="34"/>
      <c r="E277" s="34"/>
      <c r="F277" s="54"/>
      <c r="G277" s="54"/>
    </row>
    <row r="278" spans="1:7" ht="12.75">
      <c r="A278" s="31"/>
      <c r="B278" s="94" t="s">
        <v>395</v>
      </c>
      <c r="C278" s="32">
        <f>SUM(C261:C276)</f>
        <v>15000000</v>
      </c>
      <c r="D278" s="32">
        <f>SUM(D261:D276)</f>
        <v>24017808</v>
      </c>
      <c r="E278" s="95"/>
      <c r="F278" s="47"/>
      <c r="G278" s="99"/>
    </row>
    <row r="279" spans="1:7" ht="12.75">
      <c r="A279" s="31"/>
      <c r="B279" s="30"/>
      <c r="C279" s="30"/>
      <c r="D279" s="30"/>
      <c r="E279" s="95"/>
      <c r="F279" s="47"/>
      <c r="G279" s="99"/>
    </row>
    <row r="280" spans="1:7" ht="12.75">
      <c r="A280" s="39">
        <v>5.2</v>
      </c>
      <c r="B280" s="32" t="s">
        <v>396</v>
      </c>
      <c r="C280" s="30"/>
      <c r="D280" s="30"/>
      <c r="E280" s="93">
        <f>SUM(C288+D288)</f>
        <v>16500000</v>
      </c>
      <c r="F280" s="47"/>
      <c r="G280" s="99"/>
    </row>
    <row r="281" spans="1:7" ht="12.75">
      <c r="A281" s="31"/>
      <c r="B281" s="30"/>
      <c r="C281" s="30"/>
      <c r="D281" s="30"/>
      <c r="E281" s="95"/>
      <c r="F281" s="47"/>
      <c r="G281" s="99"/>
    </row>
    <row r="282" spans="1:7" ht="12.75">
      <c r="A282" s="31" t="s">
        <v>397</v>
      </c>
      <c r="B282" s="101" t="s">
        <v>398</v>
      </c>
      <c r="C282" s="101"/>
      <c r="D282" s="30"/>
      <c r="E282" s="95"/>
      <c r="F282" s="90" t="s">
        <v>399</v>
      </c>
      <c r="G282" s="90" t="s">
        <v>400</v>
      </c>
    </row>
    <row r="283" spans="1:7" ht="12.75">
      <c r="A283" s="31"/>
      <c r="B283" s="30" t="s">
        <v>401</v>
      </c>
      <c r="C283" s="34">
        <v>4500000</v>
      </c>
      <c r="D283" s="30"/>
      <c r="E283" s="102"/>
      <c r="F283" s="92" t="s">
        <v>402</v>
      </c>
      <c r="G283" s="92" t="s">
        <v>403</v>
      </c>
    </row>
    <row r="284" spans="1:7" ht="12.75">
      <c r="A284" s="31"/>
      <c r="B284" s="30"/>
      <c r="C284" s="30"/>
      <c r="D284" s="30"/>
      <c r="E284" s="95"/>
      <c r="F284" s="97"/>
      <c r="G284" s="97"/>
    </row>
    <row r="285" spans="1:7" ht="12.75">
      <c r="A285" s="31" t="s">
        <v>404</v>
      </c>
      <c r="B285" s="30" t="s">
        <v>398</v>
      </c>
      <c r="C285" s="30"/>
      <c r="D285" s="30"/>
      <c r="E285" s="95"/>
      <c r="F285" s="90" t="s">
        <v>399</v>
      </c>
      <c r="G285" s="90" t="s">
        <v>400</v>
      </c>
    </row>
    <row r="286" spans="1:7" ht="12.75">
      <c r="A286" s="31"/>
      <c r="B286" s="30" t="s">
        <v>405</v>
      </c>
      <c r="C286" s="30"/>
      <c r="D286" s="34">
        <v>12000000</v>
      </c>
      <c r="E286" s="102"/>
      <c r="F286" s="92" t="s">
        <v>402</v>
      </c>
      <c r="G286" s="92" t="s">
        <v>403</v>
      </c>
    </row>
    <row r="287" spans="1:7" ht="12.75">
      <c r="A287" s="31"/>
      <c r="B287" s="30"/>
      <c r="C287" s="30"/>
      <c r="D287" s="30"/>
      <c r="E287" s="95"/>
      <c r="F287" s="92"/>
      <c r="G287" s="92"/>
    </row>
    <row r="288" spans="1:7" ht="12.75">
      <c r="A288" s="31" t="s">
        <v>406</v>
      </c>
      <c r="B288" s="94" t="s">
        <v>395</v>
      </c>
      <c r="C288" s="32">
        <f>SUM(C283:C287)</f>
        <v>4500000</v>
      </c>
      <c r="D288" s="32">
        <f>SUM(D283:D287)</f>
        <v>12000000</v>
      </c>
      <c r="E288" s="95"/>
      <c r="F288" s="43"/>
      <c r="G288" s="98"/>
    </row>
    <row r="289" spans="1:7" ht="12.75">
      <c r="A289" s="31"/>
      <c r="B289" s="94"/>
      <c r="C289" s="103"/>
      <c r="D289" s="103"/>
      <c r="E289" s="95"/>
      <c r="F289" s="47"/>
      <c r="G289" s="99"/>
    </row>
    <row r="290" spans="1:7" ht="12.75">
      <c r="A290" s="39">
        <v>5.4</v>
      </c>
      <c r="B290" s="32" t="s">
        <v>407</v>
      </c>
      <c r="C290" s="32"/>
      <c r="D290" s="30"/>
      <c r="E290" s="104">
        <f>SUM(C306+D306)</f>
        <v>44000000</v>
      </c>
      <c r="F290" s="47"/>
      <c r="G290" s="99"/>
    </row>
    <row r="291" spans="1:7" ht="12.75">
      <c r="A291" s="31"/>
      <c r="B291" s="30"/>
      <c r="C291" s="30"/>
      <c r="D291" s="30"/>
      <c r="E291" s="95"/>
      <c r="F291" s="47"/>
      <c r="G291" s="99"/>
    </row>
    <row r="292" spans="1:7" ht="12.75">
      <c r="A292" s="31" t="s">
        <v>408</v>
      </c>
      <c r="B292" s="101" t="s">
        <v>409</v>
      </c>
      <c r="C292" s="30"/>
      <c r="D292" s="30"/>
      <c r="E292" s="95"/>
      <c r="F292" s="90" t="s">
        <v>410</v>
      </c>
      <c r="G292" s="90" t="s">
        <v>411</v>
      </c>
    </row>
    <row r="293" spans="1:7" ht="12.75">
      <c r="A293" s="31"/>
      <c r="B293" s="30" t="s">
        <v>412</v>
      </c>
      <c r="C293" s="34">
        <v>21000000</v>
      </c>
      <c r="D293" s="30"/>
      <c r="E293" s="95"/>
      <c r="F293" s="92" t="s">
        <v>413</v>
      </c>
      <c r="G293" s="92" t="s">
        <v>414</v>
      </c>
    </row>
    <row r="294" spans="1:7" ht="12.75">
      <c r="A294" s="31"/>
      <c r="B294" s="30"/>
      <c r="C294" s="34"/>
      <c r="D294" s="30"/>
      <c r="E294" s="95"/>
      <c r="F294" s="92"/>
      <c r="G294" s="92"/>
    </row>
    <row r="295" spans="1:7" ht="12.75">
      <c r="A295" s="31" t="s">
        <v>415</v>
      </c>
      <c r="B295" s="30" t="s">
        <v>416</v>
      </c>
      <c r="C295" s="30"/>
      <c r="D295" s="34"/>
      <c r="E295" s="95"/>
      <c r="F295" s="90" t="s">
        <v>410</v>
      </c>
      <c r="G295" s="90" t="s">
        <v>411</v>
      </c>
    </row>
    <row r="296" spans="1:7" ht="12.75">
      <c r="A296" s="31"/>
      <c r="B296" s="30" t="s">
        <v>417</v>
      </c>
      <c r="C296" s="30"/>
      <c r="D296" s="34">
        <v>21000000</v>
      </c>
      <c r="E296" s="95"/>
      <c r="F296" s="92" t="s">
        <v>413</v>
      </c>
      <c r="G296" s="92" t="s">
        <v>418</v>
      </c>
    </row>
    <row r="297" spans="1:7" ht="12.75">
      <c r="A297" s="31"/>
      <c r="B297" s="30"/>
      <c r="C297" s="30"/>
      <c r="D297" s="34"/>
      <c r="E297" s="95"/>
      <c r="F297" s="92"/>
      <c r="G297" s="92" t="s">
        <v>403</v>
      </c>
    </row>
    <row r="298" spans="1:7" ht="12.75">
      <c r="A298" s="31" t="s">
        <v>419</v>
      </c>
      <c r="B298" s="30" t="s">
        <v>420</v>
      </c>
      <c r="C298" s="30"/>
      <c r="D298" s="34"/>
      <c r="E298" s="95"/>
      <c r="F298" s="90" t="s">
        <v>372</v>
      </c>
      <c r="G298" s="90" t="s">
        <v>379</v>
      </c>
    </row>
    <row r="299" spans="1:7" ht="12.75">
      <c r="A299" s="31"/>
      <c r="B299" s="30" t="s">
        <v>421</v>
      </c>
      <c r="C299" s="34">
        <v>500000</v>
      </c>
      <c r="D299" s="34"/>
      <c r="E299" s="95"/>
      <c r="F299" s="92" t="s">
        <v>422</v>
      </c>
      <c r="G299" s="92" t="s">
        <v>423</v>
      </c>
    </row>
    <row r="300" spans="1:7" ht="12.75">
      <c r="A300" s="26"/>
      <c r="B300" s="30"/>
      <c r="C300" s="30"/>
      <c r="D300" s="34"/>
      <c r="E300" s="95"/>
      <c r="F300" s="97"/>
      <c r="G300" s="97" t="s">
        <v>424</v>
      </c>
    </row>
    <row r="301" spans="1:7" ht="12.75">
      <c r="A301" s="31" t="s">
        <v>425</v>
      </c>
      <c r="B301" s="30" t="s">
        <v>420</v>
      </c>
      <c r="C301" s="30"/>
      <c r="D301" s="34"/>
      <c r="E301" s="95"/>
      <c r="F301" s="90" t="s">
        <v>372</v>
      </c>
      <c r="G301" s="90" t="s">
        <v>379</v>
      </c>
    </row>
    <row r="302" spans="1:7" ht="12.75">
      <c r="A302" s="31"/>
      <c r="B302" s="30" t="s">
        <v>426</v>
      </c>
      <c r="C302" s="30"/>
      <c r="D302" s="34">
        <v>500000</v>
      </c>
      <c r="E302" s="95"/>
      <c r="F302" s="92" t="s">
        <v>422</v>
      </c>
      <c r="G302" s="92" t="s">
        <v>423</v>
      </c>
    </row>
    <row r="303" spans="1:7" ht="12.75">
      <c r="A303" s="26"/>
      <c r="B303" s="30"/>
      <c r="C303" s="30"/>
      <c r="D303" s="34"/>
      <c r="E303" s="95"/>
      <c r="F303" s="97"/>
      <c r="G303" s="97" t="s">
        <v>424</v>
      </c>
    </row>
    <row r="304" spans="1:7" ht="12.75">
      <c r="A304" s="26" t="s">
        <v>427</v>
      </c>
      <c r="B304" s="30" t="s">
        <v>428</v>
      </c>
      <c r="C304" s="30"/>
      <c r="D304" s="34">
        <v>1000000</v>
      </c>
      <c r="E304" s="95"/>
      <c r="F304" s="26"/>
      <c r="G304" s="26"/>
    </row>
    <row r="305" spans="1:7" ht="12.75">
      <c r="A305" s="26"/>
      <c r="B305" s="30"/>
      <c r="C305" s="30"/>
      <c r="D305" s="34"/>
      <c r="E305" s="95"/>
      <c r="F305" s="47"/>
      <c r="G305" s="99"/>
    </row>
    <row r="306" spans="1:7" ht="12.75">
      <c r="A306" s="31"/>
      <c r="B306" s="94" t="s">
        <v>395</v>
      </c>
      <c r="C306" s="32">
        <f>SUM(C292:C304)</f>
        <v>21500000</v>
      </c>
      <c r="D306" s="32">
        <f>SUM(D292:D304)</f>
        <v>22500000</v>
      </c>
      <c r="E306" s="95"/>
      <c r="F306" s="47"/>
      <c r="G306" s="99"/>
    </row>
    <row r="307" spans="1:7" ht="12.75">
      <c r="A307" s="31"/>
      <c r="B307" s="94"/>
      <c r="C307" s="32"/>
      <c r="D307" s="32"/>
      <c r="E307" s="95"/>
      <c r="F307" s="47"/>
      <c r="G307" s="99"/>
    </row>
    <row r="308" spans="1:7" ht="12.75">
      <c r="A308" s="31"/>
      <c r="B308" s="32" t="s">
        <v>360</v>
      </c>
      <c r="C308" s="32">
        <f>+C278+C288+C306</f>
        <v>41000000</v>
      </c>
      <c r="D308" s="32">
        <f>+D278+D288+D306</f>
        <v>58517808</v>
      </c>
      <c r="E308" s="95"/>
      <c r="F308" s="47"/>
      <c r="G308" s="99"/>
    </row>
    <row r="309" spans="1:7" ht="12.75">
      <c r="A309" s="18"/>
      <c r="B309" s="55"/>
      <c r="C309" s="55"/>
      <c r="D309" s="55"/>
      <c r="E309" s="80"/>
      <c r="F309" s="47"/>
      <c r="G309" s="99"/>
    </row>
    <row r="310" spans="1:7" ht="12.75">
      <c r="A310" s="76">
        <v>6</v>
      </c>
      <c r="B310" s="105" t="s">
        <v>429</v>
      </c>
      <c r="C310" s="57"/>
      <c r="D310" s="57"/>
      <c r="E310" s="106">
        <f>SUM(E311:E326)</f>
        <v>738703352</v>
      </c>
      <c r="F310" s="47"/>
      <c r="G310" s="99"/>
    </row>
    <row r="311" spans="1:7" ht="12.75">
      <c r="A311" s="2"/>
      <c r="B311" s="25"/>
      <c r="C311" s="25"/>
      <c r="D311" s="25"/>
      <c r="E311" s="91"/>
      <c r="F311" s="47"/>
      <c r="G311" s="99"/>
    </row>
    <row r="312" spans="1:7" ht="12.75">
      <c r="A312" s="39">
        <v>6.1</v>
      </c>
      <c r="B312" s="32" t="s">
        <v>430</v>
      </c>
      <c r="C312" s="30"/>
      <c r="D312" s="30"/>
      <c r="E312" s="93">
        <f>SUM(D315:D317)</f>
        <v>713539614</v>
      </c>
      <c r="F312" s="47"/>
      <c r="G312" s="99"/>
    </row>
    <row r="313" spans="1:7" ht="12.75">
      <c r="A313" s="31"/>
      <c r="B313" s="30"/>
      <c r="C313" s="30"/>
      <c r="D313" s="30"/>
      <c r="E313" s="95"/>
      <c r="F313" s="47"/>
      <c r="G313" s="99"/>
    </row>
    <row r="314" spans="1:7" ht="12.75">
      <c r="A314" s="31" t="s">
        <v>431</v>
      </c>
      <c r="B314" s="30" t="s">
        <v>432</v>
      </c>
      <c r="C314" s="30"/>
      <c r="D314" s="30"/>
      <c r="E314" s="95"/>
      <c r="F314" s="90" t="s">
        <v>433</v>
      </c>
      <c r="G314" s="90" t="s">
        <v>434</v>
      </c>
    </row>
    <row r="315" spans="1:7" ht="12.75">
      <c r="A315" s="31"/>
      <c r="B315" s="30" t="s">
        <v>435</v>
      </c>
      <c r="C315" s="30"/>
      <c r="D315" s="34">
        <v>713539614</v>
      </c>
      <c r="E315" s="95"/>
      <c r="F315" s="92"/>
      <c r="G315" s="92" t="s">
        <v>436</v>
      </c>
    </row>
    <row r="316" spans="1:7" ht="12.75">
      <c r="A316" s="31"/>
      <c r="B316" s="30"/>
      <c r="C316" s="30"/>
      <c r="D316" s="34"/>
      <c r="E316" s="95"/>
      <c r="F316" s="97"/>
      <c r="G316" s="97" t="s">
        <v>437</v>
      </c>
    </row>
    <row r="317" spans="1:7" ht="12.75">
      <c r="A317" s="31" t="s">
        <v>438</v>
      </c>
      <c r="B317" s="30" t="s">
        <v>439</v>
      </c>
      <c r="C317" s="30"/>
      <c r="D317" s="34">
        <v>0</v>
      </c>
      <c r="E317" s="95"/>
      <c r="F317" s="90" t="s">
        <v>433</v>
      </c>
      <c r="G317" s="90" t="s">
        <v>440</v>
      </c>
    </row>
    <row r="318" spans="1:7" ht="12.75">
      <c r="A318" s="31"/>
      <c r="B318" s="30"/>
      <c r="C318" s="30"/>
      <c r="D318" s="34"/>
      <c r="E318" s="95"/>
      <c r="F318" s="97"/>
      <c r="G318" s="97" t="s">
        <v>441</v>
      </c>
    </row>
    <row r="319" spans="1:7" ht="12.75">
      <c r="A319" s="31"/>
      <c r="B319" s="94" t="s">
        <v>395</v>
      </c>
      <c r="C319" s="32">
        <f>SUM(C314:C318)</f>
        <v>0</v>
      </c>
      <c r="D319" s="32">
        <f>SUM(D314:D318)</f>
        <v>713539614</v>
      </c>
      <c r="E319" s="95"/>
      <c r="F319" s="47"/>
      <c r="G319" s="99"/>
    </row>
    <row r="320" spans="1:7" ht="12.75">
      <c r="A320" s="31"/>
      <c r="B320" s="30"/>
      <c r="C320" s="30"/>
      <c r="D320" s="103"/>
      <c r="E320" s="95"/>
      <c r="F320" s="47"/>
      <c r="G320" s="99"/>
    </row>
    <row r="321" spans="1:7" ht="12.75">
      <c r="A321" s="39">
        <v>6.2</v>
      </c>
      <c r="B321" s="32" t="s">
        <v>442</v>
      </c>
      <c r="C321" s="30"/>
      <c r="D321" s="30"/>
      <c r="E321" s="93">
        <f>SUM(C325+D325)</f>
        <v>25163738</v>
      </c>
      <c r="F321" s="47"/>
      <c r="G321" s="99"/>
    </row>
    <row r="322" spans="1:7" ht="12.75">
      <c r="A322" s="31"/>
      <c r="B322" s="30"/>
      <c r="C322" s="30"/>
      <c r="D322" s="30"/>
      <c r="E322" s="95"/>
      <c r="F322" s="47"/>
      <c r="G322" s="99"/>
    </row>
    <row r="323" spans="1:7" ht="12.75">
      <c r="A323" s="31" t="s">
        <v>443</v>
      </c>
      <c r="B323" s="30" t="s">
        <v>444</v>
      </c>
      <c r="C323" s="34"/>
      <c r="D323" s="30">
        <v>25163738</v>
      </c>
      <c r="E323" s="102"/>
      <c r="F323" s="90" t="s">
        <v>433</v>
      </c>
      <c r="G323" s="90" t="s">
        <v>445</v>
      </c>
    </row>
    <row r="324" spans="1:7" ht="12.75">
      <c r="A324" s="31"/>
      <c r="B324" s="30"/>
      <c r="C324" s="34"/>
      <c r="D324" s="30"/>
      <c r="E324" s="102"/>
      <c r="F324" s="97"/>
      <c r="G324" s="97" t="s">
        <v>446</v>
      </c>
    </row>
    <row r="325" spans="1:7" ht="12.75">
      <c r="A325" s="31"/>
      <c r="B325" s="94" t="s">
        <v>395</v>
      </c>
      <c r="C325" s="32">
        <f>SUM(C323:C324)</f>
        <v>0</v>
      </c>
      <c r="D325" s="32">
        <f>SUM(D323:D324)</f>
        <v>25163738</v>
      </c>
      <c r="E325" s="95"/>
      <c r="F325" s="47"/>
      <c r="G325" s="99"/>
    </row>
    <row r="326" spans="1:7" ht="12.75">
      <c r="A326" s="31"/>
      <c r="B326" s="94"/>
      <c r="C326" s="103"/>
      <c r="D326" s="103"/>
      <c r="E326" s="95"/>
      <c r="F326" s="47"/>
      <c r="G326" s="99"/>
    </row>
    <row r="327" spans="1:7" ht="12.75">
      <c r="A327" s="31"/>
      <c r="B327" s="94" t="s">
        <v>360</v>
      </c>
      <c r="C327" s="32">
        <f>+C319+C325</f>
        <v>0</v>
      </c>
      <c r="D327" s="32">
        <f>+D319+D325</f>
        <v>738703352</v>
      </c>
      <c r="E327" s="95"/>
      <c r="F327" s="47"/>
      <c r="G327" s="99"/>
    </row>
    <row r="328" spans="1:7" ht="12.75">
      <c r="A328" s="107"/>
      <c r="B328" s="25"/>
      <c r="C328" s="25"/>
      <c r="D328" s="25"/>
      <c r="E328" s="91"/>
      <c r="F328" s="47"/>
      <c r="G328" s="99"/>
    </row>
    <row r="329" spans="1:7" ht="12.75">
      <c r="A329" s="76">
        <v>7</v>
      </c>
      <c r="B329" s="105" t="s">
        <v>447</v>
      </c>
      <c r="C329" s="57"/>
      <c r="D329" s="57"/>
      <c r="E329" s="55">
        <f>SUM(E331:E383)</f>
        <v>357768583</v>
      </c>
      <c r="F329" s="47"/>
      <c r="G329" s="99"/>
    </row>
    <row r="330" spans="1:7" ht="12.75">
      <c r="A330" s="2"/>
      <c r="B330" s="25"/>
      <c r="C330" s="25"/>
      <c r="D330" s="25"/>
      <c r="E330" s="91"/>
      <c r="F330" s="47"/>
      <c r="G330" s="99"/>
    </row>
    <row r="331" spans="1:7" ht="12.75">
      <c r="A331" s="39">
        <v>7.1</v>
      </c>
      <c r="B331" s="32" t="s">
        <v>448</v>
      </c>
      <c r="C331" s="30"/>
      <c r="D331" s="30"/>
      <c r="E331" s="93">
        <f>SUM(C355+D355)</f>
        <v>272018583</v>
      </c>
      <c r="F331" s="47"/>
      <c r="G331" s="99"/>
    </row>
    <row r="332" spans="1:7" ht="12.75">
      <c r="A332" s="26"/>
      <c r="B332" s="30"/>
      <c r="C332" s="30"/>
      <c r="D332" s="30"/>
      <c r="E332" s="95"/>
      <c r="F332" s="47"/>
      <c r="G332" s="99"/>
    </row>
    <row r="333" spans="1:7" ht="12.75">
      <c r="A333" s="26" t="s">
        <v>449</v>
      </c>
      <c r="B333" s="30" t="s">
        <v>450</v>
      </c>
      <c r="C333" s="34">
        <v>1000000</v>
      </c>
      <c r="D333" s="30"/>
      <c r="E333" s="95"/>
      <c r="F333" s="90" t="s">
        <v>451</v>
      </c>
      <c r="G333" s="90" t="s">
        <v>452</v>
      </c>
    </row>
    <row r="334" spans="1:7" ht="12.75">
      <c r="A334" s="26"/>
      <c r="B334" s="30"/>
      <c r="C334" s="30"/>
      <c r="D334" s="30"/>
      <c r="E334" s="95"/>
      <c r="F334" s="97"/>
      <c r="G334" s="97" t="s">
        <v>453</v>
      </c>
    </row>
    <row r="335" spans="1:7" ht="12.75">
      <c r="A335" s="26" t="s">
        <v>454</v>
      </c>
      <c r="B335" s="30" t="s">
        <v>455</v>
      </c>
      <c r="C335" s="34">
        <v>35000000</v>
      </c>
      <c r="D335" s="30"/>
      <c r="E335" s="95"/>
      <c r="F335" s="90" t="s">
        <v>451</v>
      </c>
      <c r="G335" s="90" t="s">
        <v>452</v>
      </c>
    </row>
    <row r="336" spans="1:7" ht="12.75">
      <c r="A336" s="26"/>
      <c r="B336" s="30"/>
      <c r="C336" s="34"/>
      <c r="D336" s="30"/>
      <c r="E336" s="95"/>
      <c r="F336" s="97"/>
      <c r="G336" s="97" t="s">
        <v>453</v>
      </c>
    </row>
    <row r="337" spans="1:7" ht="12.75">
      <c r="A337" s="26" t="s">
        <v>456</v>
      </c>
      <c r="B337" s="30" t="s">
        <v>457</v>
      </c>
      <c r="C337" s="34">
        <v>2000000</v>
      </c>
      <c r="D337" s="30"/>
      <c r="E337" s="95"/>
      <c r="F337" s="90" t="s">
        <v>451</v>
      </c>
      <c r="G337" s="90" t="s">
        <v>458</v>
      </c>
    </row>
    <row r="338" spans="1:7" ht="12.75">
      <c r="A338" s="26"/>
      <c r="B338" s="30"/>
      <c r="C338" s="34"/>
      <c r="D338" s="30"/>
      <c r="E338" s="95"/>
      <c r="F338" s="97"/>
      <c r="G338" s="97" t="s">
        <v>459</v>
      </c>
    </row>
    <row r="339" spans="1:7" ht="12.75">
      <c r="A339" s="26" t="s">
        <v>460</v>
      </c>
      <c r="B339" s="30" t="s">
        <v>461</v>
      </c>
      <c r="C339" s="34">
        <v>20000000</v>
      </c>
      <c r="D339" s="30"/>
      <c r="E339" s="95"/>
      <c r="F339" s="90" t="s">
        <v>451</v>
      </c>
      <c r="G339" s="90" t="s">
        <v>452</v>
      </c>
    </row>
    <row r="340" spans="1:7" ht="12.75">
      <c r="A340" s="26"/>
      <c r="B340" s="30"/>
      <c r="C340" s="34"/>
      <c r="D340" s="30"/>
      <c r="E340" s="95"/>
      <c r="F340" s="97"/>
      <c r="G340" s="97" t="s">
        <v>462</v>
      </c>
    </row>
    <row r="341" spans="1:7" ht="12.75">
      <c r="A341" s="26" t="s">
        <v>463</v>
      </c>
      <c r="B341" s="30" t="s">
        <v>464</v>
      </c>
      <c r="C341" s="34">
        <v>2000000</v>
      </c>
      <c r="D341" s="30"/>
      <c r="E341" s="95"/>
      <c r="F341" s="90" t="s">
        <v>451</v>
      </c>
      <c r="G341" s="90" t="s">
        <v>458</v>
      </c>
    </row>
    <row r="342" spans="1:7" ht="12.75">
      <c r="A342" s="26"/>
      <c r="B342" s="30"/>
      <c r="C342" s="30"/>
      <c r="D342" s="30"/>
      <c r="E342" s="95"/>
      <c r="F342" s="97"/>
      <c r="G342" s="97" t="s">
        <v>465</v>
      </c>
    </row>
    <row r="343" spans="1:7" ht="12.75">
      <c r="A343" s="26" t="s">
        <v>466</v>
      </c>
      <c r="B343" s="30" t="s">
        <v>467</v>
      </c>
      <c r="C343" s="30"/>
      <c r="D343" s="30"/>
      <c r="E343" s="95"/>
      <c r="F343" s="90" t="s">
        <v>451</v>
      </c>
      <c r="G343" s="90" t="s">
        <v>468</v>
      </c>
    </row>
    <row r="344" spans="1:7" ht="12.75">
      <c r="A344" s="26"/>
      <c r="B344" s="30" t="s">
        <v>469</v>
      </c>
      <c r="C344" s="30"/>
      <c r="D344" s="34">
        <v>87018583</v>
      </c>
      <c r="E344" s="95"/>
      <c r="F344" s="92"/>
      <c r="G344" s="92" t="s">
        <v>470</v>
      </c>
    </row>
    <row r="345" spans="1:7" ht="12.75">
      <c r="A345" s="26"/>
      <c r="B345" s="30"/>
      <c r="C345" s="30"/>
      <c r="D345" s="30"/>
      <c r="E345" s="95"/>
      <c r="F345" s="97"/>
      <c r="G345" s="97"/>
    </row>
    <row r="346" spans="1:7" ht="12.75">
      <c r="A346" s="26" t="s">
        <v>471</v>
      </c>
      <c r="B346" s="30" t="s">
        <v>472</v>
      </c>
      <c r="C346" s="30"/>
      <c r="D346" s="30"/>
      <c r="E346" s="95"/>
      <c r="F346" s="90" t="s">
        <v>451</v>
      </c>
      <c r="G346" s="90" t="s">
        <v>473</v>
      </c>
    </row>
    <row r="347" spans="1:7" ht="12.75">
      <c r="A347" s="26"/>
      <c r="B347" s="30" t="s">
        <v>474</v>
      </c>
      <c r="C347" s="30"/>
      <c r="D347" s="34">
        <v>70000000</v>
      </c>
      <c r="E347" s="95"/>
      <c r="F347" s="92"/>
      <c r="G347" s="92" t="s">
        <v>475</v>
      </c>
    </row>
    <row r="348" spans="1:7" ht="12.75">
      <c r="A348" s="26"/>
      <c r="B348" s="30"/>
      <c r="C348" s="30"/>
      <c r="D348" s="34"/>
      <c r="E348" s="95"/>
      <c r="F348" s="97"/>
      <c r="G348" s="97" t="s">
        <v>476</v>
      </c>
    </row>
    <row r="349" spans="1:7" ht="12.75">
      <c r="A349" s="26" t="s">
        <v>477</v>
      </c>
      <c r="B349" s="30" t="s">
        <v>478</v>
      </c>
      <c r="C349" s="30"/>
      <c r="D349" s="25"/>
      <c r="E349" s="95"/>
      <c r="F349" s="90" t="s">
        <v>451</v>
      </c>
      <c r="G349" s="90" t="s">
        <v>468</v>
      </c>
    </row>
    <row r="350" spans="1:7" ht="12.75">
      <c r="A350" s="26"/>
      <c r="B350" s="30" t="s">
        <v>479</v>
      </c>
      <c r="C350" s="30"/>
      <c r="D350" s="34">
        <v>40000000</v>
      </c>
      <c r="E350" s="95"/>
      <c r="F350" s="92"/>
      <c r="G350" s="92" t="s">
        <v>470</v>
      </c>
    </row>
    <row r="351" spans="1:7" ht="12.75">
      <c r="A351" s="26"/>
      <c r="B351" s="30"/>
      <c r="C351" s="30"/>
      <c r="D351" s="30"/>
      <c r="E351" s="95"/>
      <c r="F351" s="97"/>
      <c r="G351" s="97"/>
    </row>
    <row r="352" spans="1:7" ht="12.75">
      <c r="A352" s="26" t="s">
        <v>480</v>
      </c>
      <c r="B352" s="30" t="s">
        <v>481</v>
      </c>
      <c r="C352" s="30"/>
      <c r="D352" s="25"/>
      <c r="E352" s="95"/>
      <c r="F352" s="90" t="s">
        <v>482</v>
      </c>
      <c r="G352" s="90" t="s">
        <v>483</v>
      </c>
    </row>
    <row r="353" spans="1:7" ht="12.75">
      <c r="A353" s="26"/>
      <c r="B353" s="30" t="s">
        <v>484</v>
      </c>
      <c r="C353" s="30"/>
      <c r="D353" s="34">
        <v>15000000</v>
      </c>
      <c r="E353" s="95"/>
      <c r="F353" s="92" t="s">
        <v>485</v>
      </c>
      <c r="G353" s="92" t="s">
        <v>486</v>
      </c>
    </row>
    <row r="354" spans="1:7" ht="12.75">
      <c r="A354" s="26"/>
      <c r="B354" s="30"/>
      <c r="C354" s="30"/>
      <c r="D354" s="34"/>
      <c r="E354" s="95"/>
      <c r="F354" s="97"/>
      <c r="G354" s="97" t="s">
        <v>487</v>
      </c>
    </row>
    <row r="355" spans="1:7" ht="12.75">
      <c r="A355" s="26"/>
      <c r="B355" s="94" t="s">
        <v>395</v>
      </c>
      <c r="C355" s="32">
        <f>SUM(C333:C354)</f>
        <v>60000000</v>
      </c>
      <c r="D355" s="32">
        <f>SUM(D333:D354)</f>
        <v>212018583</v>
      </c>
      <c r="E355" s="95"/>
      <c r="F355" s="47"/>
      <c r="G355" s="99"/>
    </row>
    <row r="356" spans="1:7" ht="12.75">
      <c r="A356" s="26"/>
      <c r="B356" s="94"/>
      <c r="C356" s="32"/>
      <c r="D356" s="32"/>
      <c r="E356" s="95"/>
      <c r="F356" s="47"/>
      <c r="G356" s="99"/>
    </row>
    <row r="357" spans="1:7" ht="12.75">
      <c r="A357" s="26" t="s">
        <v>488</v>
      </c>
      <c r="B357" s="30"/>
      <c r="C357" s="30"/>
      <c r="D357" s="30"/>
      <c r="E357" s="95"/>
      <c r="F357" s="47"/>
      <c r="G357" s="99"/>
    </row>
    <row r="358" spans="1:7" ht="12.75">
      <c r="A358" s="39">
        <v>7.2</v>
      </c>
      <c r="B358" s="32" t="s">
        <v>489</v>
      </c>
      <c r="C358" s="32"/>
      <c r="D358" s="32"/>
      <c r="E358" s="93">
        <f>SUM(C368:D368)</f>
        <v>45150000</v>
      </c>
      <c r="F358" s="47"/>
      <c r="G358" s="99"/>
    </row>
    <row r="359" spans="1:7" ht="12.75">
      <c r="A359" s="26"/>
      <c r="B359" s="30"/>
      <c r="C359" s="30"/>
      <c r="D359" s="30"/>
      <c r="E359" s="95"/>
      <c r="F359" s="47"/>
      <c r="G359" s="99"/>
    </row>
    <row r="360" spans="1:7" ht="12.75">
      <c r="A360" s="26" t="s">
        <v>490</v>
      </c>
      <c r="B360" s="30" t="s">
        <v>491</v>
      </c>
      <c r="C360" s="30"/>
      <c r="D360" s="30"/>
      <c r="E360" s="95"/>
      <c r="F360" s="90"/>
      <c r="G360" s="90"/>
    </row>
    <row r="361" spans="1:7" ht="12.75">
      <c r="A361" s="26"/>
      <c r="B361" s="30" t="s">
        <v>492</v>
      </c>
      <c r="C361" s="30"/>
      <c r="D361" s="30"/>
      <c r="E361" s="95"/>
      <c r="F361" s="90" t="s">
        <v>493</v>
      </c>
      <c r="G361" s="90" t="s">
        <v>494</v>
      </c>
    </row>
    <row r="362" spans="1:7" ht="12.75">
      <c r="A362" s="26" t="s">
        <v>406</v>
      </c>
      <c r="B362" s="30" t="s">
        <v>495</v>
      </c>
      <c r="C362" s="30"/>
      <c r="D362" s="34">
        <v>25150000</v>
      </c>
      <c r="E362" s="95"/>
      <c r="F362" s="92" t="s">
        <v>496</v>
      </c>
      <c r="G362" s="92" t="s">
        <v>497</v>
      </c>
    </row>
    <row r="363" spans="1:7" ht="12.75">
      <c r="A363" s="26"/>
      <c r="B363" s="30"/>
      <c r="C363" s="30"/>
      <c r="D363" s="34"/>
      <c r="E363" s="95"/>
      <c r="F363" s="97"/>
      <c r="G363" s="97"/>
    </row>
    <row r="364" spans="1:7" ht="12.75">
      <c r="A364" s="26" t="s">
        <v>498</v>
      </c>
      <c r="B364" s="30" t="s">
        <v>499</v>
      </c>
      <c r="C364" s="30"/>
      <c r="D364" s="34"/>
      <c r="E364" s="95"/>
      <c r="F364" s="90"/>
      <c r="G364" s="90"/>
    </row>
    <row r="365" spans="1:7" ht="12.75">
      <c r="A365" s="26"/>
      <c r="B365" s="30" t="s">
        <v>500</v>
      </c>
      <c r="C365" s="30"/>
      <c r="D365" s="34"/>
      <c r="E365" s="95"/>
      <c r="F365" s="90" t="s">
        <v>493</v>
      </c>
      <c r="G365" s="90" t="s">
        <v>494</v>
      </c>
    </row>
    <row r="366" spans="1:7" ht="12.75">
      <c r="A366" s="26"/>
      <c r="B366" s="30" t="s">
        <v>501</v>
      </c>
      <c r="C366" s="30"/>
      <c r="D366" s="34">
        <v>20000000</v>
      </c>
      <c r="E366" s="95"/>
      <c r="F366" s="92" t="s">
        <v>502</v>
      </c>
      <c r="G366" s="92" t="s">
        <v>497</v>
      </c>
    </row>
    <row r="367" spans="1:7" ht="12.75">
      <c r="A367" s="26"/>
      <c r="B367" s="30"/>
      <c r="C367" s="30"/>
      <c r="D367" s="34"/>
      <c r="E367" s="95"/>
      <c r="F367" s="97"/>
      <c r="G367" s="97"/>
    </row>
    <row r="368" spans="1:7" ht="12.75">
      <c r="A368" s="26"/>
      <c r="B368" s="94" t="s">
        <v>395</v>
      </c>
      <c r="C368" s="32">
        <f>SUM(C362:C366)</f>
        <v>0</v>
      </c>
      <c r="D368" s="32">
        <f>SUM(D362:D366)</f>
        <v>45150000</v>
      </c>
      <c r="E368" s="95"/>
      <c r="F368" s="47"/>
      <c r="G368" s="99"/>
    </row>
    <row r="369" spans="1:7" ht="12.75">
      <c r="A369" s="26"/>
      <c r="B369" s="94"/>
      <c r="C369" s="32"/>
      <c r="D369" s="32"/>
      <c r="E369" s="95"/>
      <c r="F369" s="47"/>
      <c r="G369" s="99"/>
    </row>
    <row r="370" spans="1:7" ht="12.75">
      <c r="A370" s="26"/>
      <c r="B370" s="30"/>
      <c r="C370" s="30"/>
      <c r="D370" s="34"/>
      <c r="E370" s="95"/>
      <c r="F370" s="47"/>
      <c r="G370" s="99"/>
    </row>
    <row r="371" spans="1:7" ht="12.75">
      <c r="A371" s="39">
        <v>7.3</v>
      </c>
      <c r="B371" s="32" t="s">
        <v>503</v>
      </c>
      <c r="C371" s="32"/>
      <c r="D371" s="34"/>
      <c r="E371" s="93">
        <f>SUM(C381:D381)</f>
        <v>40600000</v>
      </c>
      <c r="F371" s="108"/>
      <c r="G371" s="99"/>
    </row>
    <row r="372" spans="1:7" ht="12.75">
      <c r="A372" s="26"/>
      <c r="B372" s="30"/>
      <c r="C372" s="30"/>
      <c r="D372" s="34"/>
      <c r="E372" s="95"/>
      <c r="F372" s="47"/>
      <c r="G372" s="99"/>
    </row>
    <row r="373" spans="1:7" ht="12.75">
      <c r="A373" s="26" t="s">
        <v>504</v>
      </c>
      <c r="B373" s="30" t="s">
        <v>505</v>
      </c>
      <c r="C373" s="34">
        <v>3500000</v>
      </c>
      <c r="D373" s="34"/>
      <c r="E373" s="95"/>
      <c r="F373" s="90" t="s">
        <v>506</v>
      </c>
      <c r="G373" s="90" t="s">
        <v>494</v>
      </c>
    </row>
    <row r="374" spans="1:7" ht="12.75">
      <c r="A374" s="26"/>
      <c r="B374" s="30"/>
      <c r="C374" s="30"/>
      <c r="D374" s="34"/>
      <c r="E374" s="95"/>
      <c r="F374" s="97"/>
      <c r="G374" s="92" t="s">
        <v>497</v>
      </c>
    </row>
    <row r="375" spans="1:7" ht="12.75">
      <c r="A375" s="26" t="s">
        <v>507</v>
      </c>
      <c r="B375" s="30" t="s">
        <v>508</v>
      </c>
      <c r="C375" s="30"/>
      <c r="D375" s="34">
        <v>37000000</v>
      </c>
      <c r="E375" s="95"/>
      <c r="F375" s="90" t="s">
        <v>506</v>
      </c>
      <c r="G375" s="90" t="s">
        <v>494</v>
      </c>
    </row>
    <row r="376" spans="1:7" ht="12.75">
      <c r="A376" s="26"/>
      <c r="B376" s="30"/>
      <c r="C376" s="30"/>
      <c r="D376" s="34"/>
      <c r="E376" s="95"/>
      <c r="F376" s="92"/>
      <c r="G376" s="92"/>
    </row>
    <row r="377" spans="1:7" ht="12.75">
      <c r="A377" s="26" t="s">
        <v>509</v>
      </c>
      <c r="B377" s="30" t="s">
        <v>510</v>
      </c>
      <c r="C377" s="30"/>
      <c r="D377" s="34"/>
      <c r="E377" s="95"/>
      <c r="F377" s="90"/>
      <c r="G377" s="90"/>
    </row>
    <row r="378" spans="1:7" ht="12.75">
      <c r="A378" s="26"/>
      <c r="B378" s="30" t="s">
        <v>511</v>
      </c>
      <c r="C378" s="34"/>
      <c r="D378" s="34"/>
      <c r="E378" s="95"/>
      <c r="F378" s="92" t="s">
        <v>512</v>
      </c>
      <c r="G378" s="92" t="s">
        <v>513</v>
      </c>
    </row>
    <row r="379" spans="1:7" ht="12.75">
      <c r="A379" s="26"/>
      <c r="B379" s="30" t="s">
        <v>514</v>
      </c>
      <c r="C379" s="109"/>
      <c r="D379" s="34"/>
      <c r="E379" s="95"/>
      <c r="F379" s="92"/>
      <c r="G379" s="92" t="s">
        <v>515</v>
      </c>
    </row>
    <row r="380" spans="1:7" ht="12.75">
      <c r="A380" s="26"/>
      <c r="B380" s="30" t="s">
        <v>516</v>
      </c>
      <c r="C380" s="34">
        <v>100000</v>
      </c>
      <c r="D380" s="34"/>
      <c r="E380" s="95"/>
      <c r="F380" s="97"/>
      <c r="G380" s="97" t="s">
        <v>517</v>
      </c>
    </row>
    <row r="381" spans="1:7" ht="12.75">
      <c r="A381" s="26"/>
      <c r="B381" s="94" t="s">
        <v>395</v>
      </c>
      <c r="C381" s="32">
        <f>SUM(C373:C380)</f>
        <v>3600000</v>
      </c>
      <c r="D381" s="33">
        <f>SUM(D375:D380)</f>
        <v>37000000</v>
      </c>
      <c r="E381" s="95"/>
      <c r="F381" s="47"/>
      <c r="G381" s="99"/>
    </row>
    <row r="382" spans="1:7" ht="12.75">
      <c r="A382" s="26"/>
      <c r="B382" s="30"/>
      <c r="C382" s="30"/>
      <c r="D382" s="34"/>
      <c r="E382" s="95"/>
      <c r="F382" s="47"/>
      <c r="G382" s="99"/>
    </row>
    <row r="383" spans="1:7" ht="12.75">
      <c r="A383" s="26"/>
      <c r="B383" s="32" t="s">
        <v>360</v>
      </c>
      <c r="C383" s="32">
        <f>+C355+C368+C381</f>
        <v>63600000</v>
      </c>
      <c r="D383" s="32">
        <f>+D355+D368+D381</f>
        <v>294168583</v>
      </c>
      <c r="E383" s="95"/>
      <c r="F383" s="47"/>
      <c r="G383" s="99"/>
    </row>
    <row r="384" spans="1:7" ht="12.75">
      <c r="A384" s="43"/>
      <c r="B384" s="110"/>
      <c r="C384" s="110"/>
      <c r="D384" s="110"/>
      <c r="E384" s="80"/>
      <c r="F384" s="47"/>
      <c r="G384" s="99"/>
    </row>
    <row r="385" spans="1:7" ht="12.75">
      <c r="A385" s="76">
        <v>8</v>
      </c>
      <c r="B385" s="105" t="s">
        <v>518</v>
      </c>
      <c r="C385" s="57"/>
      <c r="D385" s="57"/>
      <c r="E385" s="111">
        <f>SUM(E387:E410)</f>
        <v>34904252</v>
      </c>
      <c r="F385" s="47"/>
      <c r="G385" s="99"/>
    </row>
    <row r="386" spans="1:7" ht="12.75">
      <c r="A386" s="107"/>
      <c r="B386" s="25"/>
      <c r="C386" s="25"/>
      <c r="D386" s="25"/>
      <c r="E386" s="91"/>
      <c r="F386" s="47"/>
      <c r="G386" s="99"/>
    </row>
    <row r="387" spans="1:7" ht="12.75">
      <c r="A387" s="39">
        <v>8.1</v>
      </c>
      <c r="B387" s="32" t="s">
        <v>519</v>
      </c>
      <c r="C387" s="32"/>
      <c r="D387" s="32"/>
      <c r="E387" s="93">
        <f>SUM(C400:D400)</f>
        <v>22904252</v>
      </c>
      <c r="F387" s="47"/>
      <c r="G387" s="99"/>
    </row>
    <row r="388" spans="1:7" ht="12.75">
      <c r="A388" s="26"/>
      <c r="B388" s="30"/>
      <c r="C388" s="34"/>
      <c r="D388" s="30"/>
      <c r="E388" s="95"/>
      <c r="F388" s="47"/>
      <c r="G388" s="99"/>
    </row>
    <row r="389" spans="1:7" ht="12.75">
      <c r="A389" s="26" t="s">
        <v>520</v>
      </c>
      <c r="B389" s="112" t="s">
        <v>521</v>
      </c>
      <c r="C389" s="34">
        <v>1634050</v>
      </c>
      <c r="D389" s="30"/>
      <c r="E389" s="95"/>
      <c r="F389" s="90" t="s">
        <v>522</v>
      </c>
      <c r="G389" s="90" t="s">
        <v>523</v>
      </c>
    </row>
    <row r="390" spans="1:7" ht="12.75">
      <c r="A390" s="26" t="s">
        <v>524</v>
      </c>
      <c r="B390" s="30"/>
      <c r="C390" s="34"/>
      <c r="D390" s="30"/>
      <c r="E390" s="95"/>
      <c r="F390" s="97" t="s">
        <v>525</v>
      </c>
      <c r="G390" s="97" t="s">
        <v>526</v>
      </c>
    </row>
    <row r="391" spans="1:7" ht="12.75">
      <c r="A391" s="26" t="s">
        <v>527</v>
      </c>
      <c r="B391" s="30" t="s">
        <v>528</v>
      </c>
      <c r="C391" s="34">
        <v>3000000</v>
      </c>
      <c r="D391" s="30"/>
      <c r="E391" s="95"/>
      <c r="F391" s="90" t="s">
        <v>522</v>
      </c>
      <c r="G391" s="90" t="s">
        <v>529</v>
      </c>
    </row>
    <row r="392" spans="1:7" ht="12.75">
      <c r="A392" s="26"/>
      <c r="B392" s="30"/>
      <c r="C392" s="34"/>
      <c r="D392" s="30"/>
      <c r="E392" s="95"/>
      <c r="F392" s="97" t="s">
        <v>525</v>
      </c>
      <c r="G392" s="97" t="s">
        <v>526</v>
      </c>
    </row>
    <row r="393" spans="1:7" ht="12.75">
      <c r="A393" s="26" t="s">
        <v>530</v>
      </c>
      <c r="B393" s="30" t="s">
        <v>531</v>
      </c>
      <c r="C393" s="34">
        <v>5000000</v>
      </c>
      <c r="D393" s="30"/>
      <c r="E393" s="95"/>
      <c r="F393" s="90" t="s">
        <v>532</v>
      </c>
      <c r="G393" s="90" t="s">
        <v>533</v>
      </c>
    </row>
    <row r="394" spans="1:7" ht="12.75">
      <c r="A394" s="26"/>
      <c r="B394" s="30"/>
      <c r="C394" s="34"/>
      <c r="D394" s="30"/>
      <c r="E394" s="95"/>
      <c r="F394" s="97"/>
      <c r="G394" s="92" t="s">
        <v>534</v>
      </c>
    </row>
    <row r="395" spans="1:7" ht="12.75">
      <c r="A395" s="26" t="s">
        <v>535</v>
      </c>
      <c r="B395" s="30" t="s">
        <v>536</v>
      </c>
      <c r="C395" s="30"/>
      <c r="D395" s="34"/>
      <c r="E395" s="95"/>
      <c r="F395" s="90" t="s">
        <v>522</v>
      </c>
      <c r="G395" s="90" t="s">
        <v>523</v>
      </c>
    </row>
    <row r="396" spans="1:7" ht="12.75">
      <c r="A396" s="26"/>
      <c r="B396" s="30" t="s">
        <v>537</v>
      </c>
      <c r="C396" s="30"/>
      <c r="D396" s="34">
        <v>5000000</v>
      </c>
      <c r="E396" s="95"/>
      <c r="F396" s="97" t="s">
        <v>525</v>
      </c>
      <c r="G396" s="97" t="s">
        <v>526</v>
      </c>
    </row>
    <row r="397" spans="1:7" ht="12.75">
      <c r="A397" s="26"/>
      <c r="B397" s="30"/>
      <c r="C397" s="30"/>
      <c r="D397" s="34"/>
      <c r="E397" s="95"/>
      <c r="F397" s="92"/>
      <c r="G397" s="92"/>
    </row>
    <row r="398" spans="1:7" ht="12.75">
      <c r="A398" s="26" t="s">
        <v>538</v>
      </c>
      <c r="B398" s="30" t="s">
        <v>539</v>
      </c>
      <c r="C398" s="30"/>
      <c r="D398" s="34"/>
      <c r="E398" s="95"/>
      <c r="F398" s="90" t="s">
        <v>522</v>
      </c>
      <c r="G398" s="90" t="s">
        <v>529</v>
      </c>
    </row>
    <row r="399" spans="1:7" ht="12.75">
      <c r="A399" s="26"/>
      <c r="B399" s="30" t="s">
        <v>537</v>
      </c>
      <c r="C399" s="30"/>
      <c r="D399" s="34">
        <v>8270202</v>
      </c>
      <c r="E399" s="95"/>
      <c r="F399" s="97" t="s">
        <v>525</v>
      </c>
      <c r="G399" s="97" t="s">
        <v>526</v>
      </c>
    </row>
    <row r="400" spans="1:7" ht="12.75">
      <c r="A400" s="26"/>
      <c r="B400" s="94" t="s">
        <v>395</v>
      </c>
      <c r="C400" s="32">
        <f>SUM(C389:C398)</f>
        <v>9634050</v>
      </c>
      <c r="D400" s="32">
        <f>SUM(D389:D399)</f>
        <v>13270202</v>
      </c>
      <c r="E400" s="95"/>
      <c r="F400" s="108"/>
      <c r="G400" s="99"/>
    </row>
    <row r="401" spans="1:7" ht="12.75">
      <c r="A401" s="26"/>
      <c r="B401" s="30"/>
      <c r="C401" s="30"/>
      <c r="D401" s="30"/>
      <c r="E401" s="95"/>
      <c r="F401" s="47"/>
      <c r="G401" s="99"/>
    </row>
    <row r="402" spans="1:7" ht="12.75">
      <c r="A402" s="39">
        <v>8.2</v>
      </c>
      <c r="B402" s="32" t="s">
        <v>540</v>
      </c>
      <c r="C402" s="30"/>
      <c r="D402" s="30"/>
      <c r="E402" s="104">
        <f>SUM(C410+D410)</f>
        <v>12000000</v>
      </c>
      <c r="F402" s="47"/>
      <c r="G402" s="99"/>
    </row>
    <row r="403" spans="1:7" ht="12.75">
      <c r="A403" s="26"/>
      <c r="B403" s="32" t="s">
        <v>541</v>
      </c>
      <c r="C403" s="30"/>
      <c r="D403" s="103"/>
      <c r="E403" s="95"/>
      <c r="F403" s="47"/>
      <c r="G403" s="99"/>
    </row>
    <row r="404" spans="1:7" ht="12.75">
      <c r="A404" s="26"/>
      <c r="B404" s="32" t="s">
        <v>542</v>
      </c>
      <c r="C404" s="30"/>
      <c r="D404" s="25"/>
      <c r="E404" s="95"/>
      <c r="F404" s="47"/>
      <c r="G404" s="99"/>
    </row>
    <row r="405" spans="1:7" ht="12.75">
      <c r="A405" s="26"/>
      <c r="B405" s="30"/>
      <c r="C405" s="113"/>
      <c r="D405" s="30"/>
      <c r="E405" s="95"/>
      <c r="F405" s="47"/>
      <c r="G405" s="99"/>
    </row>
    <row r="406" spans="1:7" ht="12.75">
      <c r="A406" s="26" t="s">
        <v>543</v>
      </c>
      <c r="B406" s="30" t="s">
        <v>544</v>
      </c>
      <c r="C406" s="34">
        <v>3000000</v>
      </c>
      <c r="D406" s="30"/>
      <c r="E406" s="95"/>
      <c r="F406" s="90" t="s">
        <v>545</v>
      </c>
      <c r="G406" s="90" t="s">
        <v>546</v>
      </c>
    </row>
    <row r="407" spans="1:7" ht="12.75">
      <c r="A407" s="26"/>
      <c r="B407" s="30"/>
      <c r="C407" s="30"/>
      <c r="D407" s="30"/>
      <c r="E407" s="95"/>
      <c r="F407" s="92" t="s">
        <v>525</v>
      </c>
      <c r="G407" s="92" t="s">
        <v>547</v>
      </c>
    </row>
    <row r="408" spans="1:7" ht="12.75">
      <c r="A408" s="26" t="s">
        <v>548</v>
      </c>
      <c r="B408" s="30" t="s">
        <v>549</v>
      </c>
      <c r="C408" s="30"/>
      <c r="D408" s="34"/>
      <c r="E408" s="95"/>
      <c r="F408" s="90" t="s">
        <v>545</v>
      </c>
      <c r="G408" s="90" t="s">
        <v>546</v>
      </c>
    </row>
    <row r="409" spans="1:7" ht="12.75">
      <c r="A409" s="26"/>
      <c r="B409" s="30" t="s">
        <v>550</v>
      </c>
      <c r="C409" s="30"/>
      <c r="D409" s="34">
        <v>9000000</v>
      </c>
      <c r="E409" s="95"/>
      <c r="F409" s="97" t="s">
        <v>525</v>
      </c>
      <c r="G409" s="97" t="s">
        <v>547</v>
      </c>
    </row>
    <row r="410" spans="1:7" ht="12.75">
      <c r="A410" s="26"/>
      <c r="B410" s="94" t="s">
        <v>395</v>
      </c>
      <c r="C410" s="32">
        <f>SUM(C406:C409)</f>
        <v>3000000</v>
      </c>
      <c r="D410" s="32">
        <f>SUM(D406:D409)</f>
        <v>9000000</v>
      </c>
      <c r="E410" s="95"/>
      <c r="F410" s="47"/>
      <c r="G410" s="99"/>
    </row>
    <row r="411" spans="1:7" ht="12.75">
      <c r="A411" s="26"/>
      <c r="B411" s="94"/>
      <c r="C411" s="103"/>
      <c r="D411" s="103"/>
      <c r="E411" s="95"/>
      <c r="F411" s="47"/>
      <c r="G411" s="99"/>
    </row>
    <row r="412" spans="1:7" ht="12.75">
      <c r="A412" s="26"/>
      <c r="B412" s="114" t="s">
        <v>360</v>
      </c>
      <c r="C412" s="32">
        <f>+C400+C410</f>
        <v>12634050</v>
      </c>
      <c r="D412" s="32">
        <f>+D400+D410</f>
        <v>22270202</v>
      </c>
      <c r="E412" s="95"/>
      <c r="F412" s="47"/>
      <c r="G412" s="99"/>
    </row>
    <row r="413" spans="1:7" ht="12.75">
      <c r="A413" s="54"/>
      <c r="B413" s="48"/>
      <c r="C413" s="48"/>
      <c r="D413" s="48"/>
      <c r="E413" s="80"/>
      <c r="F413" s="47"/>
      <c r="G413" s="99"/>
    </row>
    <row r="414" spans="1:7" ht="12.75">
      <c r="A414" s="76">
        <v>9</v>
      </c>
      <c r="B414" s="55" t="s">
        <v>551</v>
      </c>
      <c r="C414" s="48"/>
      <c r="D414" s="48"/>
      <c r="E414" s="55">
        <f>SUM(C436:D436)</f>
        <v>26178189</v>
      </c>
      <c r="F414" s="47"/>
      <c r="G414" s="99"/>
    </row>
    <row r="415" spans="1:7" ht="12.75">
      <c r="A415" s="54"/>
      <c r="B415" s="48"/>
      <c r="C415" s="48"/>
      <c r="D415" s="48"/>
      <c r="E415" s="80"/>
      <c r="F415" s="47"/>
      <c r="G415" s="99"/>
    </row>
    <row r="416" spans="1:7" ht="12.75">
      <c r="A416" s="39">
        <v>9.1</v>
      </c>
      <c r="B416" s="32" t="s">
        <v>552</v>
      </c>
      <c r="C416" s="32"/>
      <c r="D416" s="32"/>
      <c r="E416" s="93">
        <f>SUM(C434:D434)</f>
        <v>26178189</v>
      </c>
      <c r="F416" s="47"/>
      <c r="G416" s="99"/>
    </row>
    <row r="417" spans="1:7" ht="12.75">
      <c r="A417" s="26"/>
      <c r="B417" s="30"/>
      <c r="C417" s="30"/>
      <c r="D417" s="30"/>
      <c r="E417" s="95"/>
      <c r="F417" s="47"/>
      <c r="G417" s="99"/>
    </row>
    <row r="418" spans="1:7" ht="12.75">
      <c r="A418" s="26" t="s">
        <v>553</v>
      </c>
      <c r="B418" s="30" t="s">
        <v>554</v>
      </c>
      <c r="C418" s="30"/>
      <c r="D418" s="30"/>
      <c r="E418" s="95"/>
      <c r="F418" s="90" t="s">
        <v>555</v>
      </c>
      <c r="G418" s="90" t="s">
        <v>556</v>
      </c>
    </row>
    <row r="419" spans="1:7" ht="12.75">
      <c r="A419" s="26"/>
      <c r="B419" s="30" t="s">
        <v>557</v>
      </c>
      <c r="C419" s="34"/>
      <c r="D419" s="30"/>
      <c r="E419" s="95"/>
      <c r="F419" s="92" t="s">
        <v>558</v>
      </c>
      <c r="G419" s="92" t="s">
        <v>559</v>
      </c>
    </row>
    <row r="420" spans="1:7" ht="12.75">
      <c r="A420" s="26"/>
      <c r="B420" s="30" t="s">
        <v>560</v>
      </c>
      <c r="C420" s="34"/>
      <c r="D420" s="30"/>
      <c r="E420" s="95"/>
      <c r="F420" s="92"/>
      <c r="G420" s="92"/>
    </row>
    <row r="421" spans="1:7" ht="12.75">
      <c r="A421" s="26"/>
      <c r="B421" s="30" t="s">
        <v>561</v>
      </c>
      <c r="C421" s="34"/>
      <c r="D421" s="30"/>
      <c r="E421" s="95"/>
      <c r="F421" s="92"/>
      <c r="G421" s="92"/>
    </row>
    <row r="422" spans="1:7" ht="12.75">
      <c r="A422" s="26"/>
      <c r="B422" s="30" t="s">
        <v>562</v>
      </c>
      <c r="C422" s="34">
        <v>14764947</v>
      </c>
      <c r="D422" s="30"/>
      <c r="E422" s="95"/>
      <c r="F422" s="92"/>
      <c r="G422" s="92"/>
    </row>
    <row r="423" spans="1:7" ht="12.75">
      <c r="A423" s="26"/>
      <c r="B423" s="30"/>
      <c r="C423" s="34"/>
      <c r="D423" s="30"/>
      <c r="E423" s="95"/>
      <c r="F423" s="92"/>
      <c r="G423" s="97"/>
    </row>
    <row r="424" spans="1:7" ht="12.75">
      <c r="A424" s="26" t="s">
        <v>563</v>
      </c>
      <c r="B424" s="30" t="s">
        <v>564</v>
      </c>
      <c r="C424" s="34"/>
      <c r="D424" s="34"/>
      <c r="E424" s="95"/>
      <c r="F424" s="90" t="s">
        <v>565</v>
      </c>
      <c r="G424" s="98" t="s">
        <v>566</v>
      </c>
    </row>
    <row r="425" spans="1:7" ht="12.75">
      <c r="A425" s="26"/>
      <c r="B425" s="30" t="s">
        <v>567</v>
      </c>
      <c r="C425" s="34">
        <v>1000000</v>
      </c>
      <c r="D425" s="34"/>
      <c r="E425" s="95"/>
      <c r="F425" s="97" t="s">
        <v>558</v>
      </c>
      <c r="G425" s="100" t="s">
        <v>558</v>
      </c>
    </row>
    <row r="426" spans="1:7" ht="12.75">
      <c r="A426" s="26"/>
      <c r="B426" s="30"/>
      <c r="C426" s="34"/>
      <c r="D426" s="34"/>
      <c r="E426" s="95"/>
      <c r="F426" s="92"/>
      <c r="G426" s="99"/>
    </row>
    <row r="427" spans="1:7" ht="12.75">
      <c r="A427" s="26" t="s">
        <v>568</v>
      </c>
      <c r="B427" s="30" t="s">
        <v>549</v>
      </c>
      <c r="C427" s="34"/>
      <c r="D427" s="34"/>
      <c r="E427" s="95"/>
      <c r="F427" s="90" t="s">
        <v>565</v>
      </c>
      <c r="G427" s="98" t="s">
        <v>566</v>
      </c>
    </row>
    <row r="428" spans="1:7" ht="12.75">
      <c r="A428" s="26"/>
      <c r="B428" s="30" t="s">
        <v>569</v>
      </c>
      <c r="C428" s="34"/>
      <c r="D428" s="30">
        <v>8000000</v>
      </c>
      <c r="E428" s="95"/>
      <c r="F428" s="97" t="s">
        <v>558</v>
      </c>
      <c r="G428" s="100" t="s">
        <v>558</v>
      </c>
    </row>
    <row r="429" spans="1:7" ht="12.75">
      <c r="A429" s="26"/>
      <c r="B429" s="30"/>
      <c r="C429" s="34"/>
      <c r="D429" s="30"/>
      <c r="E429" s="95"/>
      <c r="F429" s="92"/>
      <c r="G429" s="99"/>
    </row>
    <row r="430" spans="1:7" ht="12.75">
      <c r="A430" s="26" t="s">
        <v>570</v>
      </c>
      <c r="B430" s="30" t="s">
        <v>571</v>
      </c>
      <c r="C430" s="34"/>
      <c r="D430" s="30"/>
      <c r="E430" s="95"/>
      <c r="F430" s="90"/>
      <c r="G430" s="90"/>
    </row>
    <row r="431" spans="1:7" ht="12.75">
      <c r="A431" s="26"/>
      <c r="B431" s="30" t="s">
        <v>572</v>
      </c>
      <c r="C431" s="34"/>
      <c r="D431" s="30"/>
      <c r="E431" s="95"/>
      <c r="F431" s="92" t="s">
        <v>573</v>
      </c>
      <c r="G431" s="92" t="s">
        <v>379</v>
      </c>
    </row>
    <row r="432" spans="1:7" ht="12.75">
      <c r="A432" s="26"/>
      <c r="B432" s="30" t="s">
        <v>574</v>
      </c>
      <c r="C432" s="34"/>
      <c r="D432" s="30"/>
      <c r="E432" s="95"/>
      <c r="F432" s="92"/>
      <c r="G432" s="92" t="s">
        <v>575</v>
      </c>
    </row>
    <row r="433" spans="1:7" ht="12.75">
      <c r="A433" s="26"/>
      <c r="B433" s="30" t="s">
        <v>576</v>
      </c>
      <c r="C433" s="34"/>
      <c r="D433" s="34">
        <f>2413242</f>
        <v>2413242</v>
      </c>
      <c r="E433" s="95"/>
      <c r="F433" s="97"/>
      <c r="G433" s="97"/>
    </row>
    <row r="434" spans="1:7" ht="12.75">
      <c r="A434" s="26"/>
      <c r="B434" s="94" t="s">
        <v>395</v>
      </c>
      <c r="C434" s="32">
        <f>SUM(C419:C433)</f>
        <v>15764947</v>
      </c>
      <c r="D434" s="32">
        <f>SUM(D419:D433)</f>
        <v>10413242</v>
      </c>
      <c r="E434" s="95"/>
      <c r="F434" s="47"/>
      <c r="G434" s="99"/>
    </row>
    <row r="435" spans="1:7" ht="12.75">
      <c r="A435" s="26"/>
      <c r="B435" s="94"/>
      <c r="C435" s="32"/>
      <c r="D435" s="32"/>
      <c r="E435" s="95"/>
      <c r="F435" s="47"/>
      <c r="G435" s="99"/>
    </row>
    <row r="436" spans="1:7" ht="12.75">
      <c r="A436" s="26"/>
      <c r="B436" s="94" t="s">
        <v>360</v>
      </c>
      <c r="C436" s="32">
        <f>+C434</f>
        <v>15764947</v>
      </c>
      <c r="D436" s="32">
        <f>+D434</f>
        <v>10413242</v>
      </c>
      <c r="E436" s="95"/>
      <c r="F436" s="47"/>
      <c r="G436" s="99"/>
    </row>
    <row r="437" spans="1:7" ht="12.75">
      <c r="A437" s="43"/>
      <c r="B437" s="110"/>
      <c r="C437" s="110"/>
      <c r="D437" s="110"/>
      <c r="E437" s="115"/>
      <c r="F437" s="47"/>
      <c r="G437" s="99"/>
    </row>
    <row r="438" spans="1:7" ht="12.75">
      <c r="A438" s="76">
        <v>10</v>
      </c>
      <c r="B438" s="105" t="s">
        <v>577</v>
      </c>
      <c r="C438" s="57"/>
      <c r="D438" s="57"/>
      <c r="E438" s="111">
        <f>SUM(E440:E520)</f>
        <v>213494645</v>
      </c>
      <c r="F438" s="47"/>
      <c r="G438" s="99"/>
    </row>
    <row r="439" spans="1:7" ht="12.75">
      <c r="A439" s="107"/>
      <c r="B439" s="25"/>
      <c r="C439" s="25"/>
      <c r="D439" s="25"/>
      <c r="E439" s="91"/>
      <c r="F439" s="47"/>
      <c r="G439" s="99"/>
    </row>
    <row r="440" spans="1:7" ht="12.75">
      <c r="A440" s="39">
        <v>10.1</v>
      </c>
      <c r="B440" s="32" t="s">
        <v>578</v>
      </c>
      <c r="C440" s="30"/>
      <c r="D440" s="30"/>
      <c r="E440" s="93">
        <f>SUM(C446+D446)</f>
        <v>130500000</v>
      </c>
      <c r="F440" s="47"/>
      <c r="G440" s="99"/>
    </row>
    <row r="441" spans="1:7" ht="12.75">
      <c r="A441" s="39"/>
      <c r="B441" s="32"/>
      <c r="C441" s="30"/>
      <c r="D441" s="30"/>
      <c r="E441" s="93"/>
      <c r="F441" s="47"/>
      <c r="G441" s="99"/>
    </row>
    <row r="442" spans="1:7" ht="12.75">
      <c r="A442" s="26" t="s">
        <v>579</v>
      </c>
      <c r="B442" s="30" t="s">
        <v>580</v>
      </c>
      <c r="C442" s="34">
        <v>3000000</v>
      </c>
      <c r="D442" s="30"/>
      <c r="E442" s="95"/>
      <c r="F442" s="26" t="s">
        <v>581</v>
      </c>
      <c r="G442" s="26" t="s">
        <v>582</v>
      </c>
    </row>
    <row r="443" spans="1:7" ht="12.75">
      <c r="A443" s="26" t="s">
        <v>583</v>
      </c>
      <c r="B443" s="30" t="s">
        <v>584</v>
      </c>
      <c r="C443" s="34"/>
      <c r="D443" s="34">
        <v>125500000</v>
      </c>
      <c r="E443" s="95"/>
      <c r="F443" s="26" t="s">
        <v>581</v>
      </c>
      <c r="G443" s="26" t="s">
        <v>582</v>
      </c>
    </row>
    <row r="444" spans="1:7" ht="12.75">
      <c r="A444" s="26" t="s">
        <v>585</v>
      </c>
      <c r="B444" s="30" t="s">
        <v>586</v>
      </c>
      <c r="C444" s="34"/>
      <c r="D444" s="34">
        <v>1000000</v>
      </c>
      <c r="E444" s="95"/>
      <c r="F444" s="26" t="s">
        <v>581</v>
      </c>
      <c r="G444" s="26" t="s">
        <v>587</v>
      </c>
    </row>
    <row r="445" spans="1:7" ht="12.75">
      <c r="A445" s="26" t="s">
        <v>588</v>
      </c>
      <c r="B445" s="30" t="s">
        <v>589</v>
      </c>
      <c r="C445" s="34">
        <v>1000000</v>
      </c>
      <c r="D445" s="34"/>
      <c r="E445" s="95"/>
      <c r="F445" s="26" t="s">
        <v>581</v>
      </c>
      <c r="G445" s="26" t="s">
        <v>587</v>
      </c>
    </row>
    <row r="446" spans="1:7" ht="12.75">
      <c r="A446" s="26"/>
      <c r="B446" s="94" t="s">
        <v>395</v>
      </c>
      <c r="C446" s="32">
        <f>SUM(C442:C445)</f>
        <v>4000000</v>
      </c>
      <c r="D446" s="33">
        <f>SUM(D443:D445)</f>
        <v>126500000</v>
      </c>
      <c r="E446" s="95"/>
      <c r="F446" s="47"/>
      <c r="G446" s="99"/>
    </row>
    <row r="447" spans="1:7" ht="12.75">
      <c r="A447" s="26"/>
      <c r="B447" s="94"/>
      <c r="C447" s="32"/>
      <c r="D447" s="33"/>
      <c r="E447" s="95"/>
      <c r="F447" s="47"/>
      <c r="G447" s="99"/>
    </row>
    <row r="448" spans="1:7" ht="12.75">
      <c r="A448" s="39">
        <v>10.2</v>
      </c>
      <c r="B448" s="32" t="s">
        <v>590</v>
      </c>
      <c r="C448" s="34"/>
      <c r="D448" s="34"/>
      <c r="E448" s="93">
        <f>SUM(C452+D452)</f>
        <v>2500000</v>
      </c>
      <c r="F448" s="47"/>
      <c r="G448" s="99"/>
    </row>
    <row r="449" spans="1:7" ht="12.75">
      <c r="A449" s="39"/>
      <c r="B449" s="32"/>
      <c r="C449" s="34"/>
      <c r="D449" s="34"/>
      <c r="E449" s="93"/>
      <c r="F449" s="47"/>
      <c r="G449" s="99"/>
    </row>
    <row r="450" spans="1:7" ht="12.75">
      <c r="A450" s="26" t="s">
        <v>591</v>
      </c>
      <c r="B450" s="30" t="s">
        <v>592</v>
      </c>
      <c r="C450" s="34">
        <v>500000</v>
      </c>
      <c r="D450" s="34"/>
      <c r="E450" s="95"/>
      <c r="F450" s="26" t="s">
        <v>593</v>
      </c>
      <c r="G450" s="26" t="s">
        <v>594</v>
      </c>
    </row>
    <row r="451" spans="1:7" ht="12.75">
      <c r="A451" s="26" t="s">
        <v>595</v>
      </c>
      <c r="B451" s="30" t="s">
        <v>596</v>
      </c>
      <c r="C451" s="34"/>
      <c r="D451" s="34">
        <v>2000000</v>
      </c>
      <c r="E451" s="95"/>
      <c r="F451" s="26" t="s">
        <v>593</v>
      </c>
      <c r="G451" s="26" t="s">
        <v>594</v>
      </c>
    </row>
    <row r="452" spans="1:7" ht="12.75">
      <c r="A452" s="26"/>
      <c r="B452" s="94" t="s">
        <v>395</v>
      </c>
      <c r="C452" s="32">
        <f>SUM(C450:C451)</f>
        <v>500000</v>
      </c>
      <c r="D452" s="33">
        <f>SUM(D451:D451)</f>
        <v>2000000</v>
      </c>
      <c r="E452" s="95"/>
      <c r="F452" s="47"/>
      <c r="G452" s="99"/>
    </row>
    <row r="453" spans="1:7" ht="12.75">
      <c r="A453" s="26"/>
      <c r="B453" s="94"/>
      <c r="C453" s="32"/>
      <c r="D453" s="33"/>
      <c r="E453" s="95"/>
      <c r="F453" s="47"/>
      <c r="G453" s="99"/>
    </row>
    <row r="454" spans="1:7" ht="12.75">
      <c r="A454" s="39">
        <v>10.3</v>
      </c>
      <c r="B454" s="32" t="s">
        <v>597</v>
      </c>
      <c r="C454" s="34"/>
      <c r="D454" s="30"/>
      <c r="E454" s="93">
        <f>SUM(D461)</f>
        <v>35394645</v>
      </c>
      <c r="F454" s="47"/>
      <c r="G454" s="99"/>
    </row>
    <row r="455" spans="1:7" ht="12.75">
      <c r="A455" s="26"/>
      <c r="B455" s="30"/>
      <c r="C455" s="30"/>
      <c r="D455" s="34"/>
      <c r="E455" s="95"/>
      <c r="F455" s="47"/>
      <c r="G455" s="99"/>
    </row>
    <row r="456" spans="1:7" ht="12.75">
      <c r="A456" s="26" t="s">
        <v>598</v>
      </c>
      <c r="B456" s="30" t="s">
        <v>599</v>
      </c>
      <c r="C456" s="30"/>
      <c r="D456" s="30"/>
      <c r="E456" s="95"/>
      <c r="F456" s="90"/>
      <c r="G456" s="90" t="s">
        <v>600</v>
      </c>
    </row>
    <row r="457" spans="1:7" ht="12.75">
      <c r="A457" s="116"/>
      <c r="B457" s="30" t="s">
        <v>601</v>
      </c>
      <c r="C457" s="30"/>
      <c r="D457" s="34">
        <v>20000000</v>
      </c>
      <c r="E457" s="102"/>
      <c r="F457" s="92" t="s">
        <v>602</v>
      </c>
      <c r="G457" s="92" t="s">
        <v>603</v>
      </c>
    </row>
    <row r="458" spans="1:7" ht="12.75">
      <c r="A458" s="116"/>
      <c r="B458" s="30" t="s">
        <v>604</v>
      </c>
      <c r="C458" s="30"/>
      <c r="D458" s="80"/>
      <c r="E458" s="102"/>
      <c r="F458" s="92"/>
      <c r="G458" s="92"/>
    </row>
    <row r="459" spans="1:7" ht="12.75">
      <c r="A459" s="26"/>
      <c r="B459" s="30"/>
      <c r="C459" s="30"/>
      <c r="D459" s="25"/>
      <c r="E459" s="95"/>
      <c r="F459" s="97"/>
      <c r="G459" s="97"/>
    </row>
    <row r="460" spans="1:7" ht="12.75">
      <c r="A460" s="26" t="s">
        <v>605</v>
      </c>
      <c r="B460" s="30" t="s">
        <v>606</v>
      </c>
      <c r="C460" s="34"/>
      <c r="D460" s="34">
        <v>15394645</v>
      </c>
      <c r="E460" s="95"/>
      <c r="F460" s="26" t="s">
        <v>607</v>
      </c>
      <c r="G460" s="90" t="s">
        <v>600</v>
      </c>
    </row>
    <row r="461" spans="1:7" ht="12.75">
      <c r="A461" s="26"/>
      <c r="B461" s="94" t="s">
        <v>395</v>
      </c>
      <c r="C461" s="32">
        <f>SUM(C455:C460)</f>
        <v>0</v>
      </c>
      <c r="D461" s="32">
        <f>SUM(D455:D460)</f>
        <v>35394645</v>
      </c>
      <c r="E461" s="95"/>
      <c r="F461" s="47"/>
      <c r="G461" s="92" t="s">
        <v>603</v>
      </c>
    </row>
    <row r="462" spans="1:7" ht="12.75">
      <c r="A462" s="26"/>
      <c r="B462" s="94"/>
      <c r="C462" s="32"/>
      <c r="D462" s="32"/>
      <c r="E462" s="95"/>
      <c r="F462" s="47"/>
      <c r="G462" s="99"/>
    </row>
    <row r="463" spans="1:7" ht="12.75">
      <c r="A463" s="39">
        <v>10.4</v>
      </c>
      <c r="B463" s="32" t="s">
        <v>608</v>
      </c>
      <c r="C463" s="30"/>
      <c r="D463" s="30"/>
      <c r="E463" s="93">
        <f>SUM(D466:D471)</f>
        <v>11100000</v>
      </c>
      <c r="F463" s="47"/>
      <c r="G463" s="99"/>
    </row>
    <row r="464" spans="1:7" ht="12.75">
      <c r="A464" s="116"/>
      <c r="B464" s="30"/>
      <c r="C464" s="30"/>
      <c r="D464" s="30"/>
      <c r="E464" s="93"/>
      <c r="F464" s="47"/>
      <c r="G464" s="99"/>
    </row>
    <row r="465" spans="1:7" ht="12.75">
      <c r="A465" s="31" t="s">
        <v>609</v>
      </c>
      <c r="B465" s="30" t="s">
        <v>610</v>
      </c>
      <c r="C465" s="30"/>
      <c r="D465" s="30"/>
      <c r="E465" s="93"/>
      <c r="F465" s="90"/>
      <c r="G465" s="90" t="s">
        <v>611</v>
      </c>
    </row>
    <row r="466" spans="1:7" ht="12.75">
      <c r="A466" s="116"/>
      <c r="B466" s="30" t="s">
        <v>612</v>
      </c>
      <c r="C466" s="30"/>
      <c r="D466" s="30">
        <v>10000000</v>
      </c>
      <c r="E466" s="93"/>
      <c r="F466" s="92" t="s">
        <v>433</v>
      </c>
      <c r="G466" s="92" t="s">
        <v>613</v>
      </c>
    </row>
    <row r="467" spans="1:7" ht="12.75">
      <c r="A467" s="116"/>
      <c r="B467" s="30"/>
      <c r="C467" s="30"/>
      <c r="D467" s="30"/>
      <c r="E467" s="93"/>
      <c r="F467" s="97"/>
      <c r="G467" s="97" t="s">
        <v>614</v>
      </c>
    </row>
    <row r="468" spans="1:7" ht="12.75">
      <c r="A468" s="31" t="s">
        <v>615</v>
      </c>
      <c r="B468" s="30" t="s">
        <v>616</v>
      </c>
      <c r="C468" s="30"/>
      <c r="D468" s="30"/>
      <c r="E468" s="93"/>
      <c r="F468" s="90" t="s">
        <v>617</v>
      </c>
      <c r="G468" s="90" t="s">
        <v>611</v>
      </c>
    </row>
    <row r="469" spans="1:7" ht="12.75">
      <c r="A469" s="31"/>
      <c r="B469" s="30" t="s">
        <v>618</v>
      </c>
      <c r="C469" s="30"/>
      <c r="D469" s="30">
        <v>1000000</v>
      </c>
      <c r="E469" s="93"/>
      <c r="F469" s="92"/>
      <c r="G469" s="92"/>
    </row>
    <row r="470" spans="1:7" ht="12.75">
      <c r="A470" s="31"/>
      <c r="B470" s="30"/>
      <c r="C470" s="30"/>
      <c r="D470" s="30"/>
      <c r="E470" s="93"/>
      <c r="F470" s="97"/>
      <c r="G470" s="92" t="s">
        <v>619</v>
      </c>
    </row>
    <row r="471" spans="1:7" ht="12.75">
      <c r="A471" s="31" t="s">
        <v>620</v>
      </c>
      <c r="B471" s="30" t="s">
        <v>621</v>
      </c>
      <c r="C471" s="30"/>
      <c r="D471" s="117">
        <v>100000</v>
      </c>
      <c r="E471" s="93"/>
      <c r="F471" s="118" t="s">
        <v>602</v>
      </c>
      <c r="G471" s="90" t="s">
        <v>622</v>
      </c>
    </row>
    <row r="472" spans="1:7" ht="12.75">
      <c r="A472" s="116"/>
      <c r="B472" s="94" t="s">
        <v>395</v>
      </c>
      <c r="C472" s="32">
        <f>SUM(C466:C471)</f>
        <v>0</v>
      </c>
      <c r="D472" s="32">
        <f>SUM(D466:D471)</f>
        <v>11100000</v>
      </c>
      <c r="E472" s="93"/>
      <c r="F472" s="47"/>
      <c r="G472" s="97" t="s">
        <v>623</v>
      </c>
    </row>
    <row r="473" spans="1:7" ht="12.75">
      <c r="A473" s="116"/>
      <c r="B473" s="94"/>
      <c r="C473" s="32"/>
      <c r="D473" s="32"/>
      <c r="E473" s="93"/>
      <c r="F473" s="47"/>
      <c r="G473" s="99"/>
    </row>
    <row r="474" spans="1:7" ht="12.75">
      <c r="A474" s="39">
        <v>10.5</v>
      </c>
      <c r="B474" s="32" t="s">
        <v>624</v>
      </c>
      <c r="C474" s="30"/>
      <c r="D474" s="30"/>
      <c r="E474" s="93">
        <f>SUM(C478+D478)</f>
        <v>4000000</v>
      </c>
      <c r="F474" s="47"/>
      <c r="G474" s="99"/>
    </row>
    <row r="475" spans="1:7" ht="12.75">
      <c r="A475" s="39"/>
      <c r="B475" s="32"/>
      <c r="C475" s="30"/>
      <c r="D475" s="30"/>
      <c r="E475" s="93"/>
      <c r="F475" s="47"/>
      <c r="G475" s="99"/>
    </row>
    <row r="476" spans="1:7" ht="12.75">
      <c r="A476" s="26" t="s">
        <v>625</v>
      </c>
      <c r="B476" s="30" t="s">
        <v>626</v>
      </c>
      <c r="C476" s="34">
        <v>1000000</v>
      </c>
      <c r="D476" s="34"/>
      <c r="E476" s="95"/>
      <c r="F476" s="26" t="s">
        <v>627</v>
      </c>
      <c r="G476" s="26" t="s">
        <v>628</v>
      </c>
    </row>
    <row r="477" spans="1:7" ht="12.75">
      <c r="A477" s="26" t="s">
        <v>629</v>
      </c>
      <c r="B477" s="30" t="s">
        <v>630</v>
      </c>
      <c r="C477" s="30"/>
      <c r="D477" s="34">
        <v>3000000</v>
      </c>
      <c r="E477" s="95"/>
      <c r="F477" s="26" t="s">
        <v>627</v>
      </c>
      <c r="G477" s="26" t="s">
        <v>628</v>
      </c>
    </row>
    <row r="478" spans="1:7" ht="12.75">
      <c r="A478" s="26"/>
      <c r="B478" s="94" t="s">
        <v>395</v>
      </c>
      <c r="C478" s="32">
        <f>SUM(C476:C477)</f>
        <v>1000000</v>
      </c>
      <c r="D478" s="32">
        <f>SUM(D477)</f>
        <v>3000000</v>
      </c>
      <c r="E478" s="95"/>
      <c r="F478" s="47"/>
      <c r="G478" s="99"/>
    </row>
    <row r="479" spans="1:7" ht="12.75">
      <c r="A479" s="26"/>
      <c r="B479" s="94"/>
      <c r="C479" s="32"/>
      <c r="D479" s="32"/>
      <c r="E479" s="95"/>
      <c r="F479" s="47"/>
      <c r="G479" s="99"/>
    </row>
    <row r="480" spans="1:7" ht="12.75">
      <c r="A480" s="39">
        <v>10.6</v>
      </c>
      <c r="B480" s="32" t="s">
        <v>631</v>
      </c>
      <c r="C480" s="30"/>
      <c r="D480" s="30"/>
      <c r="E480" s="93">
        <f>SUM(C485:D485)</f>
        <v>8000000</v>
      </c>
      <c r="F480" s="47"/>
      <c r="G480" s="99"/>
    </row>
    <row r="481" spans="1:7" ht="12.75">
      <c r="A481" s="39"/>
      <c r="B481" s="32"/>
      <c r="C481" s="30"/>
      <c r="D481" s="30"/>
      <c r="E481" s="93"/>
      <c r="F481" s="47"/>
      <c r="G481" s="99"/>
    </row>
    <row r="482" spans="1:7" ht="12.75">
      <c r="A482" s="26" t="s">
        <v>632</v>
      </c>
      <c r="B482" s="30" t="s">
        <v>633</v>
      </c>
      <c r="C482" s="34">
        <v>1000000</v>
      </c>
      <c r="D482" s="30"/>
      <c r="E482" s="95"/>
      <c r="F482" s="26" t="s">
        <v>634</v>
      </c>
      <c r="G482" s="26" t="s">
        <v>635</v>
      </c>
    </row>
    <row r="483" spans="1:7" ht="12.75">
      <c r="A483" s="26" t="s">
        <v>636</v>
      </c>
      <c r="B483" s="30" t="s">
        <v>637</v>
      </c>
      <c r="C483" s="34">
        <v>4000000</v>
      </c>
      <c r="D483" s="30"/>
      <c r="E483" s="95"/>
      <c r="F483" s="26" t="s">
        <v>634</v>
      </c>
      <c r="G483" s="26" t="s">
        <v>638</v>
      </c>
    </row>
    <row r="484" spans="1:7" ht="12.75">
      <c r="A484" s="26" t="s">
        <v>639</v>
      </c>
      <c r="B484" s="30" t="s">
        <v>640</v>
      </c>
      <c r="C484" s="34">
        <v>3000000</v>
      </c>
      <c r="D484" s="30"/>
      <c r="E484" s="95"/>
      <c r="F484" s="26" t="s">
        <v>634</v>
      </c>
      <c r="G484" s="26" t="s">
        <v>641</v>
      </c>
    </row>
    <row r="485" spans="1:7" ht="12.75">
      <c r="A485" s="26"/>
      <c r="B485" s="94" t="s">
        <v>395</v>
      </c>
      <c r="C485" s="33">
        <f>SUM(C482:C484)</f>
        <v>8000000</v>
      </c>
      <c r="D485" s="33">
        <f>SUM(D482:D484)</f>
        <v>0</v>
      </c>
      <c r="E485" s="95"/>
      <c r="F485" s="47"/>
      <c r="G485" s="99"/>
    </row>
    <row r="486" spans="1:7" ht="12.75">
      <c r="A486" s="26"/>
      <c r="B486" s="94"/>
      <c r="C486" s="33"/>
      <c r="D486" s="33"/>
      <c r="E486" s="95"/>
      <c r="F486" s="47"/>
      <c r="G486" s="99"/>
    </row>
    <row r="487" spans="1:7" ht="12.75">
      <c r="A487" s="39">
        <v>10.7</v>
      </c>
      <c r="B487" s="32" t="s">
        <v>642</v>
      </c>
      <c r="C487" s="30"/>
      <c r="D487" s="30"/>
      <c r="E487" s="93">
        <f>SUM(C496+D496)</f>
        <v>2500000</v>
      </c>
      <c r="F487" s="47"/>
      <c r="G487" s="99"/>
    </row>
    <row r="488" spans="1:7" ht="12.75">
      <c r="A488" s="39"/>
      <c r="B488" s="32"/>
      <c r="C488" s="30"/>
      <c r="D488" s="30"/>
      <c r="E488" s="93"/>
      <c r="F488" s="47"/>
      <c r="G488" s="99"/>
    </row>
    <row r="489" spans="1:7" ht="12.75">
      <c r="A489" s="26" t="s">
        <v>643</v>
      </c>
      <c r="B489" s="30" t="s">
        <v>644</v>
      </c>
      <c r="C489" s="30"/>
      <c r="D489" s="34"/>
      <c r="E489" s="95"/>
      <c r="F489" s="90"/>
      <c r="G489" s="90"/>
    </row>
    <row r="490" spans="1:7" ht="12.75">
      <c r="A490" s="26"/>
      <c r="B490" s="30" t="s">
        <v>645</v>
      </c>
      <c r="C490" s="30"/>
      <c r="D490" s="34"/>
      <c r="E490" s="95"/>
      <c r="F490" s="92" t="s">
        <v>565</v>
      </c>
      <c r="G490" s="92" t="s">
        <v>646</v>
      </c>
    </row>
    <row r="491" spans="1:7" ht="12.75">
      <c r="A491" s="26"/>
      <c r="B491" s="30" t="s">
        <v>647</v>
      </c>
      <c r="C491" s="34">
        <v>500000</v>
      </c>
      <c r="D491" s="34"/>
      <c r="E491" s="95"/>
      <c r="F491" s="92"/>
      <c r="G491" s="92" t="s">
        <v>648</v>
      </c>
    </row>
    <row r="492" spans="1:7" ht="12.75">
      <c r="A492" s="26"/>
      <c r="B492" s="30"/>
      <c r="C492" s="34"/>
      <c r="D492" s="34"/>
      <c r="E492" s="95"/>
      <c r="F492" s="97"/>
      <c r="G492" s="97" t="s">
        <v>649</v>
      </c>
    </row>
    <row r="493" spans="1:7" ht="12.75">
      <c r="A493" s="26" t="s">
        <v>650</v>
      </c>
      <c r="B493" s="30" t="s">
        <v>644</v>
      </c>
      <c r="C493" s="30"/>
      <c r="D493" s="34"/>
      <c r="E493" s="95"/>
      <c r="F493" s="90"/>
      <c r="G493" s="92" t="s">
        <v>646</v>
      </c>
    </row>
    <row r="494" spans="1:7" ht="12.75">
      <c r="A494" s="26"/>
      <c r="B494" s="30" t="s">
        <v>645</v>
      </c>
      <c r="C494" s="30"/>
      <c r="D494" s="34"/>
      <c r="E494" s="95"/>
      <c r="F494" s="92" t="s">
        <v>565</v>
      </c>
      <c r="G494" s="92" t="s">
        <v>648</v>
      </c>
    </row>
    <row r="495" spans="1:7" ht="12.75">
      <c r="A495" s="26"/>
      <c r="B495" s="30" t="s">
        <v>651</v>
      </c>
      <c r="C495" s="30"/>
      <c r="D495" s="34">
        <v>2000000</v>
      </c>
      <c r="E495" s="95"/>
      <c r="F495" s="97"/>
      <c r="G495" s="97" t="s">
        <v>649</v>
      </c>
    </row>
    <row r="496" spans="1:7" ht="12.75">
      <c r="A496" s="26"/>
      <c r="B496" s="94" t="s">
        <v>395</v>
      </c>
      <c r="C496" s="32">
        <f>SUM(C491:C495)</f>
        <v>500000</v>
      </c>
      <c r="D496" s="32">
        <f>SUM(D489:D495)</f>
        <v>2000000</v>
      </c>
      <c r="E496" s="95"/>
      <c r="F496" s="47"/>
      <c r="G496" s="99"/>
    </row>
    <row r="497" spans="1:7" ht="12.75">
      <c r="A497" s="26"/>
      <c r="B497" s="94"/>
      <c r="C497" s="32"/>
      <c r="D497" s="32"/>
      <c r="E497" s="95"/>
      <c r="F497" s="47"/>
      <c r="G497" s="99"/>
    </row>
    <row r="498" spans="1:7" ht="12.75">
      <c r="A498" s="39">
        <v>10.8</v>
      </c>
      <c r="B498" s="32" t="s">
        <v>652</v>
      </c>
      <c r="C498" s="30"/>
      <c r="D498" s="30"/>
      <c r="E498" s="93">
        <f>SUM(C505:D505)</f>
        <v>4000000</v>
      </c>
      <c r="F498" s="47"/>
      <c r="G498" s="99"/>
    </row>
    <row r="499" spans="1:7" ht="12.75">
      <c r="A499" s="31"/>
      <c r="B499" s="30"/>
      <c r="C499" s="30"/>
      <c r="D499" s="30"/>
      <c r="E499" s="95"/>
      <c r="F499" s="47"/>
      <c r="G499" s="99"/>
    </row>
    <row r="500" spans="1:7" ht="12.75">
      <c r="A500" s="31" t="s">
        <v>653</v>
      </c>
      <c r="B500" s="30" t="s">
        <v>654</v>
      </c>
      <c r="C500" s="30"/>
      <c r="D500" s="30"/>
      <c r="E500" s="95"/>
      <c r="F500" s="90" t="s">
        <v>655</v>
      </c>
      <c r="G500" s="90" t="s">
        <v>656</v>
      </c>
    </row>
    <row r="501" spans="1:7" ht="12.75">
      <c r="A501" s="31"/>
      <c r="B501" s="30" t="s">
        <v>657</v>
      </c>
      <c r="C501" s="30">
        <v>1000000</v>
      </c>
      <c r="D501" s="30"/>
      <c r="E501" s="95"/>
      <c r="F501" s="92" t="s">
        <v>658</v>
      </c>
      <c r="G501" s="92" t="s">
        <v>659</v>
      </c>
    </row>
    <row r="502" spans="1:7" ht="12.75">
      <c r="A502" s="31"/>
      <c r="B502" s="30"/>
      <c r="C502" s="30"/>
      <c r="D502" s="30"/>
      <c r="E502" s="95"/>
      <c r="F502" s="97"/>
      <c r="G502" s="97"/>
    </row>
    <row r="503" spans="1:7" ht="12.75">
      <c r="A503" s="31" t="s">
        <v>660</v>
      </c>
      <c r="B503" s="30" t="s">
        <v>654</v>
      </c>
      <c r="C503" s="30"/>
      <c r="D503" s="30"/>
      <c r="E503" s="95"/>
      <c r="F503" s="90" t="s">
        <v>655</v>
      </c>
      <c r="G503" s="90" t="s">
        <v>656</v>
      </c>
    </row>
    <row r="504" spans="1:7" ht="12.75">
      <c r="A504" s="31"/>
      <c r="B504" s="30" t="s">
        <v>661</v>
      </c>
      <c r="C504" s="30"/>
      <c r="D504" s="30">
        <v>3000000</v>
      </c>
      <c r="E504" s="95"/>
      <c r="F504" s="97" t="s">
        <v>658</v>
      </c>
      <c r="G504" s="97" t="s">
        <v>659</v>
      </c>
    </row>
    <row r="505" spans="1:7" ht="12.75">
      <c r="A505" s="31"/>
      <c r="B505" s="94" t="s">
        <v>395</v>
      </c>
      <c r="C505" s="32">
        <f>SUM(C501:C504)</f>
        <v>1000000</v>
      </c>
      <c r="D505" s="32">
        <f>SUM(D501:D504)</f>
        <v>3000000</v>
      </c>
      <c r="E505" s="95"/>
      <c r="F505" s="47"/>
      <c r="G505" s="99"/>
    </row>
    <row r="506" spans="1:7" ht="12.75">
      <c r="A506" s="31"/>
      <c r="B506" s="94"/>
      <c r="C506" s="32"/>
      <c r="D506" s="32"/>
      <c r="E506" s="95"/>
      <c r="F506" s="47"/>
      <c r="G506" s="99"/>
    </row>
    <row r="507" spans="1:7" ht="12.75">
      <c r="A507" s="39">
        <v>10.9</v>
      </c>
      <c r="B507" s="32" t="s">
        <v>662</v>
      </c>
      <c r="C507" s="30"/>
      <c r="D507" s="30"/>
      <c r="E507" s="93">
        <f>SUM(C512:D512)</f>
        <v>13000000</v>
      </c>
      <c r="F507" s="47"/>
      <c r="G507" s="99"/>
    </row>
    <row r="508" spans="1:7" ht="12.75">
      <c r="A508" s="31"/>
      <c r="B508" s="30"/>
      <c r="C508" s="30"/>
      <c r="D508" s="30"/>
      <c r="E508" s="95"/>
      <c r="F508" s="47"/>
      <c r="G508" s="99"/>
    </row>
    <row r="509" spans="1:7" ht="12.75">
      <c r="A509" s="31" t="s">
        <v>663</v>
      </c>
      <c r="B509" s="30" t="s">
        <v>664</v>
      </c>
      <c r="C509" s="30">
        <v>8000000</v>
      </c>
      <c r="D509" s="30"/>
      <c r="E509" s="95"/>
      <c r="F509" s="43" t="s">
        <v>665</v>
      </c>
      <c r="G509" s="90" t="s">
        <v>666</v>
      </c>
    </row>
    <row r="510" spans="1:7" ht="12.75">
      <c r="A510" s="31"/>
      <c r="B510" s="30"/>
      <c r="C510" s="30"/>
      <c r="D510" s="30"/>
      <c r="E510" s="95"/>
      <c r="F510" s="119"/>
      <c r="G510" s="97" t="s">
        <v>667</v>
      </c>
    </row>
    <row r="511" spans="1:7" ht="12.75">
      <c r="A511" s="31" t="s">
        <v>668</v>
      </c>
      <c r="B511" s="30" t="s">
        <v>669</v>
      </c>
      <c r="C511" s="30">
        <v>5000000</v>
      </c>
      <c r="D511" s="30"/>
      <c r="E511" s="95"/>
      <c r="F511" s="119"/>
      <c r="G511" s="97"/>
    </row>
    <row r="512" spans="1:7" ht="12.75">
      <c r="A512" s="31"/>
      <c r="B512" s="94" t="s">
        <v>395</v>
      </c>
      <c r="C512" s="32">
        <f>SUM(C509:C511)</f>
        <v>13000000</v>
      </c>
      <c r="D512" s="32">
        <f>SUM(D509:D511)</f>
        <v>0</v>
      </c>
      <c r="E512" s="95"/>
      <c r="F512" s="54"/>
      <c r="G512" s="54"/>
    </row>
    <row r="513" spans="1:7" ht="12.75">
      <c r="A513" s="31"/>
      <c r="B513" s="94"/>
      <c r="C513" s="32"/>
      <c r="D513" s="32"/>
      <c r="E513" s="95"/>
      <c r="F513" s="43"/>
      <c r="G513" s="98"/>
    </row>
    <row r="514" spans="1:7" ht="12.75">
      <c r="A514" s="120" t="s">
        <v>670</v>
      </c>
      <c r="B514" s="32" t="s">
        <v>671</v>
      </c>
      <c r="C514" s="32"/>
      <c r="D514" s="32"/>
      <c r="E514" s="93">
        <f>SUM(C520:D520)</f>
        <v>2500000</v>
      </c>
      <c r="F514" s="47"/>
      <c r="G514" s="99"/>
    </row>
    <row r="515" spans="1:7" ht="12.75">
      <c r="A515" s="31"/>
      <c r="B515" s="30"/>
      <c r="C515" s="30"/>
      <c r="D515" s="30"/>
      <c r="E515" s="95"/>
      <c r="F515" s="119"/>
      <c r="G515" s="100"/>
    </row>
    <row r="516" spans="1:7" ht="12.75">
      <c r="A516" s="31" t="s">
        <v>672</v>
      </c>
      <c r="B516" s="30" t="s">
        <v>673</v>
      </c>
      <c r="C516" s="30">
        <v>500000</v>
      </c>
      <c r="D516" s="30"/>
      <c r="E516" s="95"/>
      <c r="F516" s="90" t="s">
        <v>674</v>
      </c>
      <c r="G516" s="90" t="s">
        <v>675</v>
      </c>
    </row>
    <row r="517" spans="1:7" ht="12.75">
      <c r="A517" s="31"/>
      <c r="B517" s="30"/>
      <c r="C517" s="30"/>
      <c r="D517" s="30"/>
      <c r="E517" s="95"/>
      <c r="F517" s="92"/>
      <c r="G517" s="92" t="s">
        <v>676</v>
      </c>
    </row>
    <row r="518" spans="1:7" ht="12.75">
      <c r="A518" s="31" t="s">
        <v>677</v>
      </c>
      <c r="B518" s="30" t="s">
        <v>678</v>
      </c>
      <c r="C518" s="30"/>
      <c r="D518" s="30">
        <v>2000000</v>
      </c>
      <c r="E518" s="95"/>
      <c r="F518" s="43" t="s">
        <v>674</v>
      </c>
      <c r="G518" s="90" t="s">
        <v>675</v>
      </c>
    </row>
    <row r="519" spans="1:7" ht="12.75">
      <c r="A519" s="31"/>
      <c r="B519" s="30"/>
      <c r="C519" s="30"/>
      <c r="D519" s="30"/>
      <c r="E519" s="95"/>
      <c r="F519" s="119"/>
      <c r="G519" s="97" t="s">
        <v>676</v>
      </c>
    </row>
    <row r="520" spans="1:7" ht="12.75">
      <c r="A520" s="31"/>
      <c r="B520" s="94" t="s">
        <v>395</v>
      </c>
      <c r="C520" s="32">
        <f>SUM(C516:C518)</f>
        <v>500000</v>
      </c>
      <c r="D520" s="32">
        <f>SUM(D516:D518)</f>
        <v>2000000</v>
      </c>
      <c r="E520" s="95"/>
      <c r="F520" s="43"/>
      <c r="G520" s="98"/>
    </row>
    <row r="521" spans="1:7" ht="12.75">
      <c r="A521" s="31"/>
      <c r="B521" s="94"/>
      <c r="C521" s="32"/>
      <c r="D521" s="32"/>
      <c r="E521" s="95"/>
      <c r="F521" s="47"/>
      <c r="G521" s="99"/>
    </row>
    <row r="522" spans="1:7" ht="12.75">
      <c r="A522" s="26"/>
      <c r="B522" s="94" t="s">
        <v>360</v>
      </c>
      <c r="C522" s="32">
        <f>+C446+C452+C461+C472+C478+C485+C496+C505+C512+C520</f>
        <v>28500000</v>
      </c>
      <c r="D522" s="32">
        <f>+D446+D452+D461+D472+D478+D485+D496+D505+D512+D520</f>
        <v>184994645</v>
      </c>
      <c r="E522" s="95"/>
      <c r="F522" s="47"/>
      <c r="G522" s="99"/>
    </row>
    <row r="523" spans="1:7" ht="12.75">
      <c r="A523" s="54"/>
      <c r="B523" s="121"/>
      <c r="C523" s="55"/>
      <c r="D523" s="55"/>
      <c r="E523" s="80"/>
      <c r="F523" s="47"/>
      <c r="G523" s="99"/>
    </row>
    <row r="524" spans="1:7" ht="12.75">
      <c r="A524" s="76">
        <v>11</v>
      </c>
      <c r="B524" s="105" t="s">
        <v>679</v>
      </c>
      <c r="C524" s="122"/>
      <c r="D524" s="122"/>
      <c r="E524" s="111">
        <f>SUM(E526:E531)</f>
        <v>37130919</v>
      </c>
      <c r="F524" s="47"/>
      <c r="G524" s="99"/>
    </row>
    <row r="525" spans="1:7" ht="12.75">
      <c r="A525" s="54"/>
      <c r="B525" s="123"/>
      <c r="C525" s="122"/>
      <c r="D525" s="122"/>
      <c r="E525" s="80"/>
      <c r="F525" s="47"/>
      <c r="G525" s="99"/>
    </row>
    <row r="526" spans="1:7" ht="12.75">
      <c r="A526" s="39">
        <v>11.1</v>
      </c>
      <c r="B526" s="114" t="s">
        <v>680</v>
      </c>
      <c r="C526" s="103"/>
      <c r="D526" s="103"/>
      <c r="E526" s="93">
        <f>SUM(C531:D531)</f>
        <v>37130919</v>
      </c>
      <c r="F526" s="47"/>
      <c r="G526" s="99"/>
    </row>
    <row r="527" spans="1:7" ht="12.75">
      <c r="A527" s="39"/>
      <c r="B527" s="114"/>
      <c r="C527" s="103"/>
      <c r="D527" s="103"/>
      <c r="E527" s="95"/>
      <c r="F527" s="124"/>
      <c r="G527" s="100"/>
    </row>
    <row r="528" spans="1:7" ht="12.75">
      <c r="A528" s="31" t="s">
        <v>681</v>
      </c>
      <c r="B528" s="101" t="s">
        <v>682</v>
      </c>
      <c r="C528" s="30">
        <v>8000000</v>
      </c>
      <c r="D528" s="30"/>
      <c r="E528" s="95"/>
      <c r="F528" s="90" t="s">
        <v>451</v>
      </c>
      <c r="G528" s="90" t="s">
        <v>683</v>
      </c>
    </row>
    <row r="529" spans="1:7" ht="12.75">
      <c r="A529" s="39"/>
      <c r="B529" s="101"/>
      <c r="C529" s="30"/>
      <c r="D529" s="30"/>
      <c r="E529" s="95"/>
      <c r="F529" s="97"/>
      <c r="G529" s="97" t="s">
        <v>684</v>
      </c>
    </row>
    <row r="530" spans="1:7" ht="12.75">
      <c r="A530" s="26" t="s">
        <v>685</v>
      </c>
      <c r="B530" s="101" t="s">
        <v>686</v>
      </c>
      <c r="C530" s="30"/>
      <c r="D530" s="30">
        <v>29130919</v>
      </c>
      <c r="E530" s="95"/>
      <c r="F530" s="90" t="s">
        <v>451</v>
      </c>
      <c r="G530" s="90" t="s">
        <v>683</v>
      </c>
    </row>
    <row r="531" spans="1:7" ht="12.75">
      <c r="A531" s="26"/>
      <c r="B531" s="94" t="s">
        <v>395</v>
      </c>
      <c r="C531" s="32">
        <f>SUM(C528:C530)</f>
        <v>8000000</v>
      </c>
      <c r="D531" s="32">
        <f>SUM(D528:D530)</f>
        <v>29130919</v>
      </c>
      <c r="E531" s="95"/>
      <c r="F531" s="97"/>
      <c r="G531" s="97" t="s">
        <v>684</v>
      </c>
    </row>
    <row r="532" spans="1:7" ht="12.75">
      <c r="A532" s="26"/>
      <c r="B532" s="94"/>
      <c r="C532" s="103"/>
      <c r="D532" s="103"/>
      <c r="E532" s="95"/>
      <c r="F532" s="47"/>
      <c r="G532" s="99"/>
    </row>
    <row r="533" spans="1:7" ht="12.75">
      <c r="A533" s="26"/>
      <c r="B533" s="94" t="s">
        <v>360</v>
      </c>
      <c r="C533" s="32">
        <f>+C531</f>
        <v>8000000</v>
      </c>
      <c r="D533" s="32">
        <f>+D531</f>
        <v>29130919</v>
      </c>
      <c r="E533" s="95"/>
      <c r="F533" s="47"/>
      <c r="G533" s="99"/>
    </row>
    <row r="534" spans="1:7" ht="13.5" thickBot="1">
      <c r="A534" s="90"/>
      <c r="B534" s="125"/>
      <c r="C534" s="126"/>
      <c r="D534" s="126"/>
      <c r="E534" s="127"/>
      <c r="F534" s="47"/>
      <c r="G534" s="99"/>
    </row>
    <row r="535" spans="1:7" ht="13.5" thickBot="1">
      <c r="A535" s="128"/>
      <c r="B535" s="129" t="s">
        <v>687</v>
      </c>
      <c r="C535" s="129">
        <f>+C251+C308+C327+C383+C412+C436+C522+C533</f>
        <v>169498997</v>
      </c>
      <c r="D535" s="129">
        <f>+D251+D308+D327+D383+D412+D436+D522+D533</f>
        <v>1491198751</v>
      </c>
      <c r="E535" s="130">
        <f>+E244+E256+E310+E329+E385+E414+E438+E524</f>
        <v>1660697748</v>
      </c>
      <c r="F535" s="68"/>
      <c r="G535" s="100"/>
    </row>
    <row r="536" spans="1:7" ht="12.75">
      <c r="A536" s="54"/>
      <c r="B536" s="48"/>
      <c r="C536" s="131"/>
      <c r="D536" s="132"/>
      <c r="E536" s="106"/>
      <c r="F536" s="54"/>
      <c r="G536" s="54"/>
    </row>
    <row r="537" spans="1:7" ht="12.75">
      <c r="A537" s="35">
        <v>12</v>
      </c>
      <c r="B537" s="36" t="s">
        <v>688</v>
      </c>
      <c r="C537" s="133"/>
      <c r="D537" s="89"/>
      <c r="E537" s="134">
        <f>SUM(E539:E580)</f>
        <v>137100000</v>
      </c>
      <c r="F537" s="54"/>
      <c r="G537" s="54"/>
    </row>
    <row r="538" spans="1:7" ht="12.75">
      <c r="A538" s="54"/>
      <c r="B538" s="48"/>
      <c r="C538" s="131"/>
      <c r="D538" s="132"/>
      <c r="E538" s="106"/>
      <c r="F538" s="54"/>
      <c r="G538" s="54"/>
    </row>
    <row r="539" spans="1:7" ht="12.75">
      <c r="A539" s="35">
        <v>12.1</v>
      </c>
      <c r="B539" s="36" t="s">
        <v>689</v>
      </c>
      <c r="C539" s="133"/>
      <c r="D539" s="134"/>
      <c r="E539" s="135">
        <f>SUM(C567:D567)</f>
        <v>82000000</v>
      </c>
      <c r="F539" s="54"/>
      <c r="G539" s="54"/>
    </row>
    <row r="540" spans="1:7" ht="12.75">
      <c r="A540" s="31"/>
      <c r="B540" s="30"/>
      <c r="C540" s="79"/>
      <c r="D540" s="135"/>
      <c r="E540" s="135"/>
      <c r="F540" s="54"/>
      <c r="G540" s="54"/>
    </row>
    <row r="541" spans="1:7" ht="12.75">
      <c r="A541" s="31" t="s">
        <v>690</v>
      </c>
      <c r="B541" s="30" t="s">
        <v>691</v>
      </c>
      <c r="C541" s="34"/>
      <c r="D541" s="34">
        <v>10500000</v>
      </c>
      <c r="E541" s="33"/>
      <c r="F541" s="54"/>
      <c r="G541" s="54"/>
    </row>
    <row r="542" spans="1:7" ht="12.75">
      <c r="A542" s="31"/>
      <c r="B542" s="30"/>
      <c r="C542" s="32"/>
      <c r="D542" s="34"/>
      <c r="E542" s="33"/>
      <c r="F542" s="54"/>
      <c r="G542" s="54"/>
    </row>
    <row r="543" spans="1:7" ht="12.75">
      <c r="A543" s="31" t="s">
        <v>692</v>
      </c>
      <c r="B543" s="30" t="s">
        <v>693</v>
      </c>
      <c r="C543" s="30">
        <v>2000000</v>
      </c>
      <c r="D543" s="34"/>
      <c r="E543" s="33"/>
      <c r="F543" s="54"/>
      <c r="G543" s="54"/>
    </row>
    <row r="544" spans="1:7" ht="12.75">
      <c r="A544" s="31"/>
      <c r="B544" s="30"/>
      <c r="C544" s="30"/>
      <c r="D544" s="34"/>
      <c r="E544" s="33"/>
      <c r="F544" s="54"/>
      <c r="G544" s="54"/>
    </row>
    <row r="545" spans="1:7" ht="12.75">
      <c r="A545" s="31" t="s">
        <v>694</v>
      </c>
      <c r="B545" s="30" t="s">
        <v>695</v>
      </c>
      <c r="C545" s="30">
        <v>6000000</v>
      </c>
      <c r="D545" s="34"/>
      <c r="E545" s="33"/>
      <c r="F545" s="54"/>
      <c r="G545" s="54"/>
    </row>
    <row r="546" spans="1:7" ht="12.75">
      <c r="A546" s="31"/>
      <c r="B546" s="30"/>
      <c r="C546" s="34"/>
      <c r="D546" s="34"/>
      <c r="E546" s="33"/>
      <c r="F546" s="54"/>
      <c r="G546" s="54"/>
    </row>
    <row r="547" spans="1:7" ht="12.75">
      <c r="A547" s="31" t="s">
        <v>696</v>
      </c>
      <c r="B547" s="30" t="s">
        <v>697</v>
      </c>
      <c r="C547" s="30"/>
      <c r="D547" s="34"/>
      <c r="E547" s="33"/>
      <c r="F547" s="54"/>
      <c r="G547" s="54"/>
    </row>
    <row r="548" spans="1:7" ht="12.75">
      <c r="A548" s="31"/>
      <c r="B548" s="30" t="s">
        <v>698</v>
      </c>
      <c r="C548" s="34"/>
      <c r="D548" s="34"/>
      <c r="E548" s="33"/>
      <c r="F548" s="54"/>
      <c r="G548" s="54"/>
    </row>
    <row r="549" spans="1:7" ht="12.75">
      <c r="A549" s="31"/>
      <c r="B549" s="30" t="s">
        <v>699</v>
      </c>
      <c r="C549" s="34">
        <v>26000000</v>
      </c>
      <c r="D549" s="34"/>
      <c r="E549" s="33"/>
      <c r="F549" s="54"/>
      <c r="G549" s="54"/>
    </row>
    <row r="550" spans="1:7" ht="12.75">
      <c r="A550" s="31"/>
      <c r="B550" s="30"/>
      <c r="C550" s="30"/>
      <c r="D550" s="34"/>
      <c r="E550" s="33"/>
      <c r="F550" s="54"/>
      <c r="G550" s="54"/>
    </row>
    <row r="551" spans="1:7" ht="12.75">
      <c r="A551" s="31" t="s">
        <v>700</v>
      </c>
      <c r="B551" s="30" t="s">
        <v>701</v>
      </c>
      <c r="C551" s="30"/>
      <c r="D551" s="34"/>
      <c r="E551" s="33"/>
      <c r="F551" s="54"/>
      <c r="G551" s="54"/>
    </row>
    <row r="552" spans="1:7" ht="12.75">
      <c r="A552" s="31"/>
      <c r="B552" s="30" t="s">
        <v>702</v>
      </c>
      <c r="C552" s="30"/>
      <c r="D552" s="34"/>
      <c r="E552" s="33"/>
      <c r="F552" s="54"/>
      <c r="G552" s="54"/>
    </row>
    <row r="553" spans="1:7" ht="12.75">
      <c r="A553" s="31"/>
      <c r="B553" s="30" t="s">
        <v>703</v>
      </c>
      <c r="C553" s="34">
        <v>12000000</v>
      </c>
      <c r="D553" s="34"/>
      <c r="E553" s="33"/>
      <c r="F553" s="54"/>
      <c r="G553" s="54"/>
    </row>
    <row r="554" spans="1:7" ht="12.75">
      <c r="A554" s="31"/>
      <c r="B554" s="30"/>
      <c r="C554" s="34"/>
      <c r="D554" s="34"/>
      <c r="E554" s="33"/>
      <c r="F554" s="54"/>
      <c r="G554" s="54"/>
    </row>
    <row r="555" spans="1:7" ht="12.75">
      <c r="A555" s="31" t="s">
        <v>704</v>
      </c>
      <c r="B555" s="30" t="s">
        <v>705</v>
      </c>
      <c r="C555" s="34">
        <v>8000000</v>
      </c>
      <c r="D555" s="34"/>
      <c r="E555" s="33"/>
      <c r="F555" s="54"/>
      <c r="G555" s="54"/>
    </row>
    <row r="556" spans="1:7" ht="12.75">
      <c r="A556" s="31"/>
      <c r="B556" s="30"/>
      <c r="C556" s="34"/>
      <c r="D556" s="34"/>
      <c r="E556" s="33"/>
      <c r="F556" s="54"/>
      <c r="G556" s="54"/>
    </row>
    <row r="557" spans="1:7" ht="12.75">
      <c r="A557" s="31" t="s">
        <v>706</v>
      </c>
      <c r="B557" s="30" t="s">
        <v>707</v>
      </c>
      <c r="C557" s="34">
        <v>8000000</v>
      </c>
      <c r="D557" s="34"/>
      <c r="E557" s="33"/>
      <c r="F557" s="54"/>
      <c r="G557" s="54"/>
    </row>
    <row r="558" spans="1:7" ht="12.75">
      <c r="A558" s="31"/>
      <c r="B558" s="30"/>
      <c r="C558" s="34"/>
      <c r="D558" s="34"/>
      <c r="E558" s="33"/>
      <c r="F558" s="54"/>
      <c r="G558" s="54"/>
    </row>
    <row r="559" spans="1:7" ht="12.75">
      <c r="A559" s="31" t="s">
        <v>708</v>
      </c>
      <c r="B559" s="30" t="s">
        <v>709</v>
      </c>
      <c r="C559" s="34">
        <v>500000</v>
      </c>
      <c r="D559" s="34"/>
      <c r="E559" s="33"/>
      <c r="F559" s="54"/>
      <c r="G559" s="54"/>
    </row>
    <row r="560" spans="1:7" ht="12.75">
      <c r="A560" s="31"/>
      <c r="B560" s="30"/>
      <c r="C560" s="34"/>
      <c r="D560" s="34"/>
      <c r="E560" s="33"/>
      <c r="F560" s="54"/>
      <c r="G560" s="54"/>
    </row>
    <row r="561" spans="1:7" ht="12.75">
      <c r="A561" s="31" t="s">
        <v>710</v>
      </c>
      <c r="B561" s="30" t="s">
        <v>711</v>
      </c>
      <c r="C561" s="34">
        <v>2000000</v>
      </c>
      <c r="D561" s="34"/>
      <c r="E561" s="33"/>
      <c r="F561" s="54"/>
      <c r="G561" s="54"/>
    </row>
    <row r="562" spans="1:7" ht="12.75">
      <c r="A562" s="31"/>
      <c r="B562" s="30"/>
      <c r="C562" s="34"/>
      <c r="D562" s="34"/>
      <c r="E562" s="33"/>
      <c r="F562" s="54"/>
      <c r="G562" s="54"/>
    </row>
    <row r="563" spans="1:7" ht="12.75">
      <c r="A563" s="31" t="s">
        <v>712</v>
      </c>
      <c r="B563" s="30" t="s">
        <v>713</v>
      </c>
      <c r="C563" s="34">
        <v>3000000</v>
      </c>
      <c r="D563" s="34"/>
      <c r="E563" s="33"/>
      <c r="F563" s="54"/>
      <c r="G563" s="54"/>
    </row>
    <row r="564" spans="1:7" ht="12.75">
      <c r="A564" s="31"/>
      <c r="B564" s="30"/>
      <c r="C564" s="34"/>
      <c r="D564" s="34"/>
      <c r="E564" s="33"/>
      <c r="F564" s="54"/>
      <c r="G564" s="54"/>
    </row>
    <row r="565" spans="1:7" ht="12.75">
      <c r="A565" s="31" t="s">
        <v>714</v>
      </c>
      <c r="B565" s="30" t="s">
        <v>715</v>
      </c>
      <c r="C565" s="34">
        <v>4000000</v>
      </c>
      <c r="D565" s="34"/>
      <c r="E565" s="33"/>
      <c r="F565" s="54"/>
      <c r="G565" s="54"/>
    </row>
    <row r="566" spans="1:7" ht="12.75">
      <c r="A566" s="31"/>
      <c r="B566" s="30"/>
      <c r="C566" s="34"/>
      <c r="D566" s="34"/>
      <c r="E566" s="33"/>
      <c r="F566" s="54"/>
      <c r="G566" s="54"/>
    </row>
    <row r="567" spans="1:7" ht="12.75">
      <c r="A567" s="31"/>
      <c r="B567" s="94" t="s">
        <v>395</v>
      </c>
      <c r="C567" s="33">
        <f>SUM(C541:C565)</f>
        <v>71500000</v>
      </c>
      <c r="D567" s="33">
        <f>SUM(D541:D565)</f>
        <v>10500000</v>
      </c>
      <c r="E567" s="33"/>
      <c r="F567" s="54"/>
      <c r="G567" s="54"/>
    </row>
    <row r="568" spans="1:7" ht="12.75">
      <c r="A568" s="31"/>
      <c r="B568" s="30"/>
      <c r="C568" s="79"/>
      <c r="D568" s="135"/>
      <c r="E568" s="135"/>
      <c r="F568" s="54"/>
      <c r="G568" s="54"/>
    </row>
    <row r="569" spans="1:7" ht="12.75">
      <c r="A569" s="35">
        <v>12.2</v>
      </c>
      <c r="B569" s="104" t="s">
        <v>578</v>
      </c>
      <c r="C569" s="133"/>
      <c r="D569" s="134"/>
      <c r="E569" s="135">
        <f>SUM(C573:D573)</f>
        <v>20100000</v>
      </c>
      <c r="F569" s="54"/>
      <c r="G569" s="54"/>
    </row>
    <row r="570" spans="1:7" ht="12.75">
      <c r="A570" s="39"/>
      <c r="B570" s="32"/>
      <c r="C570" s="79"/>
      <c r="D570" s="135"/>
      <c r="E570" s="135"/>
      <c r="F570" s="54"/>
      <c r="G570" s="54"/>
    </row>
    <row r="571" spans="1:7" ht="12.75">
      <c r="A571" s="31" t="s">
        <v>716</v>
      </c>
      <c r="B571" s="30" t="s">
        <v>717</v>
      </c>
      <c r="C571" s="79"/>
      <c r="D571" s="77">
        <v>20100000</v>
      </c>
      <c r="E571" s="135"/>
      <c r="F571" s="54"/>
      <c r="G571" s="54"/>
    </row>
    <row r="572" spans="1:7" ht="12.75">
      <c r="A572" s="31"/>
      <c r="B572" s="32"/>
      <c r="C572" s="79"/>
      <c r="D572" s="135"/>
      <c r="E572" s="135"/>
      <c r="F572" s="54"/>
      <c r="G572" s="54"/>
    </row>
    <row r="573" spans="1:7" ht="12.75">
      <c r="A573" s="31"/>
      <c r="B573" s="94" t="s">
        <v>395</v>
      </c>
      <c r="C573" s="79">
        <f>SUM(C571:C572)</f>
        <v>0</v>
      </c>
      <c r="D573" s="79">
        <f>SUM(D571:D572)</f>
        <v>20100000</v>
      </c>
      <c r="E573" s="135"/>
      <c r="F573" s="54"/>
      <c r="G573" s="54"/>
    </row>
    <row r="574" spans="1:7" ht="12.75">
      <c r="A574" s="31"/>
      <c r="B574" s="32"/>
      <c r="C574" s="79"/>
      <c r="D574" s="135"/>
      <c r="E574" s="135"/>
      <c r="F574" s="54"/>
      <c r="G574" s="54"/>
    </row>
    <row r="575" spans="1:7" ht="12.75">
      <c r="A575" s="35">
        <v>12.3</v>
      </c>
      <c r="B575" s="104" t="s">
        <v>718</v>
      </c>
      <c r="C575" s="133"/>
      <c r="D575" s="134"/>
      <c r="E575" s="135">
        <f>SUM(D580)</f>
        <v>35000000</v>
      </c>
      <c r="F575" s="54"/>
      <c r="G575" s="54"/>
    </row>
    <row r="576" spans="1:7" ht="12.75">
      <c r="A576" s="39"/>
      <c r="B576" s="32"/>
      <c r="C576" s="79"/>
      <c r="D576" s="135"/>
      <c r="E576" s="135"/>
      <c r="F576" s="54"/>
      <c r="G576" s="54"/>
    </row>
    <row r="577" spans="1:7" ht="12.75">
      <c r="A577" s="31" t="s">
        <v>719</v>
      </c>
      <c r="B577" s="30" t="s">
        <v>720</v>
      </c>
      <c r="C577" s="79"/>
      <c r="D577" s="135"/>
      <c r="E577" s="135"/>
      <c r="F577" s="54"/>
      <c r="G577" s="54"/>
    </row>
    <row r="578" spans="1:7" ht="12.75">
      <c r="A578" s="31"/>
      <c r="B578" s="30" t="s">
        <v>721</v>
      </c>
      <c r="C578" s="78"/>
      <c r="D578" s="77">
        <v>35000000</v>
      </c>
      <c r="E578" s="135"/>
      <c r="F578" s="54"/>
      <c r="G578" s="54"/>
    </row>
    <row r="579" spans="1:7" ht="12.75">
      <c r="A579" s="39"/>
      <c r="B579" s="32"/>
      <c r="C579" s="79"/>
      <c r="D579" s="135"/>
      <c r="E579" s="135"/>
      <c r="F579" s="54"/>
      <c r="G579" s="54"/>
    </row>
    <row r="580" spans="1:7" ht="12.75">
      <c r="A580" s="39"/>
      <c r="B580" s="94" t="s">
        <v>395</v>
      </c>
      <c r="C580" s="79">
        <f>SUM(C577:C579)</f>
        <v>0</v>
      </c>
      <c r="D580" s="79">
        <f>SUM(D577:D579)</f>
        <v>35000000</v>
      </c>
      <c r="E580" s="135"/>
      <c r="F580" s="54"/>
      <c r="G580" s="54"/>
    </row>
    <row r="581" spans="1:7" ht="12.75">
      <c r="A581" s="39"/>
      <c r="B581" s="32"/>
      <c r="C581" s="79"/>
      <c r="D581" s="135"/>
      <c r="E581" s="135"/>
      <c r="F581" s="54"/>
      <c r="G581" s="54"/>
    </row>
    <row r="582" spans="1:7" ht="12.75">
      <c r="A582" s="118"/>
      <c r="B582" s="104" t="s">
        <v>722</v>
      </c>
      <c r="C582" s="36"/>
      <c r="D582" s="38"/>
      <c r="E582" s="136">
        <f>+E535+E537</f>
        <v>1797797748</v>
      </c>
      <c r="F582" s="137"/>
      <c r="G582" s="54"/>
    </row>
    <row r="583" spans="1:7" ht="13.5" thickBot="1">
      <c r="A583" s="2"/>
      <c r="B583" s="138"/>
      <c r="C583" s="138"/>
      <c r="D583" s="138"/>
      <c r="E583" s="139"/>
      <c r="F583" s="54"/>
      <c r="G583" s="54"/>
    </row>
    <row r="584" spans="1:7" ht="12.75">
      <c r="A584" s="59" t="s">
        <v>723</v>
      </c>
      <c r="B584" s="60"/>
      <c r="C584" s="60"/>
      <c r="D584" s="60"/>
      <c r="E584" s="140"/>
      <c r="F584" s="54"/>
      <c r="G584" s="54"/>
    </row>
    <row r="585" spans="1:7" ht="12.75">
      <c r="A585" s="141"/>
      <c r="B585" s="48"/>
      <c r="C585" s="48"/>
      <c r="D585" s="48"/>
      <c r="E585" s="142"/>
      <c r="F585" s="54"/>
      <c r="G585" s="54"/>
    </row>
    <row r="586" spans="1:7" ht="12.75">
      <c r="A586" s="143" t="s">
        <v>724</v>
      </c>
      <c r="B586" s="48"/>
      <c r="C586" s="48"/>
      <c r="D586" s="48"/>
      <c r="E586" s="142"/>
      <c r="F586" s="54"/>
      <c r="G586" s="54"/>
    </row>
    <row r="587" spans="1:7" ht="12.75">
      <c r="A587" s="141" t="s">
        <v>209</v>
      </c>
      <c r="B587" s="48"/>
      <c r="C587" s="48"/>
      <c r="D587" s="48"/>
      <c r="E587" s="144">
        <f>SUM(E239)</f>
        <v>641906996</v>
      </c>
      <c r="F587" s="54"/>
      <c r="G587" s="54"/>
    </row>
    <row r="588" spans="1:7" ht="12.75">
      <c r="A588" s="145"/>
      <c r="B588" s="73"/>
      <c r="C588" s="73"/>
      <c r="D588" s="73"/>
      <c r="E588" s="146"/>
      <c r="F588" s="2"/>
      <c r="G588" s="2"/>
    </row>
    <row r="589" spans="1:7" ht="12.75">
      <c r="A589" s="147" t="s">
        <v>354</v>
      </c>
      <c r="B589" s="44"/>
      <c r="C589" s="44"/>
      <c r="D589" s="44"/>
      <c r="E589" s="148"/>
      <c r="F589" s="2"/>
      <c r="G589" s="2"/>
    </row>
    <row r="590" spans="1:7" ht="12.75">
      <c r="A590" s="141" t="s">
        <v>725</v>
      </c>
      <c r="B590" s="48"/>
      <c r="C590" s="48"/>
      <c r="D590" s="48"/>
      <c r="E590" s="144">
        <f>SUM(E244)</f>
        <v>153000000</v>
      </c>
      <c r="F590" s="2"/>
      <c r="G590" s="2"/>
    </row>
    <row r="591" spans="1:7" ht="12.75">
      <c r="A591" s="145"/>
      <c r="B591" s="73"/>
      <c r="C591" s="73"/>
      <c r="D591" s="73"/>
      <c r="E591" s="146"/>
      <c r="F591" s="2"/>
      <c r="G591" s="2"/>
    </row>
    <row r="592" spans="1:7" ht="12.75">
      <c r="A592" s="147" t="s">
        <v>361</v>
      </c>
      <c r="B592" s="44"/>
      <c r="C592" s="44"/>
      <c r="D592" s="44"/>
      <c r="E592" s="148"/>
      <c r="F592" s="2"/>
      <c r="G592" s="2"/>
    </row>
    <row r="593" spans="1:7" ht="12.75">
      <c r="A593" s="141" t="s">
        <v>362</v>
      </c>
      <c r="B593" s="48"/>
      <c r="C593" s="48"/>
      <c r="D593" s="48"/>
      <c r="E593" s="144">
        <f>SUM(E582-E590)</f>
        <v>1644797748</v>
      </c>
      <c r="F593" s="2"/>
      <c r="G593" s="2"/>
    </row>
    <row r="594" spans="1:7" ht="13.5" thickBot="1">
      <c r="A594" s="149"/>
      <c r="B594" s="150"/>
      <c r="C594" s="150"/>
      <c r="D594" s="150"/>
      <c r="E594" s="151"/>
      <c r="F594" s="2"/>
      <c r="G594" s="2"/>
    </row>
    <row r="595" spans="1:7" ht="13.5" thickBot="1">
      <c r="A595" s="152" t="s">
        <v>726</v>
      </c>
      <c r="B595" s="153"/>
      <c r="C595" s="153"/>
      <c r="D595" s="153"/>
      <c r="E595" s="53">
        <f>SUM(E587:E593)</f>
        <v>2439704744</v>
      </c>
      <c r="F595" s="2"/>
      <c r="G595" s="2"/>
    </row>
    <row r="596" spans="1:7" ht="13.5" thickBot="1">
      <c r="A596" s="149"/>
      <c r="B596" s="154"/>
      <c r="C596" s="154"/>
      <c r="D596" s="154"/>
      <c r="E596" s="155"/>
      <c r="F596" s="2"/>
      <c r="G596" s="2"/>
    </row>
    <row r="597" spans="1:7" ht="12.75">
      <c r="A597" s="2"/>
      <c r="B597" s="25"/>
      <c r="C597" s="25"/>
      <c r="D597" s="25"/>
      <c r="E597" s="25"/>
      <c r="F597" s="2"/>
      <c r="G597" s="2"/>
    </row>
    <row r="598" spans="1:7" ht="12.75">
      <c r="A598" s="2"/>
      <c r="B598" s="25"/>
      <c r="C598" s="25"/>
      <c r="D598" s="25"/>
      <c r="E598" s="25">
        <f>+E127-E595</f>
        <v>0</v>
      </c>
      <c r="F598" s="2"/>
      <c r="G598" s="2"/>
    </row>
    <row r="599" spans="1:7" ht="12.75">
      <c r="A599" s="2"/>
      <c r="B599" s="25"/>
      <c r="C599" s="25"/>
      <c r="D599" s="25"/>
      <c r="E599" s="25"/>
      <c r="F599" s="2"/>
      <c r="G599" s="2"/>
    </row>
    <row r="600" spans="1:7" ht="12.75">
      <c r="A600" s="2"/>
      <c r="B600" s="25"/>
      <c r="C600" s="25"/>
      <c r="D600" s="25"/>
      <c r="E600" s="25"/>
      <c r="F600" s="2"/>
      <c r="G600" s="2"/>
    </row>
    <row r="601" spans="1:7" ht="12.75">
      <c r="A601" s="2"/>
      <c r="B601" s="25"/>
      <c r="C601" s="25"/>
      <c r="D601" s="25"/>
      <c r="E601" s="25"/>
      <c r="F601" s="2"/>
      <c r="G601" s="2"/>
    </row>
  </sheetData>
  <mergeCells count="5">
    <mergeCell ref="F254:G254"/>
    <mergeCell ref="A1:E1"/>
    <mergeCell ref="A2:E2"/>
    <mergeCell ref="A139:E139"/>
    <mergeCell ref="A241:E24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6.421875" style="0" customWidth="1"/>
    <col min="2" max="2" width="35.421875" style="0" customWidth="1"/>
    <col min="3" max="3" width="13.421875" style="0" customWidth="1"/>
    <col min="4" max="5" width="13.28125" style="0" customWidth="1"/>
    <col min="6" max="6" width="15.140625" style="0" customWidth="1"/>
    <col min="7" max="7" width="16.8515625" style="0" customWidth="1"/>
  </cols>
  <sheetData>
    <row r="1" spans="1:7" ht="15">
      <c r="A1" s="1" t="s">
        <v>727</v>
      </c>
      <c r="B1" s="1"/>
      <c r="C1" s="1"/>
      <c r="D1" s="1"/>
      <c r="E1" s="1"/>
      <c r="F1" s="1"/>
      <c r="G1" s="1"/>
    </row>
    <row r="2" spans="1:7" ht="15">
      <c r="A2" s="1" t="s">
        <v>728</v>
      </c>
      <c r="B2" s="1"/>
      <c r="C2" s="1"/>
      <c r="D2" s="1"/>
      <c r="E2" s="1"/>
      <c r="F2" s="1"/>
      <c r="G2" s="1"/>
    </row>
    <row r="3" spans="1:7" ht="14.25">
      <c r="A3" s="3"/>
      <c r="B3" s="3"/>
      <c r="C3" s="3"/>
      <c r="D3" s="3"/>
      <c r="E3" s="3"/>
      <c r="F3" s="2"/>
      <c r="G3" s="2"/>
    </row>
    <row r="4" spans="1:7" ht="14.25">
      <c r="A4" s="156" t="s">
        <v>729</v>
      </c>
      <c r="B4" s="156"/>
      <c r="C4" s="156"/>
      <c r="D4" s="156"/>
      <c r="E4" s="156"/>
      <c r="F4" s="156"/>
      <c r="G4" s="156"/>
    </row>
    <row r="5" spans="1:7" ht="14.25">
      <c r="A5" s="156" t="s">
        <v>730</v>
      </c>
      <c r="B5" s="156"/>
      <c r="C5" s="156"/>
      <c r="D5" s="156"/>
      <c r="E5" s="156"/>
      <c r="F5" s="156"/>
      <c r="G5" s="156"/>
    </row>
    <row r="6" spans="1:7" ht="14.25">
      <c r="A6" s="4"/>
      <c r="B6" s="4"/>
      <c r="C6" s="4"/>
      <c r="D6" s="4"/>
      <c r="E6" s="4"/>
      <c r="F6" s="2"/>
      <c r="G6" s="2"/>
    </row>
    <row r="7" spans="1:7" ht="15">
      <c r="A7" s="1" t="s">
        <v>80</v>
      </c>
      <c r="B7" s="1"/>
      <c r="C7" s="1"/>
      <c r="D7" s="1"/>
      <c r="E7" s="1"/>
      <c r="F7" s="1"/>
      <c r="G7" s="1"/>
    </row>
    <row r="8" spans="1:7" ht="15">
      <c r="A8" s="6"/>
      <c r="B8" s="6"/>
      <c r="C8" s="6"/>
      <c r="D8" s="6"/>
      <c r="E8" s="6"/>
      <c r="F8" s="2"/>
      <c r="G8" s="2"/>
    </row>
    <row r="9" spans="1:7" ht="14.25">
      <c r="A9" s="4" t="s">
        <v>731</v>
      </c>
      <c r="B9" s="4"/>
      <c r="C9" s="4"/>
      <c r="D9" s="4"/>
      <c r="E9" s="4"/>
      <c r="F9" s="2"/>
      <c r="G9" s="2"/>
    </row>
    <row r="10" spans="1:7" ht="14.25">
      <c r="A10" s="7" t="s">
        <v>732</v>
      </c>
      <c r="B10" s="7"/>
      <c r="C10" s="7"/>
      <c r="D10" s="7"/>
      <c r="E10" s="7"/>
      <c r="F10" s="2"/>
      <c r="G10" s="2"/>
    </row>
    <row r="11" spans="1:7" ht="14.25">
      <c r="A11" s="4" t="s">
        <v>733</v>
      </c>
      <c r="B11" s="4"/>
      <c r="C11" s="4"/>
      <c r="D11" s="4"/>
      <c r="E11" s="4"/>
      <c r="F11" s="2"/>
      <c r="G11" s="2"/>
    </row>
    <row r="12" spans="1:7" ht="14.25">
      <c r="A12" s="4"/>
      <c r="B12" s="4"/>
      <c r="C12" s="4"/>
      <c r="D12" s="4"/>
      <c r="E12" s="4"/>
      <c r="F12" s="2"/>
      <c r="G12" s="2"/>
    </row>
    <row r="13" spans="1:7" ht="15">
      <c r="A13" s="1" t="s">
        <v>84</v>
      </c>
      <c r="B13" s="1"/>
      <c r="C13" s="1"/>
      <c r="D13" s="1"/>
      <c r="E13" s="1"/>
      <c r="F13" s="1"/>
      <c r="G13" s="1"/>
    </row>
    <row r="14" spans="1:7" ht="14.25">
      <c r="A14" s="4"/>
      <c r="B14" s="4"/>
      <c r="C14" s="4"/>
      <c r="D14" s="4"/>
      <c r="E14" s="4"/>
      <c r="F14" s="2"/>
      <c r="G14" s="2"/>
    </row>
    <row r="15" spans="1:7" ht="14.25">
      <c r="A15" s="4" t="s">
        <v>734</v>
      </c>
      <c r="B15" s="4"/>
      <c r="C15" s="4"/>
      <c r="D15" s="4"/>
      <c r="E15" s="4"/>
      <c r="F15" s="2"/>
      <c r="G15" s="2"/>
    </row>
    <row r="16" spans="1:7" ht="15">
      <c r="A16" s="7" t="s">
        <v>735</v>
      </c>
      <c r="B16" s="8"/>
      <c r="C16" s="8"/>
      <c r="D16" s="8"/>
      <c r="E16" s="8"/>
      <c r="F16" s="2"/>
      <c r="G16" s="2"/>
    </row>
    <row r="17" spans="1:7" ht="14.25">
      <c r="A17" s="4"/>
      <c r="B17" s="4"/>
      <c r="C17" s="4"/>
      <c r="D17" s="4"/>
      <c r="E17" s="4"/>
      <c r="F17" s="2"/>
      <c r="G17" s="2"/>
    </row>
    <row r="18" spans="1:7" ht="14.25">
      <c r="A18" s="4" t="s">
        <v>87</v>
      </c>
      <c r="B18" s="4"/>
      <c r="C18" s="4"/>
      <c r="D18" s="4"/>
      <c r="E18" s="4"/>
      <c r="F18" s="2"/>
      <c r="G18" s="2"/>
    </row>
    <row r="19" spans="1:7" ht="14.25">
      <c r="A19" s="4" t="s">
        <v>736</v>
      </c>
      <c r="B19" s="4"/>
      <c r="C19" s="4"/>
      <c r="D19" s="4"/>
      <c r="E19" s="4"/>
      <c r="F19" s="2"/>
      <c r="G19" s="2"/>
    </row>
    <row r="20" spans="1:7" ht="14.25">
      <c r="A20" s="4"/>
      <c r="B20" s="4"/>
      <c r="C20" s="4"/>
      <c r="D20" s="4"/>
      <c r="E20" s="4"/>
      <c r="F20" s="2"/>
      <c r="G20" s="2"/>
    </row>
    <row r="21" spans="1:7" ht="14.25">
      <c r="A21" s="4" t="s">
        <v>737</v>
      </c>
      <c r="B21" s="4"/>
      <c r="C21" s="4"/>
      <c r="D21" s="4"/>
      <c r="E21" s="4"/>
      <c r="F21" s="2"/>
      <c r="G21" s="2"/>
    </row>
    <row r="22" spans="1:7" ht="14.25">
      <c r="A22" s="4" t="s">
        <v>738</v>
      </c>
      <c r="B22" s="4"/>
      <c r="C22" s="4"/>
      <c r="D22" s="4"/>
      <c r="E22" s="4"/>
      <c r="F22" s="2"/>
      <c r="G22" s="2"/>
    </row>
    <row r="23" spans="1:7" ht="14.25">
      <c r="A23" s="4"/>
      <c r="B23" s="4"/>
      <c r="C23" s="4"/>
      <c r="D23" s="4"/>
      <c r="E23" s="4"/>
      <c r="F23" s="2"/>
      <c r="G23" s="2"/>
    </row>
    <row r="24" spans="1:7" ht="14.25">
      <c r="A24" s="4" t="s">
        <v>739</v>
      </c>
      <c r="B24" s="4"/>
      <c r="C24" s="4"/>
      <c r="D24" s="4"/>
      <c r="E24" s="4"/>
      <c r="F24" s="2"/>
      <c r="G24" s="2"/>
    </row>
    <row r="25" spans="1:7" ht="14.25">
      <c r="A25" s="4" t="s">
        <v>740</v>
      </c>
      <c r="B25" s="4"/>
      <c r="C25" s="4"/>
      <c r="D25" s="4"/>
      <c r="E25" s="4"/>
      <c r="F25" s="2"/>
      <c r="G25" s="2"/>
    </row>
    <row r="26" spans="1:7" ht="14.25">
      <c r="A26" s="4" t="s">
        <v>741</v>
      </c>
      <c r="B26" s="4"/>
      <c r="C26" s="4"/>
      <c r="D26" s="4"/>
      <c r="E26" s="4"/>
      <c r="F26" s="2"/>
      <c r="G26" s="2"/>
    </row>
    <row r="27" spans="1:7" ht="14.25">
      <c r="A27" s="4"/>
      <c r="B27" s="4"/>
      <c r="C27" s="4"/>
      <c r="D27" s="4"/>
      <c r="E27" s="4"/>
      <c r="F27" s="2"/>
      <c r="G27" s="2"/>
    </row>
    <row r="28" spans="1:7" ht="14.25">
      <c r="A28" s="4" t="s">
        <v>742</v>
      </c>
      <c r="B28" s="4"/>
      <c r="C28" s="4"/>
      <c r="D28" s="4"/>
      <c r="E28" s="4"/>
      <c r="F28" s="2"/>
      <c r="G28" s="2"/>
    </row>
    <row r="29" spans="1:7" ht="14.25">
      <c r="A29" s="4"/>
      <c r="B29" s="4"/>
      <c r="C29" s="4"/>
      <c r="D29" s="4"/>
      <c r="E29" s="4"/>
      <c r="F29" s="2"/>
      <c r="G29" s="2"/>
    </row>
    <row r="30" spans="1:7" ht="15">
      <c r="A30" s="5" t="s">
        <v>92</v>
      </c>
      <c r="B30" s="5"/>
      <c r="C30" s="5"/>
      <c r="D30" s="5"/>
      <c r="E30" s="5"/>
      <c r="F30" s="2"/>
      <c r="G30" s="2"/>
    </row>
    <row r="31" spans="1:7" ht="14.25">
      <c r="A31" s="4"/>
      <c r="B31" s="4"/>
      <c r="C31" s="4"/>
      <c r="D31" s="4"/>
      <c r="E31" s="4"/>
      <c r="F31" s="2"/>
      <c r="G31" s="2"/>
    </row>
    <row r="32" spans="1:7" ht="15">
      <c r="A32" s="9" t="s">
        <v>743</v>
      </c>
      <c r="B32" s="4"/>
      <c r="C32" s="4"/>
      <c r="D32" s="4"/>
      <c r="E32" s="4"/>
      <c r="F32" s="2"/>
      <c r="G32" s="2"/>
    </row>
    <row r="33" spans="1:7" ht="15">
      <c r="A33" s="4" t="s">
        <v>744</v>
      </c>
      <c r="B33" s="4"/>
      <c r="C33" s="4"/>
      <c r="D33" s="4"/>
      <c r="E33" s="4"/>
      <c r="F33" s="2"/>
      <c r="G33" s="2"/>
    </row>
    <row r="34" spans="1:7" ht="15">
      <c r="A34" s="9" t="s">
        <v>745</v>
      </c>
      <c r="B34" s="4"/>
      <c r="C34" s="4"/>
      <c r="D34" s="4"/>
      <c r="E34" s="4"/>
      <c r="F34" s="2"/>
      <c r="G34" s="2"/>
    </row>
    <row r="35" spans="1:7" ht="15">
      <c r="A35" s="9"/>
      <c r="B35" s="4"/>
      <c r="C35" s="4"/>
      <c r="D35" s="4"/>
      <c r="E35" s="4"/>
      <c r="F35" s="2"/>
      <c r="G35" s="2"/>
    </row>
    <row r="36" spans="1:7" ht="15">
      <c r="A36" s="9" t="s">
        <v>746</v>
      </c>
      <c r="B36" s="4"/>
      <c r="C36" s="4"/>
      <c r="D36" s="4"/>
      <c r="E36" s="4"/>
      <c r="F36" s="2"/>
      <c r="G36" s="2"/>
    </row>
    <row r="37" spans="1:7" ht="15">
      <c r="A37" s="4" t="s">
        <v>747</v>
      </c>
      <c r="B37" s="4"/>
      <c r="C37" s="4"/>
      <c r="D37" s="4"/>
      <c r="E37" s="4"/>
      <c r="F37" s="2"/>
      <c r="G37" s="2"/>
    </row>
    <row r="38" spans="1:7" ht="15">
      <c r="A38" s="9" t="s">
        <v>748</v>
      </c>
      <c r="B38" s="4"/>
      <c r="C38" s="4"/>
      <c r="D38" s="4"/>
      <c r="E38" s="4"/>
      <c r="F38" s="2"/>
      <c r="G38" s="2"/>
    </row>
    <row r="39" spans="1:7" ht="14.25">
      <c r="A39" s="4"/>
      <c r="B39" s="4"/>
      <c r="C39" s="4"/>
      <c r="D39" s="4"/>
      <c r="E39" s="4"/>
      <c r="F39" s="2"/>
      <c r="G39" s="2"/>
    </row>
    <row r="40" spans="1:7" ht="12.75">
      <c r="A40" s="11" t="s">
        <v>101</v>
      </c>
      <c r="B40" s="12"/>
      <c r="C40" s="12"/>
      <c r="D40" s="12"/>
      <c r="E40" s="13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14" t="s">
        <v>102</v>
      </c>
      <c r="B42" s="15"/>
      <c r="C42" s="15"/>
      <c r="D42" s="15"/>
      <c r="E42" s="16"/>
      <c r="F42" s="2"/>
      <c r="G42" s="2"/>
    </row>
    <row r="43" spans="1:7" ht="12.75">
      <c r="A43" s="2"/>
      <c r="B43" s="25"/>
      <c r="C43" s="25"/>
      <c r="D43" s="25"/>
      <c r="E43" s="25"/>
      <c r="F43" s="2"/>
      <c r="G43" s="2"/>
    </row>
    <row r="44" spans="1:7" ht="12.75">
      <c r="A44" s="157" t="s">
        <v>104</v>
      </c>
      <c r="B44" s="158" t="s">
        <v>105</v>
      </c>
      <c r="C44" s="159" t="s">
        <v>106</v>
      </c>
      <c r="D44" s="160"/>
      <c r="E44" s="161"/>
      <c r="F44" s="2"/>
      <c r="G44" s="2"/>
    </row>
    <row r="45" spans="1:7" ht="12.75">
      <c r="A45" s="54"/>
      <c r="B45" s="162"/>
      <c r="C45" s="162"/>
      <c r="D45" s="162"/>
      <c r="E45" s="162"/>
      <c r="F45" s="2"/>
      <c r="G45" s="2"/>
    </row>
    <row r="46" spans="1:7" ht="12.75">
      <c r="A46" s="26"/>
      <c r="B46" s="114" t="s">
        <v>103</v>
      </c>
      <c r="C46" s="42"/>
      <c r="D46" s="32"/>
      <c r="E46" s="33">
        <f>SUM(E48:E60)</f>
        <v>2650523502</v>
      </c>
      <c r="F46" s="2"/>
      <c r="G46" s="2"/>
    </row>
    <row r="47" spans="1:7" ht="12.75">
      <c r="A47" s="26"/>
      <c r="B47" s="30"/>
      <c r="C47" s="30"/>
      <c r="D47" s="30"/>
      <c r="E47" s="30"/>
      <c r="F47" s="2"/>
      <c r="G47" s="2"/>
    </row>
    <row r="48" spans="1:7" ht="12.75">
      <c r="A48" s="39">
        <v>1</v>
      </c>
      <c r="B48" s="32" t="s">
        <v>107</v>
      </c>
      <c r="C48" s="30"/>
      <c r="D48" s="30"/>
      <c r="E48" s="33">
        <f>SUM(D50:D55)</f>
        <v>238700001</v>
      </c>
      <c r="F48" s="2"/>
      <c r="G48" s="2"/>
    </row>
    <row r="49" spans="1:7" ht="12.75">
      <c r="A49" s="26"/>
      <c r="B49" s="30"/>
      <c r="C49" s="30"/>
      <c r="D49" s="30"/>
      <c r="E49" s="30"/>
      <c r="F49" s="2"/>
      <c r="G49" s="2"/>
    </row>
    <row r="50" spans="1:7" ht="12.75">
      <c r="A50" s="39">
        <v>1.1</v>
      </c>
      <c r="B50" s="32" t="s">
        <v>108</v>
      </c>
      <c r="C50" s="30"/>
      <c r="D50" s="33">
        <f>SUM(C51:C53)</f>
        <v>188600000</v>
      </c>
      <c r="E50" s="30"/>
      <c r="F50" s="2"/>
      <c r="G50" s="2"/>
    </row>
    <row r="51" spans="1:7" ht="12.75">
      <c r="A51" s="31" t="s">
        <v>109</v>
      </c>
      <c r="B51" s="30" t="s">
        <v>110</v>
      </c>
      <c r="C51" s="34">
        <v>185000000</v>
      </c>
      <c r="D51" s="30"/>
      <c r="E51" s="30"/>
      <c r="F51" s="2"/>
      <c r="G51" s="2"/>
    </row>
    <row r="52" spans="1:7" ht="12.75">
      <c r="A52" s="31" t="s">
        <v>111</v>
      </c>
      <c r="B52" s="30" t="s">
        <v>112</v>
      </c>
      <c r="C52" s="34">
        <v>100000</v>
      </c>
      <c r="D52" s="30"/>
      <c r="E52" s="30"/>
      <c r="F52" s="2"/>
      <c r="G52" s="2"/>
    </row>
    <row r="53" spans="1:7" ht="12.75">
      <c r="A53" s="31" t="s">
        <v>214</v>
      </c>
      <c r="B53" s="30" t="s">
        <v>115</v>
      </c>
      <c r="C53" s="34">
        <v>3500000</v>
      </c>
      <c r="D53" s="30"/>
      <c r="E53" s="30"/>
      <c r="F53" s="2"/>
      <c r="G53" s="2"/>
    </row>
    <row r="54" spans="1:7" ht="12.75">
      <c r="A54" s="26"/>
      <c r="B54" s="30"/>
      <c r="C54" s="30"/>
      <c r="D54" s="34"/>
      <c r="E54" s="30"/>
      <c r="F54" s="2"/>
      <c r="G54" s="2"/>
    </row>
    <row r="55" spans="1:7" ht="12.75">
      <c r="A55" s="31">
        <v>1.2</v>
      </c>
      <c r="B55" s="32" t="s">
        <v>113</v>
      </c>
      <c r="C55" s="30"/>
      <c r="D55" s="33">
        <f>SUM(C56:C58)</f>
        <v>50100001</v>
      </c>
      <c r="E55" s="30"/>
      <c r="F55" s="2"/>
      <c r="G55" s="2"/>
    </row>
    <row r="56" spans="1:7" ht="12.75">
      <c r="A56" s="31" t="s">
        <v>114</v>
      </c>
      <c r="B56" s="30" t="s">
        <v>117</v>
      </c>
      <c r="C56" s="34">
        <v>100000</v>
      </c>
      <c r="D56" s="30"/>
      <c r="E56" s="30"/>
      <c r="F56" s="2"/>
      <c r="G56" s="2"/>
    </row>
    <row r="57" spans="1:7" ht="12.75">
      <c r="A57" s="31" t="s">
        <v>116</v>
      </c>
      <c r="B57" s="30" t="s">
        <v>141</v>
      </c>
      <c r="C57" s="34">
        <v>50000000</v>
      </c>
      <c r="D57" s="30"/>
      <c r="E57" s="30"/>
      <c r="F57" s="2"/>
      <c r="G57" s="2"/>
    </row>
    <row r="58" spans="1:7" ht="12.75">
      <c r="A58" s="31" t="s">
        <v>118</v>
      </c>
      <c r="B58" s="30" t="s">
        <v>125</v>
      </c>
      <c r="C58" s="34">
        <v>1</v>
      </c>
      <c r="D58" s="30"/>
      <c r="E58" s="30"/>
      <c r="F58" s="2"/>
      <c r="G58" s="2"/>
    </row>
    <row r="59" spans="1:7" ht="12.75">
      <c r="A59" s="2"/>
      <c r="B59" s="25"/>
      <c r="C59" s="25"/>
      <c r="D59" s="25"/>
      <c r="E59" s="25"/>
      <c r="F59" s="2"/>
      <c r="G59" s="2"/>
    </row>
    <row r="60" spans="1:7" ht="12.75">
      <c r="A60" s="35">
        <v>2</v>
      </c>
      <c r="B60" s="36" t="s">
        <v>132</v>
      </c>
      <c r="C60" s="37"/>
      <c r="D60" s="37"/>
      <c r="E60" s="38">
        <f>SUM(D62:D109)</f>
        <v>2411823501</v>
      </c>
      <c r="F60" s="2"/>
      <c r="G60" s="2"/>
    </row>
    <row r="61" spans="1:7" ht="12.75">
      <c r="A61" s="2"/>
      <c r="B61" s="25"/>
      <c r="C61" s="25"/>
      <c r="D61" s="25"/>
      <c r="E61" s="25"/>
      <c r="F61" s="2"/>
      <c r="G61" s="2"/>
    </row>
    <row r="62" spans="1:7" ht="12.75">
      <c r="A62" s="39">
        <v>2.1</v>
      </c>
      <c r="B62" s="32" t="s">
        <v>133</v>
      </c>
      <c r="C62" s="30"/>
      <c r="D62" s="32">
        <f>SUM(C63:C77)</f>
        <v>13770000</v>
      </c>
      <c r="E62" s="30"/>
      <c r="F62" s="2"/>
      <c r="G62" s="2"/>
    </row>
    <row r="63" spans="1:7" ht="12.75">
      <c r="A63" s="31" t="s">
        <v>134</v>
      </c>
      <c r="B63" s="30" t="s">
        <v>137</v>
      </c>
      <c r="C63" s="34">
        <v>4000000</v>
      </c>
      <c r="D63" s="30"/>
      <c r="E63" s="30"/>
      <c r="F63" s="2"/>
      <c r="G63" s="2"/>
    </row>
    <row r="64" spans="1:7" ht="12.75">
      <c r="A64" s="31" t="s">
        <v>136</v>
      </c>
      <c r="B64" s="30" t="s">
        <v>165</v>
      </c>
      <c r="C64" s="34">
        <v>1500000</v>
      </c>
      <c r="D64" s="30"/>
      <c r="E64" s="30"/>
      <c r="F64" s="2"/>
      <c r="G64" s="2"/>
    </row>
    <row r="65" spans="1:7" ht="12.75">
      <c r="A65" s="31" t="s">
        <v>138</v>
      </c>
      <c r="B65" s="30" t="s">
        <v>139</v>
      </c>
      <c r="C65" s="34">
        <v>100000</v>
      </c>
      <c r="D65" s="30"/>
      <c r="E65" s="30"/>
      <c r="F65" s="2"/>
      <c r="G65" s="2"/>
    </row>
    <row r="66" spans="1:7" ht="12.75">
      <c r="A66" s="31" t="s">
        <v>140</v>
      </c>
      <c r="B66" s="30" t="s">
        <v>749</v>
      </c>
      <c r="C66" s="34">
        <v>6500000</v>
      </c>
      <c r="D66" s="30"/>
      <c r="E66" s="30"/>
      <c r="F66" s="2"/>
      <c r="G66" s="2"/>
    </row>
    <row r="67" spans="1:7" ht="12.75">
      <c r="A67" s="31" t="s">
        <v>142</v>
      </c>
      <c r="B67" s="30" t="s">
        <v>143</v>
      </c>
      <c r="C67" s="34">
        <v>10000</v>
      </c>
      <c r="D67" s="30"/>
      <c r="E67" s="30"/>
      <c r="F67" s="2"/>
      <c r="G67" s="2"/>
    </row>
    <row r="68" spans="1:7" ht="12.75">
      <c r="A68" s="31" t="s">
        <v>750</v>
      </c>
      <c r="B68" s="30" t="s">
        <v>751</v>
      </c>
      <c r="C68" s="34">
        <v>500000</v>
      </c>
      <c r="D68" s="30"/>
      <c r="E68" s="30"/>
      <c r="F68" s="2"/>
      <c r="G68" s="2"/>
    </row>
    <row r="69" spans="1:7" ht="12.75">
      <c r="A69" s="31" t="s">
        <v>752</v>
      </c>
      <c r="B69" s="30" t="s">
        <v>121</v>
      </c>
      <c r="C69" s="34">
        <v>10000</v>
      </c>
      <c r="D69" s="30"/>
      <c r="E69" s="30"/>
      <c r="F69" s="2"/>
      <c r="G69" s="2"/>
    </row>
    <row r="70" spans="1:7" ht="12.75">
      <c r="A70" s="31" t="s">
        <v>753</v>
      </c>
      <c r="B70" s="30" t="s">
        <v>127</v>
      </c>
      <c r="C70" s="34">
        <v>100000</v>
      </c>
      <c r="D70" s="30"/>
      <c r="E70" s="30"/>
      <c r="F70" s="2"/>
      <c r="G70" s="2"/>
    </row>
    <row r="71" spans="1:7" ht="12.75">
      <c r="A71" s="31" t="s">
        <v>754</v>
      </c>
      <c r="B71" s="30" t="s">
        <v>123</v>
      </c>
      <c r="C71" s="34">
        <v>10000</v>
      </c>
      <c r="D71" s="30"/>
      <c r="E71" s="30"/>
      <c r="F71" s="2"/>
      <c r="G71" s="2"/>
    </row>
    <row r="72" spans="1:7" ht="12.75">
      <c r="A72" s="31" t="s">
        <v>755</v>
      </c>
      <c r="B72" s="30" t="s">
        <v>756</v>
      </c>
      <c r="C72" s="34">
        <v>600000</v>
      </c>
      <c r="D72" s="30"/>
      <c r="E72" s="30"/>
      <c r="F72" s="2"/>
      <c r="G72" s="2"/>
    </row>
    <row r="73" spans="1:7" ht="12.75">
      <c r="A73" s="31" t="s">
        <v>757</v>
      </c>
      <c r="B73" s="30" t="s">
        <v>758</v>
      </c>
      <c r="C73" s="34">
        <v>100000</v>
      </c>
      <c r="D73" s="30"/>
      <c r="E73" s="30"/>
      <c r="F73" s="2"/>
      <c r="G73" s="2"/>
    </row>
    <row r="74" spans="1:7" ht="12.75">
      <c r="A74" s="31" t="s">
        <v>759</v>
      </c>
      <c r="B74" s="30" t="s">
        <v>760</v>
      </c>
      <c r="C74" s="34">
        <v>300000</v>
      </c>
      <c r="D74" s="30"/>
      <c r="E74" s="30"/>
      <c r="F74" s="2"/>
      <c r="G74" s="2"/>
    </row>
    <row r="75" spans="1:7" ht="12.75">
      <c r="A75" s="31" t="s">
        <v>761</v>
      </c>
      <c r="B75" s="30" t="s">
        <v>762</v>
      </c>
      <c r="C75" s="34">
        <v>10000</v>
      </c>
      <c r="D75" s="30"/>
      <c r="E75" s="30"/>
      <c r="F75" s="2"/>
      <c r="G75" s="2"/>
    </row>
    <row r="76" spans="1:7" ht="12.75">
      <c r="A76" s="31" t="s">
        <v>763</v>
      </c>
      <c r="B76" s="30" t="s">
        <v>764</v>
      </c>
      <c r="C76" s="34">
        <v>20000</v>
      </c>
      <c r="D76" s="30"/>
      <c r="E76" s="30"/>
      <c r="F76" s="2"/>
      <c r="G76" s="2"/>
    </row>
    <row r="77" spans="1:7" ht="12.75">
      <c r="A77" s="31" t="s">
        <v>765</v>
      </c>
      <c r="B77" s="30" t="s">
        <v>154</v>
      </c>
      <c r="C77" s="34">
        <v>10000</v>
      </c>
      <c r="D77" s="30"/>
      <c r="E77" s="30"/>
      <c r="F77" s="2"/>
      <c r="G77" s="2"/>
    </row>
    <row r="78" spans="1:7" ht="12.75">
      <c r="A78" s="31"/>
      <c r="B78" s="30"/>
      <c r="C78" s="34"/>
      <c r="D78" s="30"/>
      <c r="E78" s="30"/>
      <c r="F78" s="2"/>
      <c r="G78" s="2"/>
    </row>
    <row r="79" spans="1:7" ht="12.75">
      <c r="A79" s="39">
        <v>2.2</v>
      </c>
      <c r="B79" s="32" t="s">
        <v>766</v>
      </c>
      <c r="C79" s="30"/>
      <c r="D79" s="32">
        <f>SUM(C80:C82)</f>
        <v>200000</v>
      </c>
      <c r="E79" s="30"/>
      <c r="F79" s="2"/>
      <c r="G79" s="2"/>
    </row>
    <row r="80" spans="1:7" ht="12.75">
      <c r="A80" s="31" t="s">
        <v>145</v>
      </c>
      <c r="B80" s="30" t="s">
        <v>767</v>
      </c>
      <c r="C80" s="34">
        <v>100000</v>
      </c>
      <c r="D80" s="30"/>
      <c r="E80" s="30"/>
      <c r="F80" s="2"/>
      <c r="G80" s="2"/>
    </row>
    <row r="81" spans="1:7" ht="12.75">
      <c r="A81" s="31" t="s">
        <v>147</v>
      </c>
      <c r="B81" s="30" t="s">
        <v>768</v>
      </c>
      <c r="C81" s="34">
        <v>50000</v>
      </c>
      <c r="D81" s="30"/>
      <c r="E81" s="30"/>
      <c r="F81" s="2"/>
      <c r="G81" s="2"/>
    </row>
    <row r="82" spans="1:7" ht="12.75">
      <c r="A82" s="31" t="s">
        <v>149</v>
      </c>
      <c r="B82" s="30" t="s">
        <v>769</v>
      </c>
      <c r="C82" s="34">
        <v>50000</v>
      </c>
      <c r="D82" s="30"/>
      <c r="E82" s="30"/>
      <c r="F82" s="2"/>
      <c r="G82" s="2"/>
    </row>
    <row r="83" spans="1:7" ht="12.75">
      <c r="A83" s="31"/>
      <c r="B83" s="30"/>
      <c r="C83" s="34"/>
      <c r="D83" s="30"/>
      <c r="E83" s="30"/>
      <c r="F83" s="2"/>
      <c r="G83" s="2"/>
    </row>
    <row r="84" spans="1:7" ht="12.75">
      <c r="A84" s="39">
        <v>2.3</v>
      </c>
      <c r="B84" s="32" t="s">
        <v>770</v>
      </c>
      <c r="C84" s="34"/>
      <c r="D84" s="32">
        <f>SUM(C85:C89)</f>
        <v>116000000</v>
      </c>
      <c r="E84" s="30"/>
      <c r="F84" s="2"/>
      <c r="G84" s="2"/>
    </row>
    <row r="85" spans="1:7" ht="12.75">
      <c r="A85" s="31" t="s">
        <v>160</v>
      </c>
      <c r="B85" s="30" t="s">
        <v>771</v>
      </c>
      <c r="C85" s="34">
        <v>60000000</v>
      </c>
      <c r="D85" s="30"/>
      <c r="E85" s="30"/>
      <c r="F85" s="2"/>
      <c r="G85" s="2"/>
    </row>
    <row r="86" spans="1:7" ht="12.75">
      <c r="A86" s="31" t="s">
        <v>162</v>
      </c>
      <c r="B86" s="30" t="s">
        <v>772</v>
      </c>
      <c r="C86" s="34">
        <v>25000000</v>
      </c>
      <c r="D86" s="30"/>
      <c r="E86" s="30"/>
      <c r="F86" s="2"/>
      <c r="G86" s="2"/>
    </row>
    <row r="87" spans="1:7" ht="12.75">
      <c r="A87" s="31" t="s">
        <v>164</v>
      </c>
      <c r="B87" s="30" t="s">
        <v>773</v>
      </c>
      <c r="C87" s="34">
        <v>19000000</v>
      </c>
      <c r="D87" s="30"/>
      <c r="E87" s="30"/>
      <c r="F87" s="2"/>
      <c r="G87" s="2"/>
    </row>
    <row r="88" spans="1:7" ht="12.75">
      <c r="A88" s="31" t="s">
        <v>166</v>
      </c>
      <c r="B88" s="30" t="s">
        <v>174</v>
      </c>
      <c r="C88" s="34">
        <v>12000000</v>
      </c>
      <c r="D88" s="30"/>
      <c r="E88" s="30"/>
      <c r="F88" s="2"/>
      <c r="G88" s="2"/>
    </row>
    <row r="89" spans="1:7" ht="12.75">
      <c r="A89" s="31"/>
      <c r="B89" s="30"/>
      <c r="C89" s="34"/>
      <c r="D89" s="30"/>
      <c r="E89" s="30"/>
      <c r="F89" s="2"/>
      <c r="G89" s="2"/>
    </row>
    <row r="90" spans="1:7" ht="12.75">
      <c r="A90" s="39">
        <v>2.4</v>
      </c>
      <c r="B90" s="32" t="s">
        <v>774</v>
      </c>
      <c r="C90" s="32"/>
      <c r="D90" s="32">
        <f>SUM(C91:C92)</f>
        <v>100000</v>
      </c>
      <c r="E90" s="30"/>
      <c r="F90" s="2"/>
      <c r="G90" s="2"/>
    </row>
    <row r="91" spans="1:7" ht="12.75">
      <c r="A91" s="31" t="s">
        <v>171</v>
      </c>
      <c r="B91" s="30" t="s">
        <v>172</v>
      </c>
      <c r="C91" s="34">
        <v>100000</v>
      </c>
      <c r="D91" s="30"/>
      <c r="E91" s="30"/>
      <c r="F91" s="2"/>
      <c r="G91" s="2"/>
    </row>
    <row r="92" spans="1:7" ht="12.75">
      <c r="A92" s="31"/>
      <c r="B92" s="30"/>
      <c r="C92" s="34"/>
      <c r="D92" s="30"/>
      <c r="E92" s="30"/>
      <c r="F92" s="2"/>
      <c r="G92" s="2"/>
    </row>
    <row r="93" spans="1:7" ht="12.75">
      <c r="A93" s="39">
        <v>2.5</v>
      </c>
      <c r="B93" s="32" t="s">
        <v>775</v>
      </c>
      <c r="C93" s="30"/>
      <c r="D93" s="32">
        <f>SUM(C94:C103)</f>
        <v>2159953501</v>
      </c>
      <c r="E93" s="30"/>
      <c r="F93" s="2"/>
      <c r="G93" s="2"/>
    </row>
    <row r="94" spans="1:7" ht="12.75">
      <c r="A94" s="31" t="s">
        <v>176</v>
      </c>
      <c r="B94" s="30" t="s">
        <v>177</v>
      </c>
      <c r="C94" s="34">
        <f>99517808+21819014</f>
        <v>121336822</v>
      </c>
      <c r="D94" s="30"/>
      <c r="E94" s="30"/>
      <c r="F94" s="25"/>
      <c r="G94" s="2"/>
    </row>
    <row r="95" spans="1:7" ht="12.75">
      <c r="A95" s="31" t="s">
        <v>178</v>
      </c>
      <c r="B95" s="30" t="s">
        <v>776</v>
      </c>
      <c r="C95" s="34">
        <f>718984087</f>
        <v>718984087</v>
      </c>
      <c r="D95" s="30"/>
      <c r="E95" s="30"/>
      <c r="F95" s="80"/>
      <c r="G95" s="2"/>
    </row>
    <row r="96" spans="1:7" ht="12.75">
      <c r="A96" s="31" t="s">
        <v>180</v>
      </c>
      <c r="B96" s="30" t="s">
        <v>777</v>
      </c>
      <c r="C96" s="34">
        <v>5143619</v>
      </c>
      <c r="D96" s="30"/>
      <c r="E96" s="30"/>
      <c r="F96" s="2"/>
      <c r="G96" s="2"/>
    </row>
    <row r="97" spans="1:7" ht="12.75">
      <c r="A97" s="31" t="s">
        <v>182</v>
      </c>
      <c r="B97" s="30" t="s">
        <v>778</v>
      </c>
      <c r="C97" s="34">
        <f>25163738+969246</f>
        <v>26132984</v>
      </c>
      <c r="D97" s="30"/>
      <c r="E97" s="30"/>
      <c r="F97" s="25"/>
      <c r="G97" s="2"/>
    </row>
    <row r="98" spans="1:7" ht="12.75">
      <c r="A98" s="31" t="s">
        <v>184</v>
      </c>
      <c r="B98" s="30" t="s">
        <v>779</v>
      </c>
      <c r="C98" s="34">
        <f>288588395+87716276</f>
        <v>376304671</v>
      </c>
      <c r="D98" s="30"/>
      <c r="E98" s="30"/>
      <c r="F98" s="25"/>
      <c r="G98" s="80"/>
    </row>
    <row r="99" spans="1:7" ht="12.75">
      <c r="A99" s="31" t="s">
        <v>186</v>
      </c>
      <c r="B99" s="30" t="s">
        <v>780</v>
      </c>
      <c r="C99" s="34">
        <v>396732639</v>
      </c>
      <c r="D99" s="30"/>
      <c r="E99" s="30"/>
      <c r="F99" s="2"/>
      <c r="G99" s="80"/>
    </row>
    <row r="100" spans="1:7" ht="12.75">
      <c r="A100" s="31" t="s">
        <v>781</v>
      </c>
      <c r="B100" s="30" t="s">
        <v>782</v>
      </c>
      <c r="C100" s="34">
        <v>38705623</v>
      </c>
      <c r="D100" s="30"/>
      <c r="E100" s="30"/>
      <c r="F100" s="2"/>
      <c r="G100" s="80"/>
    </row>
    <row r="101" spans="1:7" ht="12.75">
      <c r="A101" s="31" t="s">
        <v>783</v>
      </c>
      <c r="B101" s="30" t="s">
        <v>784</v>
      </c>
      <c r="C101" s="34">
        <v>29029217</v>
      </c>
      <c r="D101" s="30"/>
      <c r="E101" s="30"/>
      <c r="F101" s="2"/>
      <c r="G101" s="80"/>
    </row>
    <row r="102" spans="1:7" ht="12.75">
      <c r="A102" s="31" t="s">
        <v>785</v>
      </c>
      <c r="B102" s="30" t="s">
        <v>786</v>
      </c>
      <c r="C102" s="34">
        <v>406409046</v>
      </c>
      <c r="D102" s="30"/>
      <c r="E102" s="30"/>
      <c r="F102" s="2"/>
      <c r="G102" s="80"/>
    </row>
    <row r="103" spans="1:7" ht="12.75">
      <c r="A103" s="31" t="s">
        <v>787</v>
      </c>
      <c r="B103" s="30" t="s">
        <v>788</v>
      </c>
      <c r="C103" s="34">
        <f>37130919+4043874</f>
        <v>41174793</v>
      </c>
      <c r="D103" s="30"/>
      <c r="E103" s="30"/>
      <c r="F103" s="25"/>
      <c r="G103" s="2"/>
    </row>
    <row r="104" spans="1:7" ht="12.75">
      <c r="A104" s="31"/>
      <c r="B104" s="30"/>
      <c r="C104" s="34"/>
      <c r="D104" s="30"/>
      <c r="E104" s="30"/>
      <c r="F104" s="2"/>
      <c r="G104" s="2"/>
    </row>
    <row r="105" spans="1:7" ht="12.75">
      <c r="A105" s="39">
        <v>2.6</v>
      </c>
      <c r="B105" s="32" t="s">
        <v>789</v>
      </c>
      <c r="C105" s="33"/>
      <c r="D105" s="32">
        <f>SUM(C106:C108)</f>
        <v>1800000</v>
      </c>
      <c r="E105" s="30"/>
      <c r="F105" s="2"/>
      <c r="G105" s="2"/>
    </row>
    <row r="106" spans="1:7" ht="12.75">
      <c r="A106" s="31" t="s">
        <v>790</v>
      </c>
      <c r="B106" s="30" t="s">
        <v>185</v>
      </c>
      <c r="C106" s="34">
        <v>1400000</v>
      </c>
      <c r="D106" s="30"/>
      <c r="E106" s="30"/>
      <c r="F106" s="2"/>
      <c r="G106" s="2"/>
    </row>
    <row r="107" spans="1:7" ht="12.75">
      <c r="A107" s="31" t="s">
        <v>791</v>
      </c>
      <c r="B107" s="30" t="s">
        <v>187</v>
      </c>
      <c r="C107" s="34">
        <v>400000</v>
      </c>
      <c r="D107" s="30"/>
      <c r="E107" s="30"/>
      <c r="F107" s="2"/>
      <c r="G107" s="2"/>
    </row>
    <row r="108" spans="1:7" ht="12.75">
      <c r="A108" s="31"/>
      <c r="B108" s="30"/>
      <c r="C108" s="34"/>
      <c r="D108" s="30"/>
      <c r="E108" s="30"/>
      <c r="F108" s="2"/>
      <c r="G108" s="2"/>
    </row>
    <row r="109" spans="1:7" ht="12.75">
      <c r="A109" s="39">
        <v>2.7</v>
      </c>
      <c r="B109" s="32" t="s">
        <v>792</v>
      </c>
      <c r="C109" s="34"/>
      <c r="D109" s="33">
        <f>SUM(C110:C111)</f>
        <v>120000000</v>
      </c>
      <c r="E109" s="30"/>
      <c r="F109" s="2"/>
      <c r="G109" s="2"/>
    </row>
    <row r="110" spans="1:7" ht="12.75">
      <c r="A110" s="31" t="s">
        <v>793</v>
      </c>
      <c r="B110" s="30" t="s">
        <v>794</v>
      </c>
      <c r="C110" s="34">
        <v>108000000</v>
      </c>
      <c r="D110" s="30"/>
      <c r="E110" s="30"/>
      <c r="F110" s="2"/>
      <c r="G110" s="2"/>
    </row>
    <row r="111" spans="1:7" ht="12.75">
      <c r="A111" s="31" t="s">
        <v>795</v>
      </c>
      <c r="B111" s="30" t="s">
        <v>796</v>
      </c>
      <c r="C111" s="30">
        <v>12000000</v>
      </c>
      <c r="D111" s="30"/>
      <c r="E111" s="30"/>
      <c r="F111" s="2"/>
      <c r="G111" s="2"/>
    </row>
    <row r="112" spans="1:7" ht="12.75">
      <c r="A112" s="41" t="s">
        <v>191</v>
      </c>
      <c r="B112" s="42"/>
      <c r="C112" s="42"/>
      <c r="D112" s="42"/>
      <c r="E112" s="42"/>
      <c r="F112" s="2"/>
      <c r="G112" s="2"/>
    </row>
    <row r="113" spans="1:7" ht="12.75">
      <c r="A113" s="2"/>
      <c r="B113" s="25"/>
      <c r="C113" s="25"/>
      <c r="D113" s="25"/>
      <c r="E113" s="25"/>
      <c r="F113" s="2"/>
      <c r="G113" s="2"/>
    </row>
    <row r="114" spans="1:7" ht="12.75">
      <c r="A114" s="39">
        <v>3</v>
      </c>
      <c r="B114" s="32" t="s">
        <v>192</v>
      </c>
      <c r="C114" s="30"/>
      <c r="D114" s="30"/>
      <c r="E114" s="33">
        <f>+D116</f>
        <v>3000000</v>
      </c>
      <c r="F114" s="2"/>
      <c r="G114" s="2"/>
    </row>
    <row r="115" spans="1:7" ht="12.75">
      <c r="A115" s="39"/>
      <c r="B115" s="32"/>
      <c r="C115" s="30"/>
      <c r="D115" s="30"/>
      <c r="E115" s="33"/>
      <c r="F115" s="2"/>
      <c r="G115" s="2"/>
    </row>
    <row r="116" spans="1:7" ht="12.75">
      <c r="A116" s="39">
        <v>3.1</v>
      </c>
      <c r="B116" s="32" t="s">
        <v>797</v>
      </c>
      <c r="C116" s="33"/>
      <c r="D116" s="32">
        <f>+C117</f>
        <v>3000000</v>
      </c>
      <c r="E116" s="33"/>
      <c r="F116" s="2"/>
      <c r="G116" s="2"/>
    </row>
    <row r="117" spans="1:7" ht="12.75">
      <c r="A117" s="31" t="s">
        <v>798</v>
      </c>
      <c r="B117" s="30" t="s">
        <v>799</v>
      </c>
      <c r="C117" s="34">
        <v>3000000</v>
      </c>
      <c r="D117" s="30"/>
      <c r="E117" s="34"/>
      <c r="F117" s="2"/>
      <c r="G117" s="2"/>
    </row>
    <row r="118" spans="1:7" ht="12.75">
      <c r="A118" s="31"/>
      <c r="B118" s="30"/>
      <c r="C118" s="34"/>
      <c r="D118" s="30"/>
      <c r="E118" s="34"/>
      <c r="F118" s="2"/>
      <c r="G118" s="2"/>
    </row>
    <row r="119" spans="1:7" ht="12.75">
      <c r="A119" s="163" t="s">
        <v>800</v>
      </c>
      <c r="B119" s="164"/>
      <c r="C119" s="164"/>
      <c r="D119" s="165"/>
      <c r="E119" s="33">
        <f>+E114+E46</f>
        <v>2653523502</v>
      </c>
      <c r="F119" s="2"/>
      <c r="G119" s="2"/>
    </row>
    <row r="120" spans="1:7" ht="12.75">
      <c r="A120" s="18"/>
      <c r="B120" s="48"/>
      <c r="C120" s="80"/>
      <c r="D120" s="48"/>
      <c r="E120" s="80"/>
      <c r="F120" s="2"/>
      <c r="G120" s="2"/>
    </row>
    <row r="121" spans="1:7" ht="12.75">
      <c r="A121" s="56" t="s">
        <v>194</v>
      </c>
      <c r="B121" s="57"/>
      <c r="C121" s="57"/>
      <c r="D121" s="57"/>
      <c r="E121" s="57"/>
      <c r="F121" s="2"/>
      <c r="G121" s="2"/>
    </row>
    <row r="122" spans="1:7" ht="12.75">
      <c r="A122" s="56" t="s">
        <v>195</v>
      </c>
      <c r="B122" s="57"/>
      <c r="C122" s="57"/>
      <c r="D122" s="57"/>
      <c r="E122" s="57"/>
      <c r="F122" s="2"/>
      <c r="G122" s="2"/>
    </row>
    <row r="123" spans="1:7" ht="12.75">
      <c r="A123" s="26"/>
      <c r="B123" s="32" t="s">
        <v>103</v>
      </c>
      <c r="C123" s="30"/>
      <c r="D123" s="30"/>
      <c r="E123" s="32">
        <f>SUM(D124:D125)</f>
        <v>2650523502</v>
      </c>
      <c r="F123" s="2"/>
      <c r="G123" s="2"/>
    </row>
    <row r="124" spans="1:7" ht="12.75">
      <c r="A124" s="26"/>
      <c r="B124" s="32" t="s">
        <v>107</v>
      </c>
      <c r="C124" s="30"/>
      <c r="D124" s="32">
        <f>+E48</f>
        <v>238700001</v>
      </c>
      <c r="E124" s="30"/>
      <c r="F124" s="2"/>
      <c r="G124" s="2"/>
    </row>
    <row r="125" spans="1:7" ht="12.75">
      <c r="A125" s="26"/>
      <c r="B125" s="32" t="s">
        <v>132</v>
      </c>
      <c r="C125" s="30"/>
      <c r="D125" s="32">
        <f>SUM(C126:C132)</f>
        <v>2411823501</v>
      </c>
      <c r="E125" s="30"/>
      <c r="F125" s="2"/>
      <c r="G125" s="2"/>
    </row>
    <row r="126" spans="1:7" ht="12.75">
      <c r="A126" s="26"/>
      <c r="B126" s="30" t="s">
        <v>133</v>
      </c>
      <c r="C126" s="30">
        <f>SUM(D62)</f>
        <v>13770000</v>
      </c>
      <c r="D126" s="30"/>
      <c r="E126" s="30"/>
      <c r="F126" s="2"/>
      <c r="G126" s="2"/>
    </row>
    <row r="127" spans="1:7" ht="12.75">
      <c r="A127" s="26"/>
      <c r="B127" s="30" t="s">
        <v>766</v>
      </c>
      <c r="C127" s="30">
        <f>SUM(D79)</f>
        <v>200000</v>
      </c>
      <c r="D127" s="32"/>
      <c r="E127" s="30"/>
      <c r="F127" s="2"/>
      <c r="G127" s="2"/>
    </row>
    <row r="128" spans="1:7" ht="12.75">
      <c r="A128" s="26"/>
      <c r="B128" s="30" t="s">
        <v>770</v>
      </c>
      <c r="C128" s="30">
        <f>SUM(D84)</f>
        <v>116000000</v>
      </c>
      <c r="D128" s="32"/>
      <c r="E128" s="30"/>
      <c r="F128" s="2"/>
      <c r="G128" s="2"/>
    </row>
    <row r="129" spans="1:7" ht="12.75">
      <c r="A129" s="26"/>
      <c r="B129" s="30" t="s">
        <v>774</v>
      </c>
      <c r="C129" s="30">
        <f>SUM(D90)</f>
        <v>100000</v>
      </c>
      <c r="D129" s="32"/>
      <c r="E129" s="30"/>
      <c r="F129" s="2"/>
      <c r="G129" s="2"/>
    </row>
    <row r="130" spans="1:7" ht="12.75">
      <c r="A130" s="26"/>
      <c r="B130" s="30" t="s">
        <v>801</v>
      </c>
      <c r="C130" s="30">
        <f>+D93</f>
        <v>2159953501</v>
      </c>
      <c r="D130" s="32"/>
      <c r="E130" s="30"/>
      <c r="F130" s="2"/>
      <c r="G130" s="2"/>
    </row>
    <row r="131" spans="1:7" ht="12.75">
      <c r="A131" s="26"/>
      <c r="B131" s="30" t="s">
        <v>789</v>
      </c>
      <c r="C131" s="34">
        <f>+D105</f>
        <v>1800000</v>
      </c>
      <c r="D131" s="32"/>
      <c r="E131" s="30"/>
      <c r="F131" s="2"/>
      <c r="G131" s="2"/>
    </row>
    <row r="132" spans="1:7" ht="12.75">
      <c r="A132" s="26"/>
      <c r="B132" s="30" t="s">
        <v>792</v>
      </c>
      <c r="C132" s="34">
        <f>+D109</f>
        <v>120000000</v>
      </c>
      <c r="D132" s="32"/>
      <c r="E132" s="30"/>
      <c r="F132" s="2"/>
      <c r="G132" s="2"/>
    </row>
    <row r="133" spans="1:7" ht="12.75">
      <c r="A133" s="26"/>
      <c r="B133" s="32" t="s">
        <v>192</v>
      </c>
      <c r="C133" s="30"/>
      <c r="D133" s="30"/>
      <c r="E133" s="32">
        <f>SUM(E114)</f>
        <v>3000000</v>
      </c>
      <c r="F133" s="2"/>
      <c r="G133" s="2"/>
    </row>
    <row r="134" spans="1:7" ht="13.5" thickBot="1">
      <c r="A134" s="47"/>
      <c r="B134" s="48"/>
      <c r="C134" s="48"/>
      <c r="D134" s="48"/>
      <c r="E134" s="49"/>
      <c r="F134" s="2"/>
      <c r="G134" s="2"/>
    </row>
    <row r="135" spans="1:7" ht="13.5" thickBot="1">
      <c r="A135" s="50"/>
      <c r="B135" s="51" t="s">
        <v>201</v>
      </c>
      <c r="C135" s="52"/>
      <c r="D135" s="52"/>
      <c r="E135" s="53">
        <f>SUM(E123:E133)</f>
        <v>2653523502</v>
      </c>
      <c r="F135" s="2"/>
      <c r="G135" s="2"/>
    </row>
    <row r="136" spans="1:7" ht="14.25">
      <c r="A136" s="4"/>
      <c r="B136" s="4"/>
      <c r="C136" s="4"/>
      <c r="D136" s="4"/>
      <c r="E136" s="4"/>
      <c r="F136" s="2"/>
      <c r="G136" s="2"/>
    </row>
    <row r="137" spans="1:7" ht="15">
      <c r="A137" s="9" t="s">
        <v>802</v>
      </c>
      <c r="B137" s="57"/>
      <c r="C137" s="57"/>
      <c r="D137" s="57"/>
      <c r="E137" s="57"/>
      <c r="F137" s="2"/>
      <c r="G137" s="2"/>
    </row>
    <row r="138" spans="1:7" ht="15">
      <c r="A138" s="4" t="s">
        <v>803</v>
      </c>
      <c r="B138" s="48"/>
      <c r="C138" s="48"/>
      <c r="D138" s="48"/>
      <c r="E138" s="48"/>
      <c r="F138" s="2"/>
      <c r="G138" s="2"/>
    </row>
    <row r="139" spans="1:7" ht="15">
      <c r="A139" s="9" t="s">
        <v>804</v>
      </c>
      <c r="B139" s="48"/>
      <c r="C139" s="48"/>
      <c r="D139" s="48"/>
      <c r="E139" s="48"/>
      <c r="F139" s="2"/>
      <c r="G139" s="2"/>
    </row>
    <row r="140" spans="1:7" ht="14.25">
      <c r="A140" s="4" t="s">
        <v>100</v>
      </c>
      <c r="B140" s="48"/>
      <c r="C140" s="48"/>
      <c r="D140" s="48"/>
      <c r="E140" s="48"/>
      <c r="F140" s="2"/>
      <c r="G140" s="2"/>
    </row>
    <row r="141" spans="1:7" ht="13.5" thickBot="1">
      <c r="A141" s="58"/>
      <c r="B141" s="48"/>
      <c r="C141" s="48"/>
      <c r="D141" s="48"/>
      <c r="E141" s="48"/>
      <c r="F141" s="2"/>
      <c r="G141" s="2"/>
    </row>
    <row r="142" spans="1:7" ht="12.75">
      <c r="A142" s="59" t="s">
        <v>206</v>
      </c>
      <c r="B142" s="60"/>
      <c r="C142" s="60"/>
      <c r="D142" s="60"/>
      <c r="E142" s="61"/>
      <c r="F142" s="2"/>
      <c r="G142" s="2"/>
    </row>
    <row r="143" spans="1:7" ht="12.75">
      <c r="A143" s="62"/>
      <c r="B143" s="57"/>
      <c r="C143" s="57"/>
      <c r="D143" s="57"/>
      <c r="E143" s="63"/>
      <c r="F143" s="2"/>
      <c r="G143" s="2"/>
    </row>
    <row r="144" spans="1:7" ht="13.5" thickBot="1">
      <c r="A144" s="64" t="s">
        <v>207</v>
      </c>
      <c r="B144" s="65"/>
      <c r="C144" s="65"/>
      <c r="D144" s="65"/>
      <c r="E144" s="66"/>
      <c r="F144" s="2"/>
      <c r="G144" s="2"/>
    </row>
    <row r="145" spans="1:7" ht="12.75">
      <c r="A145" s="58"/>
      <c r="B145" s="48"/>
      <c r="C145" s="48"/>
      <c r="D145" s="48"/>
      <c r="E145" s="48"/>
      <c r="F145" s="2"/>
      <c r="G145" s="2"/>
    </row>
    <row r="146" spans="1:7" ht="12.75">
      <c r="A146" s="67" t="s">
        <v>208</v>
      </c>
      <c r="B146" s="67"/>
      <c r="C146" s="67"/>
      <c r="D146" s="67"/>
      <c r="E146" s="67"/>
      <c r="F146" s="2"/>
      <c r="G146" s="2"/>
    </row>
    <row r="147" spans="1:7" ht="12.75">
      <c r="A147" s="41" t="s">
        <v>209</v>
      </c>
      <c r="B147" s="42"/>
      <c r="C147" s="42"/>
      <c r="D147" s="42"/>
      <c r="E147" s="42"/>
      <c r="F147" s="2"/>
      <c r="G147" s="2"/>
    </row>
    <row r="148" spans="1:7" ht="12.75">
      <c r="A148" s="68"/>
      <c r="B148" s="22"/>
      <c r="C148" s="22"/>
      <c r="D148" s="22"/>
      <c r="E148" s="22"/>
      <c r="F148" s="2"/>
      <c r="G148" s="2"/>
    </row>
    <row r="149" spans="1:7" ht="12.75">
      <c r="A149" s="69">
        <v>1</v>
      </c>
      <c r="B149" s="32" t="s">
        <v>210</v>
      </c>
      <c r="C149" s="32" t="s">
        <v>805</v>
      </c>
      <c r="D149" s="32"/>
      <c r="E149" s="32">
        <f>SUM(D150:D178)</f>
        <v>431865003</v>
      </c>
      <c r="F149" s="2"/>
      <c r="G149" s="2"/>
    </row>
    <row r="150" spans="1:7" ht="12.75">
      <c r="A150" s="39">
        <v>1.1</v>
      </c>
      <c r="B150" s="32" t="s">
        <v>806</v>
      </c>
      <c r="C150" s="30"/>
      <c r="D150" s="33">
        <f>SUM(C151:C157)</f>
        <v>240365001</v>
      </c>
      <c r="E150" s="30"/>
      <c r="F150" s="2"/>
      <c r="G150" s="2"/>
    </row>
    <row r="151" spans="1:7" ht="12.75">
      <c r="A151" s="31" t="s">
        <v>109</v>
      </c>
      <c r="B151" s="30" t="s">
        <v>212</v>
      </c>
      <c r="C151" s="34">
        <f>181000000-10280000+20000000</f>
        <v>190720000</v>
      </c>
      <c r="D151" s="34"/>
      <c r="E151" s="30"/>
      <c r="F151" s="2"/>
      <c r="G151" s="2"/>
    </row>
    <row r="152" spans="1:7" ht="12.75">
      <c r="A152" s="31" t="s">
        <v>111</v>
      </c>
      <c r="B152" s="30" t="s">
        <v>213</v>
      </c>
      <c r="C152" s="34">
        <f>6500000+500000</f>
        <v>7000000</v>
      </c>
      <c r="D152" s="34"/>
      <c r="E152" s="30"/>
      <c r="F152" s="2"/>
      <c r="G152" s="2"/>
    </row>
    <row r="153" spans="1:7" ht="12.75">
      <c r="A153" s="31" t="s">
        <v>214</v>
      </c>
      <c r="B153" s="30" t="s">
        <v>215</v>
      </c>
      <c r="C153" s="34">
        <f>15000000+500000</f>
        <v>15500000</v>
      </c>
      <c r="D153" s="34"/>
      <c r="E153" s="30"/>
      <c r="F153" s="2"/>
      <c r="G153" s="2"/>
    </row>
    <row r="154" spans="1:7" ht="12.75">
      <c r="A154" s="31" t="s">
        <v>216</v>
      </c>
      <c r="B154" s="30" t="s">
        <v>217</v>
      </c>
      <c r="C154" s="34">
        <f>8000000+1000000</f>
        <v>9000000</v>
      </c>
      <c r="D154" s="34"/>
      <c r="E154" s="30"/>
      <c r="F154" s="2"/>
      <c r="G154" s="2"/>
    </row>
    <row r="155" spans="1:7" ht="12.75">
      <c r="A155" s="31" t="s">
        <v>218</v>
      </c>
      <c r="B155" s="30" t="s">
        <v>219</v>
      </c>
      <c r="C155" s="34">
        <f>3000000+2000000+800000</f>
        <v>5800000</v>
      </c>
      <c r="D155" s="34"/>
      <c r="E155" s="30"/>
      <c r="F155" s="2"/>
      <c r="G155" s="2"/>
    </row>
    <row r="156" spans="1:7" ht="12.75">
      <c r="A156" s="31" t="s">
        <v>220</v>
      </c>
      <c r="B156" s="30" t="s">
        <v>225</v>
      </c>
      <c r="C156" s="34">
        <v>1</v>
      </c>
      <c r="D156" s="34"/>
      <c r="E156" s="30"/>
      <c r="F156" s="2"/>
      <c r="G156" s="2"/>
    </row>
    <row r="157" spans="1:7" ht="12.75">
      <c r="A157" s="31" t="s">
        <v>222</v>
      </c>
      <c r="B157" s="30" t="s">
        <v>807</v>
      </c>
      <c r="C157" s="34">
        <f>10280000+2065000</f>
        <v>12345000</v>
      </c>
      <c r="D157" s="34"/>
      <c r="E157" s="30"/>
      <c r="F157" s="2"/>
      <c r="G157" s="2"/>
    </row>
    <row r="158" spans="1:7" ht="12.75">
      <c r="A158" s="31"/>
      <c r="B158" s="30"/>
      <c r="C158" s="34"/>
      <c r="D158" s="34"/>
      <c r="E158" s="30"/>
      <c r="F158" s="2"/>
      <c r="G158" s="2"/>
    </row>
    <row r="159" spans="1:7" ht="12.75">
      <c r="A159" s="39">
        <v>1.2</v>
      </c>
      <c r="B159" s="32" t="s">
        <v>808</v>
      </c>
      <c r="C159" s="34"/>
      <c r="D159" s="33">
        <f>SUM(C160:C163)</f>
        <v>5700002</v>
      </c>
      <c r="E159" s="30"/>
      <c r="F159" s="2"/>
      <c r="G159" s="2"/>
    </row>
    <row r="160" spans="1:7" ht="12.75">
      <c r="A160" s="31" t="s">
        <v>809</v>
      </c>
      <c r="B160" s="30" t="s">
        <v>227</v>
      </c>
      <c r="C160" s="34">
        <f>500000+500000</f>
        <v>1000000</v>
      </c>
      <c r="D160" s="34"/>
      <c r="E160" s="30"/>
      <c r="F160" s="2"/>
      <c r="G160" s="2"/>
    </row>
    <row r="161" spans="1:7" ht="12.75">
      <c r="A161" s="31" t="s">
        <v>810</v>
      </c>
      <c r="B161" s="30" t="s">
        <v>229</v>
      </c>
      <c r="C161" s="34">
        <v>1</v>
      </c>
      <c r="D161" s="34"/>
      <c r="E161" s="30"/>
      <c r="F161" s="2"/>
      <c r="G161" s="2"/>
    </row>
    <row r="162" spans="1:7" ht="12.75">
      <c r="A162" s="31" t="s">
        <v>811</v>
      </c>
      <c r="B162" s="30" t="s">
        <v>221</v>
      </c>
      <c r="C162" s="34">
        <f>2500000+2200000</f>
        <v>4700000</v>
      </c>
      <c r="D162" s="34"/>
      <c r="E162" s="30"/>
      <c r="F162" s="2"/>
      <c r="G162" s="2"/>
    </row>
    <row r="163" spans="1:7" ht="12.75">
      <c r="A163" s="31" t="s">
        <v>812</v>
      </c>
      <c r="B163" s="30" t="s">
        <v>223</v>
      </c>
      <c r="C163" s="34">
        <v>1</v>
      </c>
      <c r="D163" s="34"/>
      <c r="E163" s="30"/>
      <c r="F163" s="2"/>
      <c r="G163" s="2"/>
    </row>
    <row r="164" spans="1:7" ht="12.75">
      <c r="A164" s="31"/>
      <c r="B164" s="30"/>
      <c r="C164" s="30"/>
      <c r="D164" s="34"/>
      <c r="E164" s="30"/>
      <c r="F164" s="2"/>
      <c r="G164" s="2"/>
    </row>
    <row r="165" spans="1:7" ht="12.75">
      <c r="A165" s="39">
        <v>1.3</v>
      </c>
      <c r="B165" s="32" t="s">
        <v>813</v>
      </c>
      <c r="C165" s="30"/>
      <c r="D165" s="34"/>
      <c r="E165" s="30"/>
      <c r="F165" s="2"/>
      <c r="G165" s="2"/>
    </row>
    <row r="166" spans="1:7" ht="12.75">
      <c r="A166" s="31"/>
      <c r="B166" s="32" t="s">
        <v>814</v>
      </c>
      <c r="C166" s="30"/>
      <c r="D166" s="33">
        <f>SUM(C167:C175)</f>
        <v>94600000</v>
      </c>
      <c r="E166" s="30"/>
      <c r="F166" s="2"/>
      <c r="G166" s="2"/>
    </row>
    <row r="167" spans="1:7" ht="12.75">
      <c r="A167" s="31" t="s">
        <v>815</v>
      </c>
      <c r="B167" s="30" t="s">
        <v>816</v>
      </c>
      <c r="C167" s="34">
        <f>20000000+3000000</f>
        <v>23000000</v>
      </c>
      <c r="D167" s="34"/>
      <c r="E167" s="30"/>
      <c r="F167" s="2"/>
      <c r="G167" s="2"/>
    </row>
    <row r="168" spans="1:7" ht="12.75">
      <c r="A168" s="31" t="s">
        <v>817</v>
      </c>
      <c r="B168" s="30" t="s">
        <v>336</v>
      </c>
      <c r="C168" s="34">
        <f>8100000+400000</f>
        <v>8500000</v>
      </c>
      <c r="D168" s="34"/>
      <c r="E168" s="30"/>
      <c r="F168" s="2"/>
      <c r="G168" s="2"/>
    </row>
    <row r="169" spans="1:7" ht="12.75">
      <c r="A169" s="31" t="s">
        <v>818</v>
      </c>
      <c r="B169" s="30" t="s">
        <v>819</v>
      </c>
      <c r="C169" s="34">
        <f>6300000+500000</f>
        <v>6800000</v>
      </c>
      <c r="D169" s="34"/>
      <c r="E169" s="30"/>
      <c r="F169" s="2"/>
      <c r="G169" s="2"/>
    </row>
    <row r="170" spans="1:7" ht="12.75">
      <c r="A170" s="31" t="s">
        <v>820</v>
      </c>
      <c r="B170" s="30" t="s">
        <v>340</v>
      </c>
      <c r="C170" s="34">
        <f>1050000+50000</f>
        <v>1100000</v>
      </c>
      <c r="D170" s="34"/>
      <c r="E170" s="30"/>
      <c r="F170" s="2"/>
      <c r="G170" s="2"/>
    </row>
    <row r="171" spans="1:7" ht="12.75">
      <c r="A171" s="31" t="s">
        <v>821</v>
      </c>
      <c r="B171" s="30" t="s">
        <v>341</v>
      </c>
      <c r="C171" s="34">
        <v>2100000</v>
      </c>
      <c r="D171" s="34"/>
      <c r="E171" s="30"/>
      <c r="F171" s="2"/>
      <c r="G171" s="2"/>
    </row>
    <row r="172" spans="1:7" ht="12.75">
      <c r="A172" s="31" t="s">
        <v>822</v>
      </c>
      <c r="B172" s="30" t="s">
        <v>342</v>
      </c>
      <c r="C172" s="34">
        <f>1050000+50000</f>
        <v>1100000</v>
      </c>
      <c r="D172" s="34"/>
      <c r="E172" s="30"/>
      <c r="F172" s="2"/>
      <c r="G172" s="2"/>
    </row>
    <row r="173" spans="1:7" ht="12.75">
      <c r="A173" s="31" t="s">
        <v>823</v>
      </c>
      <c r="B173" s="30" t="s">
        <v>824</v>
      </c>
      <c r="C173" s="34">
        <v>22000000</v>
      </c>
      <c r="D173" s="34"/>
      <c r="E173" s="30"/>
      <c r="F173" s="2"/>
      <c r="G173" s="2"/>
    </row>
    <row r="174" spans="1:7" ht="12.75">
      <c r="A174" s="31" t="s">
        <v>825</v>
      </c>
      <c r="B174" s="30" t="s">
        <v>349</v>
      </c>
      <c r="C174" s="34">
        <v>27000000</v>
      </c>
      <c r="D174" s="34"/>
      <c r="E174" s="30"/>
      <c r="F174" s="2"/>
      <c r="G174" s="2"/>
    </row>
    <row r="175" spans="1:7" ht="12.75">
      <c r="A175" s="31" t="s">
        <v>826</v>
      </c>
      <c r="B175" s="30" t="s">
        <v>351</v>
      </c>
      <c r="C175" s="34">
        <v>3000000</v>
      </c>
      <c r="D175" s="34"/>
      <c r="E175" s="30"/>
      <c r="F175" s="2"/>
      <c r="G175" s="2"/>
    </row>
    <row r="176" spans="1:7" ht="12.75">
      <c r="A176" s="70"/>
      <c r="B176" s="30"/>
      <c r="C176" s="30"/>
      <c r="D176" s="34"/>
      <c r="E176" s="30"/>
      <c r="F176" s="2"/>
      <c r="G176" s="2"/>
    </row>
    <row r="177" spans="1:7" ht="12.75">
      <c r="A177" s="39">
        <v>1.4</v>
      </c>
      <c r="B177" s="32" t="s">
        <v>230</v>
      </c>
      <c r="C177" s="32"/>
      <c r="D177" s="33">
        <f>50000000+3000000-800000</f>
        <v>52200000</v>
      </c>
      <c r="E177" s="30"/>
      <c r="F177" s="2"/>
      <c r="G177" s="2"/>
    </row>
    <row r="178" spans="1:7" ht="12.75">
      <c r="A178" s="39">
        <v>1.5</v>
      </c>
      <c r="B178" s="32" t="s">
        <v>231</v>
      </c>
      <c r="C178" s="32"/>
      <c r="D178" s="33">
        <f>34500000+4500000</f>
        <v>39000000</v>
      </c>
      <c r="E178" s="30"/>
      <c r="F178" s="2"/>
      <c r="G178" s="2"/>
    </row>
    <row r="179" spans="1:7" ht="12.75">
      <c r="A179" s="31"/>
      <c r="B179" s="30"/>
      <c r="C179" s="30"/>
      <c r="D179" s="30"/>
      <c r="E179" s="30"/>
      <c r="F179" s="2"/>
      <c r="G179" s="2"/>
    </row>
    <row r="180" spans="1:7" ht="12.75">
      <c r="A180" s="39">
        <v>2</v>
      </c>
      <c r="B180" s="32" t="s">
        <v>232</v>
      </c>
      <c r="C180" s="32"/>
      <c r="D180" s="32"/>
      <c r="E180" s="32">
        <f>SUM(D181:D229)</f>
        <v>228109667</v>
      </c>
      <c r="F180" s="2"/>
      <c r="G180" s="2"/>
    </row>
    <row r="181" spans="1:7" ht="12.75">
      <c r="A181" s="39">
        <v>2.1</v>
      </c>
      <c r="B181" s="32" t="s">
        <v>233</v>
      </c>
      <c r="C181" s="30"/>
      <c r="D181" s="33">
        <f>SUM(C182:C226)</f>
        <v>221609667</v>
      </c>
      <c r="E181" s="30"/>
      <c r="F181" s="25"/>
      <c r="G181" s="2"/>
    </row>
    <row r="182" spans="1:7" ht="12.75">
      <c r="A182" s="31" t="s">
        <v>234</v>
      </c>
      <c r="B182" s="30" t="s">
        <v>235</v>
      </c>
      <c r="C182" s="34">
        <f>8000000+5000000</f>
        <v>13000000</v>
      </c>
      <c r="D182" s="34"/>
      <c r="E182" s="30"/>
      <c r="F182" s="2"/>
      <c r="G182" s="2"/>
    </row>
    <row r="183" spans="1:7" ht="12.75">
      <c r="A183" s="31" t="s">
        <v>236</v>
      </c>
      <c r="B183" s="30" t="s">
        <v>237</v>
      </c>
      <c r="C183" s="34">
        <f>7500000+1000000</f>
        <v>8500000</v>
      </c>
      <c r="D183" s="34"/>
      <c r="E183" s="30"/>
      <c r="F183" s="2"/>
      <c r="G183" s="2"/>
    </row>
    <row r="184" spans="1:7" ht="12.75">
      <c r="A184" s="31" t="s">
        <v>238</v>
      </c>
      <c r="B184" s="30" t="s">
        <v>239</v>
      </c>
      <c r="C184" s="34">
        <f>14000000+500000</f>
        <v>14500000</v>
      </c>
      <c r="D184" s="34"/>
      <c r="E184" s="30"/>
      <c r="F184" s="2"/>
      <c r="G184" s="2"/>
    </row>
    <row r="185" spans="1:7" ht="12.75">
      <c r="A185" s="31" t="s">
        <v>240</v>
      </c>
      <c r="B185" s="30" t="s">
        <v>241</v>
      </c>
      <c r="C185" s="34">
        <f>5000000+1000000</f>
        <v>6000000</v>
      </c>
      <c r="D185" s="34"/>
      <c r="E185" s="30"/>
      <c r="F185" s="2"/>
      <c r="G185" s="2"/>
    </row>
    <row r="186" spans="1:7" ht="12.75">
      <c r="A186" s="31" t="s">
        <v>242</v>
      </c>
      <c r="B186" s="30" t="s">
        <v>243</v>
      </c>
      <c r="C186" s="34">
        <f>2000000+1000000</f>
        <v>3000000</v>
      </c>
      <c r="D186" s="34"/>
      <c r="E186" s="30"/>
      <c r="F186" s="2"/>
      <c r="G186" s="2"/>
    </row>
    <row r="187" spans="1:7" ht="12.75">
      <c r="A187" s="31" t="s">
        <v>244</v>
      </c>
      <c r="B187" s="30" t="s">
        <v>247</v>
      </c>
      <c r="C187" s="34">
        <f>19000000+1000000-1000000</f>
        <v>19000000</v>
      </c>
      <c r="D187" s="34"/>
      <c r="E187" s="30"/>
      <c r="F187" s="2"/>
      <c r="G187" s="2"/>
    </row>
    <row r="188" spans="1:7" ht="12.75">
      <c r="A188" s="31" t="s">
        <v>246</v>
      </c>
      <c r="B188" s="30" t="s">
        <v>249</v>
      </c>
      <c r="C188" s="34">
        <v>1</v>
      </c>
      <c r="D188" s="34"/>
      <c r="E188" s="30"/>
      <c r="F188" s="2"/>
      <c r="G188" s="2"/>
    </row>
    <row r="189" spans="1:7" ht="12.75">
      <c r="A189" s="31" t="s">
        <v>248</v>
      </c>
      <c r="B189" s="30" t="s">
        <v>251</v>
      </c>
      <c r="C189" s="34">
        <f>500000+2000000-500000</f>
        <v>2000000</v>
      </c>
      <c r="D189" s="34"/>
      <c r="E189" s="30"/>
      <c r="F189" s="2"/>
      <c r="G189" s="2"/>
    </row>
    <row r="190" spans="1:7" ht="12.75">
      <c r="A190" s="31" t="s">
        <v>250</v>
      </c>
      <c r="B190" s="30" t="s">
        <v>255</v>
      </c>
      <c r="C190" s="34">
        <v>880000</v>
      </c>
      <c r="D190" s="34"/>
      <c r="E190" s="30"/>
      <c r="F190" s="2"/>
      <c r="G190" s="2"/>
    </row>
    <row r="191" spans="1:7" ht="12.75">
      <c r="A191" s="31" t="s">
        <v>252</v>
      </c>
      <c r="B191" s="30" t="s">
        <v>257</v>
      </c>
      <c r="C191" s="34">
        <v>1</v>
      </c>
      <c r="D191" s="34"/>
      <c r="E191" s="30"/>
      <c r="F191" s="2"/>
      <c r="G191" s="2"/>
    </row>
    <row r="192" spans="1:7" ht="12.75">
      <c r="A192" s="31" t="s">
        <v>254</v>
      </c>
      <c r="B192" s="30" t="s">
        <v>261</v>
      </c>
      <c r="C192" s="34">
        <v>1350000</v>
      </c>
      <c r="D192" s="34"/>
      <c r="E192" s="30"/>
      <c r="F192" s="2"/>
      <c r="G192" s="2"/>
    </row>
    <row r="193" spans="1:7" ht="12.75">
      <c r="A193" s="31" t="s">
        <v>256</v>
      </c>
      <c r="B193" s="30" t="s">
        <v>263</v>
      </c>
      <c r="C193" s="34"/>
      <c r="D193" s="34"/>
      <c r="E193" s="30"/>
      <c r="F193" s="2"/>
      <c r="G193" s="2"/>
    </row>
    <row r="194" spans="1:7" ht="12.75">
      <c r="A194" s="31"/>
      <c r="B194" s="30" t="s">
        <v>264</v>
      </c>
      <c r="C194" s="34">
        <f>500000+1000000</f>
        <v>1500000</v>
      </c>
      <c r="D194" s="34"/>
      <c r="E194" s="30"/>
      <c r="F194" s="2"/>
      <c r="G194" s="2"/>
    </row>
    <row r="195" spans="1:7" ht="12.75">
      <c r="A195" s="31" t="s">
        <v>258</v>
      </c>
      <c r="B195" s="30" t="s">
        <v>266</v>
      </c>
      <c r="C195" s="34">
        <v>550000</v>
      </c>
      <c r="D195" s="34"/>
      <c r="E195" s="30"/>
      <c r="F195" s="2"/>
      <c r="G195" s="2"/>
    </row>
    <row r="196" spans="1:7" ht="12.75">
      <c r="A196" s="31" t="s">
        <v>260</v>
      </c>
      <c r="B196" s="30" t="s">
        <v>268</v>
      </c>
      <c r="C196" s="34">
        <v>1</v>
      </c>
      <c r="D196" s="34"/>
      <c r="E196" s="30"/>
      <c r="F196" s="2"/>
      <c r="G196" s="2"/>
    </row>
    <row r="197" spans="1:7" ht="12.75">
      <c r="A197" s="31" t="s">
        <v>262</v>
      </c>
      <c r="B197" s="30" t="s">
        <v>270</v>
      </c>
      <c r="C197" s="34">
        <f>1+500000-1</f>
        <v>500000</v>
      </c>
      <c r="D197" s="34"/>
      <c r="E197" s="30"/>
      <c r="F197" s="2"/>
      <c r="G197" s="2"/>
    </row>
    <row r="198" spans="1:7" ht="12.75">
      <c r="A198" s="31" t="s">
        <v>265</v>
      </c>
      <c r="B198" s="30" t="s">
        <v>272</v>
      </c>
      <c r="C198" s="34">
        <v>1</v>
      </c>
      <c r="D198" s="34"/>
      <c r="E198" s="30"/>
      <c r="F198" s="2"/>
      <c r="G198" s="2"/>
    </row>
    <row r="199" spans="1:7" ht="12.75">
      <c r="A199" s="31" t="s">
        <v>267</v>
      </c>
      <c r="B199" s="30" t="s">
        <v>827</v>
      </c>
      <c r="C199" s="34">
        <f>300000+1000000</f>
        <v>1300000</v>
      </c>
      <c r="D199" s="34"/>
      <c r="E199" s="30"/>
      <c r="F199" s="2"/>
      <c r="G199" s="2"/>
    </row>
    <row r="200" spans="1:7" ht="12.75">
      <c r="A200" s="31" t="s">
        <v>269</v>
      </c>
      <c r="B200" s="30" t="s">
        <v>276</v>
      </c>
      <c r="C200" s="34">
        <v>4000000</v>
      </c>
      <c r="D200" s="34"/>
      <c r="E200" s="30"/>
      <c r="F200" s="2"/>
      <c r="G200" s="2"/>
    </row>
    <row r="201" spans="1:7" ht="12.75">
      <c r="A201" s="31" t="s">
        <v>271</v>
      </c>
      <c r="B201" s="30" t="s">
        <v>278</v>
      </c>
      <c r="C201" s="34">
        <f>22000000-200001+2000000</f>
        <v>23799999</v>
      </c>
      <c r="D201" s="34"/>
      <c r="E201" s="30"/>
      <c r="F201" s="2"/>
      <c r="G201" s="2"/>
    </row>
    <row r="202" spans="1:7" ht="12.75">
      <c r="A202" s="31" t="s">
        <v>273</v>
      </c>
      <c r="B202" s="30" t="s">
        <v>283</v>
      </c>
      <c r="C202" s="34">
        <f>200000+1000000-200000</f>
        <v>1000000</v>
      </c>
      <c r="D202" s="34"/>
      <c r="E202" s="30"/>
      <c r="F202" s="2"/>
      <c r="G202" s="2"/>
    </row>
    <row r="203" spans="1:7" ht="12.75">
      <c r="A203" s="31" t="s">
        <v>275</v>
      </c>
      <c r="B203" s="30" t="s">
        <v>285</v>
      </c>
      <c r="C203" s="34">
        <v>1</v>
      </c>
      <c r="D203" s="34"/>
      <c r="E203" s="30"/>
      <c r="F203" s="2"/>
      <c r="G203" s="2"/>
    </row>
    <row r="204" spans="1:7" ht="12.75">
      <c r="A204" s="31" t="s">
        <v>277</v>
      </c>
      <c r="B204" s="30" t="s">
        <v>287</v>
      </c>
      <c r="C204" s="34">
        <f>500000+2000000-1000000</f>
        <v>1500000</v>
      </c>
      <c r="D204" s="34"/>
      <c r="E204" s="30"/>
      <c r="F204" s="2"/>
      <c r="G204" s="2"/>
    </row>
    <row r="205" spans="1:7" ht="12.75">
      <c r="A205" s="31" t="s">
        <v>279</v>
      </c>
      <c r="B205" s="30" t="s">
        <v>289</v>
      </c>
      <c r="C205" s="34">
        <v>1</v>
      </c>
      <c r="D205" s="34"/>
      <c r="E205" s="30"/>
      <c r="F205" s="2"/>
      <c r="G205" s="2"/>
    </row>
    <row r="206" spans="1:7" ht="12.75">
      <c r="A206" s="31" t="s">
        <v>282</v>
      </c>
      <c r="B206" s="30" t="s">
        <v>291</v>
      </c>
      <c r="C206" s="34">
        <f>1000000+500000</f>
        <v>1500000</v>
      </c>
      <c r="D206" s="34"/>
      <c r="E206" s="30"/>
      <c r="F206" s="2"/>
      <c r="G206" s="2"/>
    </row>
    <row r="207" spans="1:7" ht="12.75">
      <c r="A207" s="31" t="s">
        <v>284</v>
      </c>
      <c r="B207" s="30" t="s">
        <v>293</v>
      </c>
      <c r="C207" s="34"/>
      <c r="D207" s="34"/>
      <c r="E207" s="30"/>
      <c r="F207" s="2"/>
      <c r="G207" s="2"/>
    </row>
    <row r="208" spans="1:7" ht="12.75">
      <c r="A208" s="31"/>
      <c r="B208" s="30" t="s">
        <v>294</v>
      </c>
      <c r="C208" s="34"/>
      <c r="D208" s="34"/>
      <c r="E208" s="30"/>
      <c r="F208" s="2"/>
      <c r="G208" s="2"/>
    </row>
    <row r="209" spans="1:7" ht="12.75">
      <c r="A209" s="31"/>
      <c r="B209" s="30" t="s">
        <v>295</v>
      </c>
      <c r="C209" s="34">
        <v>3000000</v>
      </c>
      <c r="D209" s="34"/>
      <c r="E209" s="30"/>
      <c r="F209" s="2"/>
      <c r="G209" s="2"/>
    </row>
    <row r="210" spans="1:7" ht="12.75">
      <c r="A210" s="31" t="s">
        <v>286</v>
      </c>
      <c r="B210" s="30" t="s">
        <v>828</v>
      </c>
      <c r="C210" s="34">
        <v>1000000</v>
      </c>
      <c r="D210" s="34"/>
      <c r="E210" s="30"/>
      <c r="F210" s="2"/>
      <c r="G210" s="2"/>
    </row>
    <row r="211" spans="1:7" ht="12.75">
      <c r="A211" s="31" t="s">
        <v>288</v>
      </c>
      <c r="B211" s="30" t="s">
        <v>302</v>
      </c>
      <c r="C211" s="34">
        <v>100000</v>
      </c>
      <c r="D211" s="34"/>
      <c r="E211" s="30"/>
      <c r="F211" s="2"/>
      <c r="G211" s="2"/>
    </row>
    <row r="212" spans="1:7" ht="12.75">
      <c r="A212" s="31" t="s">
        <v>290</v>
      </c>
      <c r="B212" s="30" t="s">
        <v>306</v>
      </c>
      <c r="C212" s="34"/>
      <c r="D212" s="34"/>
      <c r="E212" s="30"/>
      <c r="F212" s="2"/>
      <c r="G212" s="2"/>
    </row>
    <row r="213" spans="1:7" ht="12.75">
      <c r="A213" s="31"/>
      <c r="B213" s="30" t="s">
        <v>307</v>
      </c>
      <c r="C213" s="34">
        <f>40000000+30651276+2000000</f>
        <v>72651276</v>
      </c>
      <c r="D213" s="34"/>
      <c r="E213" s="30"/>
      <c r="F213" s="2"/>
      <c r="G213" s="2"/>
    </row>
    <row r="214" spans="1:7" ht="12.75">
      <c r="A214" s="31" t="s">
        <v>292</v>
      </c>
      <c r="B214" s="30" t="s">
        <v>309</v>
      </c>
      <c r="C214" s="34">
        <v>150000</v>
      </c>
      <c r="D214" s="34"/>
      <c r="E214" s="30"/>
      <c r="F214" s="2"/>
      <c r="G214" s="2"/>
    </row>
    <row r="215" spans="1:7" ht="12.75">
      <c r="A215" s="31" t="s">
        <v>296</v>
      </c>
      <c r="B215" s="30" t="s">
        <v>317</v>
      </c>
      <c r="C215" s="34">
        <v>1000000</v>
      </c>
      <c r="D215" s="34"/>
      <c r="E215" s="30"/>
      <c r="F215" s="2"/>
      <c r="G215" s="2"/>
    </row>
    <row r="216" spans="1:7" ht="12.75">
      <c r="A216" s="31" t="s">
        <v>298</v>
      </c>
      <c r="B216" s="30" t="s">
        <v>319</v>
      </c>
      <c r="C216" s="34">
        <v>1000000</v>
      </c>
      <c r="D216" s="34"/>
      <c r="E216" s="30"/>
      <c r="F216" s="2"/>
      <c r="G216" s="2"/>
    </row>
    <row r="217" spans="1:7" ht="12.75">
      <c r="A217" s="31" t="s">
        <v>301</v>
      </c>
      <c r="B217" s="30" t="s">
        <v>321</v>
      </c>
      <c r="C217" s="34">
        <v>1</v>
      </c>
      <c r="D217" s="34"/>
      <c r="E217" s="30"/>
      <c r="F217" s="2"/>
      <c r="G217" s="2"/>
    </row>
    <row r="218" spans="1:7" ht="12.75">
      <c r="A218" s="31" t="s">
        <v>303</v>
      </c>
      <c r="B218" s="30" t="s">
        <v>829</v>
      </c>
      <c r="C218" s="34">
        <f>11500000</f>
        <v>11500000</v>
      </c>
      <c r="D218" s="34"/>
      <c r="E218" s="30"/>
      <c r="F218" s="2"/>
      <c r="G218" s="2"/>
    </row>
    <row r="219" spans="1:7" ht="12.75">
      <c r="A219" s="31" t="s">
        <v>305</v>
      </c>
      <c r="B219" s="30" t="s">
        <v>325</v>
      </c>
      <c r="C219" s="34"/>
      <c r="D219" s="34"/>
      <c r="E219" s="30"/>
      <c r="F219" s="2"/>
      <c r="G219" s="2"/>
    </row>
    <row r="220" spans="1:7" ht="12.75">
      <c r="A220" s="31"/>
      <c r="B220" s="30" t="s">
        <v>326</v>
      </c>
      <c r="C220" s="34">
        <f>25000000-999999-1999999</f>
        <v>22000002</v>
      </c>
      <c r="D220" s="34"/>
      <c r="E220" s="30"/>
      <c r="F220" s="2"/>
      <c r="G220" s="2"/>
    </row>
    <row r="221" spans="1:7" ht="12.75">
      <c r="A221" s="31" t="s">
        <v>308</v>
      </c>
      <c r="B221" s="30" t="s">
        <v>830</v>
      </c>
      <c r="C221" s="34">
        <v>1</v>
      </c>
      <c r="D221" s="34"/>
      <c r="E221" s="30"/>
      <c r="F221" s="2"/>
      <c r="G221" s="2"/>
    </row>
    <row r="222" spans="1:7" ht="12.75">
      <c r="A222" s="31" t="s">
        <v>310</v>
      </c>
      <c r="B222" s="30" t="s">
        <v>328</v>
      </c>
      <c r="C222" s="34">
        <v>1</v>
      </c>
      <c r="D222" s="34"/>
      <c r="E222" s="30"/>
      <c r="F222" s="2"/>
      <c r="G222" s="2"/>
    </row>
    <row r="223" spans="1:7" ht="12.75">
      <c r="A223" s="31" t="s">
        <v>316</v>
      </c>
      <c r="B223" s="30" t="s">
        <v>330</v>
      </c>
      <c r="C223" s="34">
        <v>1</v>
      </c>
      <c r="D223" s="34"/>
      <c r="E223" s="30"/>
      <c r="F223" s="2"/>
      <c r="G223" s="2"/>
    </row>
    <row r="224" spans="1:7" ht="12.75">
      <c r="A224" s="31" t="s">
        <v>318</v>
      </c>
      <c r="B224" s="30" t="s">
        <v>831</v>
      </c>
      <c r="C224" s="34">
        <v>2000000</v>
      </c>
      <c r="D224" s="34"/>
      <c r="E224" s="30"/>
      <c r="F224" s="2"/>
      <c r="G224" s="2"/>
    </row>
    <row r="225" spans="1:7" ht="12.75">
      <c r="A225" s="31" t="s">
        <v>320</v>
      </c>
      <c r="B225" s="30" t="s">
        <v>332</v>
      </c>
      <c r="C225" s="34">
        <f>6000000-371619-2000000-300002</f>
        <v>3328379</v>
      </c>
      <c r="D225" s="34"/>
      <c r="E225" s="30"/>
      <c r="F225" s="2"/>
      <c r="G225" s="2"/>
    </row>
    <row r="226" spans="1:7" ht="12.75">
      <c r="A226" s="31" t="s">
        <v>322</v>
      </c>
      <c r="B226" s="30" t="s">
        <v>832</v>
      </c>
      <c r="C226" s="30">
        <v>1</v>
      </c>
      <c r="D226" s="34"/>
      <c r="E226" s="30"/>
      <c r="F226" s="2"/>
      <c r="G226" s="2"/>
    </row>
    <row r="227" spans="1:7" ht="12.75">
      <c r="A227" s="31"/>
      <c r="B227" s="30"/>
      <c r="C227" s="30"/>
      <c r="D227" s="34"/>
      <c r="E227" s="30"/>
      <c r="F227" s="2"/>
      <c r="G227" s="2"/>
    </row>
    <row r="228" spans="1:7" ht="12.75">
      <c r="A228" s="39">
        <v>2.2</v>
      </c>
      <c r="B228" s="32" t="s">
        <v>333</v>
      </c>
      <c r="C228" s="32"/>
      <c r="D228" s="33">
        <v>1500000</v>
      </c>
      <c r="E228" s="30"/>
      <c r="F228" s="2"/>
      <c r="G228" s="2"/>
    </row>
    <row r="229" spans="1:7" ht="12.75">
      <c r="A229" s="39">
        <v>2.3</v>
      </c>
      <c r="B229" s="32" t="s">
        <v>334</v>
      </c>
      <c r="C229" s="32"/>
      <c r="D229" s="33">
        <v>5000000</v>
      </c>
      <c r="E229" s="30"/>
      <c r="F229" s="2"/>
      <c r="G229" s="2"/>
    </row>
    <row r="230" spans="1:7" ht="12.75">
      <c r="A230" s="26"/>
      <c r="B230" s="30"/>
      <c r="C230" s="30"/>
      <c r="D230" s="30"/>
      <c r="E230" s="30"/>
      <c r="F230" s="2"/>
      <c r="G230" s="2"/>
    </row>
    <row r="231" spans="1:7" ht="12.75">
      <c r="A231" s="39">
        <v>3</v>
      </c>
      <c r="B231" s="32" t="s">
        <v>188</v>
      </c>
      <c r="C231" s="32"/>
      <c r="D231" s="32"/>
      <c r="E231" s="32">
        <f>+D232</f>
        <v>54800002</v>
      </c>
      <c r="F231" s="2"/>
      <c r="G231" s="2"/>
    </row>
    <row r="232" spans="1:7" ht="12.75">
      <c r="A232" s="39">
        <v>3.1</v>
      </c>
      <c r="B232" s="32" t="s">
        <v>833</v>
      </c>
      <c r="C232" s="32"/>
      <c r="D232" s="32">
        <f>SUM(C233:C237)</f>
        <v>54800002</v>
      </c>
      <c r="E232" s="32"/>
      <c r="F232" s="2"/>
      <c r="G232" s="2"/>
    </row>
    <row r="233" spans="1:7" ht="12.75">
      <c r="A233" s="31" t="s">
        <v>798</v>
      </c>
      <c r="B233" s="30" t="s">
        <v>338</v>
      </c>
      <c r="C233" s="34">
        <v>1</v>
      </c>
      <c r="D233" s="34"/>
      <c r="E233" s="30"/>
      <c r="F233" s="2"/>
      <c r="G233" s="2"/>
    </row>
    <row r="234" spans="1:7" ht="12.75">
      <c r="A234" s="31" t="s">
        <v>834</v>
      </c>
      <c r="B234" s="30" t="s">
        <v>339</v>
      </c>
      <c r="C234" s="34">
        <v>1</v>
      </c>
      <c r="D234" s="34"/>
      <c r="E234" s="30"/>
      <c r="F234" s="2"/>
      <c r="G234" s="2"/>
    </row>
    <row r="235" spans="1:7" ht="12.75">
      <c r="A235" s="31" t="s">
        <v>835</v>
      </c>
      <c r="B235" s="30" t="s">
        <v>836</v>
      </c>
      <c r="C235" s="34">
        <f>12000000+3000000</f>
        <v>15000000</v>
      </c>
      <c r="D235" s="34"/>
      <c r="E235" s="30"/>
      <c r="F235" s="2"/>
      <c r="G235" s="2"/>
    </row>
    <row r="236" spans="1:7" ht="12.75">
      <c r="A236" s="31" t="s">
        <v>837</v>
      </c>
      <c r="B236" s="30" t="s">
        <v>347</v>
      </c>
      <c r="C236" s="34">
        <v>12000000</v>
      </c>
      <c r="D236" s="34"/>
      <c r="E236" s="30"/>
      <c r="F236" s="2"/>
      <c r="G236" s="2"/>
    </row>
    <row r="237" spans="1:7" ht="12.75">
      <c r="A237" s="31" t="s">
        <v>838</v>
      </c>
      <c r="B237" s="30" t="s">
        <v>839</v>
      </c>
      <c r="C237" s="34">
        <f>27000000+800000</f>
        <v>27800000</v>
      </c>
      <c r="D237" s="30"/>
      <c r="E237" s="30"/>
      <c r="F237" s="2"/>
      <c r="G237" s="2"/>
    </row>
    <row r="238" spans="1:7" ht="12.75">
      <c r="A238" s="26"/>
      <c r="B238" s="30"/>
      <c r="C238" s="34"/>
      <c r="D238" s="71"/>
      <c r="E238" s="72"/>
      <c r="F238" s="2"/>
      <c r="G238" s="2"/>
    </row>
    <row r="239" spans="1:7" ht="12.75">
      <c r="A239" s="84" t="s">
        <v>840</v>
      </c>
      <c r="B239" s="166"/>
      <c r="C239" s="166"/>
      <c r="D239" s="166"/>
      <c r="E239" s="85"/>
      <c r="F239" s="2"/>
      <c r="G239" s="2"/>
    </row>
    <row r="240" spans="1:7" ht="12.75">
      <c r="A240" s="39">
        <v>1</v>
      </c>
      <c r="B240" s="32" t="s">
        <v>210</v>
      </c>
      <c r="C240" s="30"/>
      <c r="D240" s="30"/>
      <c r="E240" s="32">
        <f>SUM(E149)</f>
        <v>431865003</v>
      </c>
      <c r="F240" s="2"/>
      <c r="G240" s="2"/>
    </row>
    <row r="241" spans="1:7" ht="12.75">
      <c r="A241" s="39">
        <v>2</v>
      </c>
      <c r="B241" s="32" t="s">
        <v>232</v>
      </c>
      <c r="C241" s="30"/>
      <c r="D241" s="30"/>
      <c r="E241" s="32">
        <f>SUM(E180)</f>
        <v>228109667</v>
      </c>
      <c r="F241" s="2"/>
      <c r="G241" s="2"/>
    </row>
    <row r="242" spans="1:7" ht="12.75">
      <c r="A242" s="39">
        <v>3</v>
      </c>
      <c r="B242" s="32" t="s">
        <v>188</v>
      </c>
      <c r="C242" s="30"/>
      <c r="D242" s="30"/>
      <c r="E242" s="32">
        <f>SUM(E231)</f>
        <v>54800002</v>
      </c>
      <c r="F242" s="2"/>
      <c r="G242" s="2"/>
    </row>
    <row r="243" spans="1:7" ht="12.75">
      <c r="A243" s="43"/>
      <c r="B243" s="44"/>
      <c r="C243" s="44"/>
      <c r="D243" s="44"/>
      <c r="E243" s="45"/>
      <c r="F243" s="25"/>
      <c r="G243" s="2"/>
    </row>
    <row r="244" spans="1:7" ht="12.75">
      <c r="A244" s="68"/>
      <c r="B244" s="23" t="s">
        <v>353</v>
      </c>
      <c r="C244" s="73"/>
      <c r="D244" s="73"/>
      <c r="E244" s="74">
        <f>SUM(E240:E242)</f>
        <v>714774672</v>
      </c>
      <c r="F244" s="2"/>
      <c r="G244" s="2"/>
    </row>
    <row r="245" spans="1:7" ht="12.75">
      <c r="A245" s="54"/>
      <c r="B245" s="55"/>
      <c r="C245" s="48"/>
      <c r="D245" s="48"/>
      <c r="E245" s="55"/>
      <c r="F245" s="2"/>
      <c r="G245" s="2"/>
    </row>
    <row r="246" spans="1:5" ht="12.75">
      <c r="A246" s="11" t="s">
        <v>354</v>
      </c>
      <c r="B246" s="88"/>
      <c r="C246" s="88"/>
      <c r="D246" s="88"/>
      <c r="E246" s="167"/>
    </row>
    <row r="247" spans="1:5" ht="12.75">
      <c r="A247" s="11" t="s">
        <v>355</v>
      </c>
      <c r="B247" s="88"/>
      <c r="C247" s="88"/>
      <c r="D247" s="88"/>
      <c r="E247" s="167"/>
    </row>
    <row r="248" spans="1:5" ht="12.75">
      <c r="A248" s="2"/>
      <c r="B248" s="25"/>
      <c r="C248" s="25"/>
      <c r="D248" s="25"/>
      <c r="E248" s="25"/>
    </row>
    <row r="249" spans="1:5" ht="12.75">
      <c r="A249" s="35">
        <v>4</v>
      </c>
      <c r="B249" s="104" t="s">
        <v>356</v>
      </c>
      <c r="C249" s="38">
        <f>SUM(C255:C274)</f>
        <v>73543002</v>
      </c>
      <c r="D249" s="36"/>
      <c r="E249" s="38">
        <f>+E251+E263</f>
        <v>73543002</v>
      </c>
    </row>
    <row r="250" spans="1:5" ht="12.75">
      <c r="A250" s="39"/>
      <c r="B250" s="168"/>
      <c r="C250" s="168"/>
      <c r="D250" s="168"/>
      <c r="E250" s="32"/>
    </row>
    <row r="251" spans="1:5" ht="12.75">
      <c r="A251" s="39">
        <v>4.1</v>
      </c>
      <c r="B251" s="32" t="s">
        <v>841</v>
      </c>
      <c r="C251" s="32"/>
      <c r="D251" s="32"/>
      <c r="E251" s="32">
        <f>+E252</f>
        <v>57606001</v>
      </c>
    </row>
    <row r="252" spans="1:5" ht="12.75">
      <c r="A252" s="39" t="s">
        <v>842</v>
      </c>
      <c r="B252" s="32" t="s">
        <v>843</v>
      </c>
      <c r="C252" s="32"/>
      <c r="D252" s="32"/>
      <c r="E252" s="32">
        <f>SUM(C255:C261)</f>
        <v>57606001</v>
      </c>
    </row>
    <row r="253" spans="1:5" ht="12.75">
      <c r="A253" s="39"/>
      <c r="B253" s="32"/>
      <c r="C253" s="32"/>
      <c r="D253" s="32"/>
      <c r="E253" s="32"/>
    </row>
    <row r="254" spans="1:5" ht="12.75">
      <c r="A254" s="31" t="s">
        <v>844</v>
      </c>
      <c r="B254" s="30" t="s">
        <v>845</v>
      </c>
      <c r="C254" s="30"/>
      <c r="D254" s="30"/>
      <c r="E254" s="30"/>
    </row>
    <row r="255" spans="1:5" ht="12.75">
      <c r="A255" s="26"/>
      <c r="B255" s="30" t="s">
        <v>846</v>
      </c>
      <c r="C255" s="30">
        <v>32606000</v>
      </c>
      <c r="D255" s="30"/>
      <c r="E255" s="30"/>
    </row>
    <row r="256" spans="1:5" ht="12.75">
      <c r="A256" s="26"/>
      <c r="B256" s="30"/>
      <c r="C256" s="30"/>
      <c r="D256" s="30"/>
      <c r="E256" s="30"/>
    </row>
    <row r="257" spans="1:5" ht="12.75">
      <c r="A257" s="26" t="s">
        <v>847</v>
      </c>
      <c r="B257" s="30" t="s">
        <v>845</v>
      </c>
      <c r="C257" s="30"/>
      <c r="D257" s="30"/>
      <c r="E257" s="30"/>
    </row>
    <row r="258" spans="1:5" ht="12.75">
      <c r="A258" s="26"/>
      <c r="B258" s="30" t="s">
        <v>848</v>
      </c>
      <c r="C258" s="30">
        <v>25000000</v>
      </c>
      <c r="D258" s="30"/>
      <c r="E258" s="30"/>
    </row>
    <row r="259" spans="1:5" ht="12.75">
      <c r="A259" s="26"/>
      <c r="B259" s="30"/>
      <c r="C259" s="30"/>
      <c r="D259" s="30"/>
      <c r="E259" s="30"/>
    </row>
    <row r="260" spans="1:5" ht="12.75">
      <c r="A260" s="26" t="s">
        <v>849</v>
      </c>
      <c r="B260" s="30" t="s">
        <v>850</v>
      </c>
      <c r="C260" s="30"/>
      <c r="D260" s="30"/>
      <c r="E260" s="30"/>
    </row>
    <row r="261" spans="1:5" ht="12.75">
      <c r="A261" s="26"/>
      <c r="B261" s="30" t="s">
        <v>851</v>
      </c>
      <c r="C261" s="30">
        <v>1</v>
      </c>
      <c r="D261" s="30"/>
      <c r="E261" s="30"/>
    </row>
    <row r="262" spans="1:5" ht="12.75">
      <c r="A262" s="26"/>
      <c r="B262" s="30"/>
      <c r="C262" s="30"/>
      <c r="D262" s="30"/>
      <c r="E262" s="30"/>
    </row>
    <row r="263" spans="1:5" ht="12.75">
      <c r="A263" s="39">
        <v>4.2</v>
      </c>
      <c r="B263" s="32" t="s">
        <v>852</v>
      </c>
      <c r="C263" s="32"/>
      <c r="D263" s="32"/>
      <c r="E263" s="32">
        <f>+E264</f>
        <v>15937001</v>
      </c>
    </row>
    <row r="264" spans="1:5" ht="12.75">
      <c r="A264" s="157" t="s">
        <v>853</v>
      </c>
      <c r="B264" s="32" t="s">
        <v>843</v>
      </c>
      <c r="C264" s="32"/>
      <c r="D264" s="32"/>
      <c r="E264" s="32">
        <f>SUM(C266:C274)</f>
        <v>15937001</v>
      </c>
    </row>
    <row r="265" spans="1:5" ht="12.75">
      <c r="A265" s="26"/>
      <c r="B265" s="30"/>
      <c r="C265" s="30"/>
      <c r="D265" s="30"/>
      <c r="E265" s="30"/>
    </row>
    <row r="266" spans="1:5" ht="12.75">
      <c r="A266" s="26" t="s">
        <v>854</v>
      </c>
      <c r="B266" s="30" t="s">
        <v>855</v>
      </c>
      <c r="C266" s="30"/>
      <c r="D266" s="30"/>
      <c r="E266" s="30"/>
    </row>
    <row r="267" spans="1:5" ht="12.75">
      <c r="A267" s="26"/>
      <c r="B267" s="30" t="s">
        <v>856</v>
      </c>
      <c r="C267" s="30">
        <v>13937000</v>
      </c>
      <c r="D267" s="30"/>
      <c r="E267" s="30"/>
    </row>
    <row r="268" spans="1:5" ht="12.75">
      <c r="A268" s="26"/>
      <c r="B268" s="30"/>
      <c r="C268" s="30"/>
      <c r="D268" s="30"/>
      <c r="E268" s="30"/>
    </row>
    <row r="269" spans="1:5" ht="12.75">
      <c r="A269" s="31" t="s">
        <v>857</v>
      </c>
      <c r="B269" s="30" t="s">
        <v>855</v>
      </c>
      <c r="C269" s="30"/>
      <c r="D269" s="30"/>
      <c r="E269" s="30"/>
    </row>
    <row r="270" spans="1:5" ht="12.75">
      <c r="A270" s="26"/>
      <c r="B270" s="30" t="s">
        <v>858</v>
      </c>
      <c r="C270" s="30">
        <v>2000000</v>
      </c>
      <c r="D270" s="30"/>
      <c r="E270" s="30"/>
    </row>
    <row r="271" spans="1:5" ht="12.75">
      <c r="A271" s="26"/>
      <c r="B271" s="30"/>
      <c r="C271" s="30"/>
      <c r="D271" s="30"/>
      <c r="E271" s="30"/>
    </row>
    <row r="272" spans="1:5" ht="12.75">
      <c r="A272" s="26" t="s">
        <v>859</v>
      </c>
      <c r="B272" s="30" t="s">
        <v>860</v>
      </c>
      <c r="C272" s="30"/>
      <c r="D272" s="30"/>
      <c r="E272" s="30"/>
    </row>
    <row r="273" spans="1:5" ht="12.75">
      <c r="A273" s="26"/>
      <c r="B273" s="30" t="s">
        <v>861</v>
      </c>
      <c r="C273" s="30"/>
      <c r="D273" s="30"/>
      <c r="E273" s="30"/>
    </row>
    <row r="274" spans="1:5" ht="12.75">
      <c r="A274" s="26"/>
      <c r="B274" s="30" t="s">
        <v>862</v>
      </c>
      <c r="C274" s="30">
        <v>1</v>
      </c>
      <c r="D274" s="30"/>
      <c r="E274" s="30"/>
    </row>
    <row r="275" spans="1:5" ht="12.75">
      <c r="A275" s="56"/>
      <c r="B275" s="76"/>
      <c r="C275" s="131"/>
      <c r="D275" s="131"/>
      <c r="E275" s="57"/>
    </row>
    <row r="276" spans="1:5" ht="12.75">
      <c r="A276" s="56" t="s">
        <v>361</v>
      </c>
      <c r="B276" s="57"/>
      <c r="C276" s="57"/>
      <c r="D276" s="57"/>
      <c r="E276" s="57"/>
    </row>
    <row r="277" spans="1:7" ht="12.75">
      <c r="A277" s="56" t="s">
        <v>362</v>
      </c>
      <c r="B277" s="57"/>
      <c r="C277" s="57"/>
      <c r="D277" s="57"/>
      <c r="E277" s="57"/>
      <c r="F277" s="75"/>
      <c r="G277" s="75"/>
    </row>
    <row r="278" spans="1:7" ht="12.75">
      <c r="A278" s="56"/>
      <c r="B278" s="57"/>
      <c r="C278" s="57"/>
      <c r="D278" s="57"/>
      <c r="E278" s="57"/>
      <c r="F278" s="169"/>
      <c r="G278" s="169"/>
    </row>
    <row r="279" spans="1:7" ht="12.75">
      <c r="A279" s="56"/>
      <c r="B279" s="57"/>
      <c r="C279" s="94" t="s">
        <v>368</v>
      </c>
      <c r="D279" s="94" t="s">
        <v>369</v>
      </c>
      <c r="E279" s="42" t="s">
        <v>863</v>
      </c>
      <c r="F279" s="84" t="s">
        <v>363</v>
      </c>
      <c r="G279" s="85"/>
    </row>
    <row r="280" spans="1:7" ht="12.75">
      <c r="A280" s="54"/>
      <c r="B280" s="48"/>
      <c r="C280" s="48"/>
      <c r="D280" s="48"/>
      <c r="E280" s="48"/>
      <c r="F280" s="170" t="s">
        <v>364</v>
      </c>
      <c r="G280" s="170" t="s">
        <v>365</v>
      </c>
    </row>
    <row r="281" spans="1:7" ht="12.75">
      <c r="A281" s="171">
        <v>5</v>
      </c>
      <c r="B281" s="172" t="s">
        <v>801</v>
      </c>
      <c r="C281" s="172"/>
      <c r="D281" s="172"/>
      <c r="E281" s="173"/>
      <c r="F281" s="174"/>
      <c r="G281" s="175"/>
    </row>
    <row r="282" spans="1:7" ht="12.75">
      <c r="A282" s="69"/>
      <c r="B282" s="176" t="s">
        <v>864</v>
      </c>
      <c r="C282" s="177"/>
      <c r="D282" s="177"/>
      <c r="E282" s="177">
        <f>+E284+E312+E323</f>
        <v>121336822</v>
      </c>
      <c r="F282" s="178"/>
      <c r="G282" s="179"/>
    </row>
    <row r="283" spans="1:7" ht="12.75">
      <c r="A283" s="97"/>
      <c r="B283" s="180"/>
      <c r="C283" s="181"/>
      <c r="D283" s="181"/>
      <c r="E283" s="182"/>
      <c r="F283" s="183"/>
      <c r="G283" s="179"/>
    </row>
    <row r="284" spans="1:7" ht="12.75">
      <c r="A284" s="39">
        <v>5.1</v>
      </c>
      <c r="B284" s="32" t="s">
        <v>367</v>
      </c>
      <c r="C284" s="32"/>
      <c r="D284" s="32"/>
      <c r="E284" s="32">
        <f>+E285+E294+E303</f>
        <v>38400000</v>
      </c>
      <c r="F284" s="183"/>
      <c r="G284" s="179"/>
    </row>
    <row r="285" spans="1:7" ht="12.75">
      <c r="A285" s="39" t="s">
        <v>865</v>
      </c>
      <c r="B285" s="32" t="s">
        <v>866</v>
      </c>
      <c r="C285" s="79"/>
      <c r="D285" s="79"/>
      <c r="E285" s="79">
        <f>SUM(C292:D292)</f>
        <v>8000000</v>
      </c>
      <c r="F285" s="183"/>
      <c r="G285" s="179"/>
    </row>
    <row r="286" spans="1:7" ht="12.75">
      <c r="A286" s="31"/>
      <c r="B286" s="30"/>
      <c r="C286" s="94"/>
      <c r="D286" s="94"/>
      <c r="E286" s="95"/>
      <c r="F286" s="183"/>
      <c r="G286" s="179"/>
    </row>
    <row r="287" spans="1:7" ht="12.75">
      <c r="A287" s="31" t="s">
        <v>867</v>
      </c>
      <c r="B287" s="30" t="s">
        <v>868</v>
      </c>
      <c r="C287" s="30"/>
      <c r="D287" s="30"/>
      <c r="E287" s="95"/>
      <c r="F287" s="184" t="s">
        <v>869</v>
      </c>
      <c r="G287" s="184" t="s">
        <v>373</v>
      </c>
    </row>
    <row r="288" spans="1:7" ht="12.75">
      <c r="A288" s="31"/>
      <c r="B288" s="30" t="s">
        <v>870</v>
      </c>
      <c r="C288" s="77"/>
      <c r="D288" s="77">
        <v>7000000</v>
      </c>
      <c r="E288" s="30"/>
      <c r="F288" s="185" t="s">
        <v>871</v>
      </c>
      <c r="G288" s="185" t="s">
        <v>376</v>
      </c>
    </row>
    <row r="289" spans="1:7" ht="12.75">
      <c r="A289" s="31"/>
      <c r="B289" s="30"/>
      <c r="C289" s="77"/>
      <c r="D289" s="77"/>
      <c r="E289" s="102"/>
      <c r="F289" s="186"/>
      <c r="G289" s="187"/>
    </row>
    <row r="290" spans="1:7" ht="12.75">
      <c r="A290" s="31" t="s">
        <v>872</v>
      </c>
      <c r="B290" s="30" t="s">
        <v>868</v>
      </c>
      <c r="C290" s="77"/>
      <c r="D290" s="77"/>
      <c r="E290" s="102"/>
      <c r="F290" s="184" t="s">
        <v>869</v>
      </c>
      <c r="G290" s="184" t="s">
        <v>373</v>
      </c>
    </row>
    <row r="291" spans="1:7" ht="12.75">
      <c r="A291" s="31"/>
      <c r="B291" s="30" t="s">
        <v>873</v>
      </c>
      <c r="C291" s="77">
        <v>1000000</v>
      </c>
      <c r="D291" s="77"/>
      <c r="E291" s="102"/>
      <c r="F291" s="185" t="s">
        <v>874</v>
      </c>
      <c r="G291" s="185" t="s">
        <v>376</v>
      </c>
    </row>
    <row r="292" spans="1:7" ht="12.75">
      <c r="A292" s="31"/>
      <c r="B292" s="94" t="s">
        <v>395</v>
      </c>
      <c r="C292" s="135">
        <f>SUM(C288:C291)</f>
        <v>1000000</v>
      </c>
      <c r="D292" s="135">
        <f>SUM(D288:D291)</f>
        <v>7000000</v>
      </c>
      <c r="E292" s="95"/>
      <c r="F292" s="186"/>
      <c r="G292" s="187"/>
    </row>
    <row r="293" spans="1:7" ht="12.75">
      <c r="A293" s="31"/>
      <c r="B293" s="30"/>
      <c r="C293" s="77"/>
      <c r="D293" s="96"/>
      <c r="E293" s="95"/>
      <c r="F293" s="186"/>
      <c r="G293" s="187"/>
    </row>
    <row r="294" spans="1:7" ht="12.75">
      <c r="A294" s="39" t="s">
        <v>377</v>
      </c>
      <c r="B294" s="32" t="s">
        <v>875</v>
      </c>
      <c r="C294" s="33"/>
      <c r="D294" s="33"/>
      <c r="E294" s="33">
        <f>SUM(C301:D301)</f>
        <v>14000000</v>
      </c>
      <c r="F294" s="186"/>
      <c r="G294" s="187"/>
    </row>
    <row r="295" spans="1:7" ht="12.75">
      <c r="A295" s="39"/>
      <c r="B295" s="32"/>
      <c r="C295" s="34"/>
      <c r="D295" s="34"/>
      <c r="E295" s="95"/>
      <c r="F295" s="186"/>
      <c r="G295" s="187"/>
    </row>
    <row r="296" spans="1:7" ht="12.75">
      <c r="A296" s="31" t="s">
        <v>876</v>
      </c>
      <c r="B296" s="30" t="s">
        <v>877</v>
      </c>
      <c r="C296" s="34"/>
      <c r="D296" s="34"/>
      <c r="E296" s="95"/>
      <c r="F296" s="184" t="s">
        <v>869</v>
      </c>
      <c r="G296" s="184" t="s">
        <v>878</v>
      </c>
    </row>
    <row r="297" spans="1:7" ht="12.75">
      <c r="A297" s="31"/>
      <c r="B297" s="30" t="s">
        <v>879</v>
      </c>
      <c r="C297" s="34">
        <f>2000000</f>
        <v>2000000</v>
      </c>
      <c r="D297" s="34"/>
      <c r="E297" s="30"/>
      <c r="F297" s="185" t="s">
        <v>874</v>
      </c>
      <c r="G297" s="185" t="s">
        <v>880</v>
      </c>
    </row>
    <row r="298" spans="1:7" ht="12.75">
      <c r="A298" s="31"/>
      <c r="B298" s="30"/>
      <c r="C298" s="34"/>
      <c r="D298" s="34"/>
      <c r="E298" s="95"/>
      <c r="F298" s="188"/>
      <c r="G298" s="189"/>
    </row>
    <row r="299" spans="1:7" ht="12.75">
      <c r="A299" s="31" t="s">
        <v>881</v>
      </c>
      <c r="B299" s="30" t="s">
        <v>877</v>
      </c>
      <c r="C299" s="34"/>
      <c r="D299" s="34"/>
      <c r="E299" s="95"/>
      <c r="F299" s="184" t="s">
        <v>869</v>
      </c>
      <c r="G299" s="184" t="s">
        <v>878</v>
      </c>
    </row>
    <row r="300" spans="1:7" ht="12.75">
      <c r="A300" s="31"/>
      <c r="B300" s="30" t="s">
        <v>882</v>
      </c>
      <c r="C300" s="34"/>
      <c r="D300" s="34">
        <f>8000000+4000000</f>
        <v>12000000</v>
      </c>
      <c r="E300" s="30"/>
      <c r="F300" s="190" t="s">
        <v>883</v>
      </c>
      <c r="G300" s="190" t="s">
        <v>880</v>
      </c>
    </row>
    <row r="301" spans="1:7" ht="12.75">
      <c r="A301" s="31"/>
      <c r="B301" s="94" t="s">
        <v>395</v>
      </c>
      <c r="C301" s="33">
        <f>SUM(C297:C300)</f>
        <v>2000000</v>
      </c>
      <c r="D301" s="33">
        <f>SUM(D297:D300)</f>
        <v>12000000</v>
      </c>
      <c r="E301" s="95"/>
      <c r="F301" s="191"/>
      <c r="G301" s="192"/>
    </row>
    <row r="302" spans="1:7" ht="12.75">
      <c r="A302" s="31"/>
      <c r="B302" s="30"/>
      <c r="C302" s="34"/>
      <c r="D302" s="34"/>
      <c r="E302" s="95"/>
      <c r="F302" s="186"/>
      <c r="G302" s="187"/>
    </row>
    <row r="303" spans="1:7" ht="12.75">
      <c r="A303" s="39" t="s">
        <v>383</v>
      </c>
      <c r="B303" s="32" t="s">
        <v>884</v>
      </c>
      <c r="C303" s="33"/>
      <c r="D303" s="33"/>
      <c r="E303" s="93">
        <f>SUM(C310:D310)</f>
        <v>16400000</v>
      </c>
      <c r="F303" s="186"/>
      <c r="G303" s="187"/>
    </row>
    <row r="304" spans="1:7" ht="12.75">
      <c r="A304" s="31"/>
      <c r="B304" s="30"/>
      <c r="C304" s="34"/>
      <c r="D304" s="34"/>
      <c r="E304" s="95"/>
      <c r="F304" s="186"/>
      <c r="G304" s="187"/>
    </row>
    <row r="305" spans="1:7" ht="12.75">
      <c r="A305" s="31" t="s">
        <v>885</v>
      </c>
      <c r="B305" s="30" t="s">
        <v>886</v>
      </c>
      <c r="C305" s="34"/>
      <c r="D305" s="34"/>
      <c r="E305" s="95"/>
      <c r="F305" s="184" t="s">
        <v>869</v>
      </c>
      <c r="G305" s="184" t="s">
        <v>887</v>
      </c>
    </row>
    <row r="306" spans="1:7" ht="12.75">
      <c r="A306" s="31"/>
      <c r="B306" s="30" t="s">
        <v>879</v>
      </c>
      <c r="C306" s="30">
        <f>4000000-2000000</f>
        <v>2000000</v>
      </c>
      <c r="D306" s="30"/>
      <c r="E306" s="30"/>
      <c r="F306" s="185" t="s">
        <v>874</v>
      </c>
      <c r="G306" s="185" t="s">
        <v>888</v>
      </c>
    </row>
    <row r="307" spans="1:7" ht="12.75">
      <c r="A307" s="31"/>
      <c r="B307" s="30"/>
      <c r="C307" s="30"/>
      <c r="D307" s="30"/>
      <c r="E307" s="95"/>
      <c r="F307" s="188"/>
      <c r="G307" s="189"/>
    </row>
    <row r="308" spans="1:7" ht="12.75">
      <c r="A308" s="31" t="s">
        <v>889</v>
      </c>
      <c r="B308" s="30" t="s">
        <v>886</v>
      </c>
      <c r="C308" s="30"/>
      <c r="D308" s="30"/>
      <c r="E308" s="95"/>
      <c r="F308" s="185" t="s">
        <v>869</v>
      </c>
      <c r="G308" s="185" t="s">
        <v>887</v>
      </c>
    </row>
    <row r="309" spans="1:7" ht="12.75">
      <c r="A309" s="31"/>
      <c r="B309" s="30" t="s">
        <v>890</v>
      </c>
      <c r="C309" s="30"/>
      <c r="D309" s="30">
        <f>12400000+2000000</f>
        <v>14400000</v>
      </c>
      <c r="E309" s="30"/>
      <c r="F309" s="185" t="s">
        <v>891</v>
      </c>
      <c r="G309" s="185" t="s">
        <v>888</v>
      </c>
    </row>
    <row r="310" spans="1:7" ht="12.75">
      <c r="A310" s="31"/>
      <c r="B310" s="94" t="s">
        <v>395</v>
      </c>
      <c r="C310" s="32">
        <f>SUM(C306:C309)</f>
        <v>2000000</v>
      </c>
      <c r="D310" s="32">
        <f>SUM(D306:D309)</f>
        <v>14400000</v>
      </c>
      <c r="E310" s="102"/>
      <c r="F310" s="186"/>
      <c r="G310" s="187"/>
    </row>
    <row r="311" spans="1:7" ht="12.75">
      <c r="A311" s="31"/>
      <c r="B311" s="30"/>
      <c r="C311" s="30"/>
      <c r="D311" s="30"/>
      <c r="E311" s="95"/>
      <c r="F311" s="191"/>
      <c r="G311" s="192"/>
    </row>
    <row r="312" spans="1:7" ht="12.75">
      <c r="A312" s="39">
        <v>5.2</v>
      </c>
      <c r="B312" s="32" t="s">
        <v>396</v>
      </c>
      <c r="C312" s="32"/>
      <c r="D312" s="32"/>
      <c r="E312" s="104">
        <f>+E313</f>
        <v>33419014</v>
      </c>
      <c r="F312" s="186"/>
      <c r="G312" s="187"/>
    </row>
    <row r="313" spans="1:7" ht="12.75">
      <c r="A313" s="39" t="s">
        <v>397</v>
      </c>
      <c r="B313" s="114" t="s">
        <v>892</v>
      </c>
      <c r="C313" s="32"/>
      <c r="D313" s="32"/>
      <c r="E313" s="104">
        <f>SUM(C321:D321)</f>
        <v>33419014</v>
      </c>
      <c r="F313" s="186"/>
      <c r="G313" s="187"/>
    </row>
    <row r="314" spans="1:7" ht="12.75">
      <c r="A314" s="31"/>
      <c r="B314" s="30"/>
      <c r="C314" s="101"/>
      <c r="D314" s="101"/>
      <c r="E314" s="95"/>
      <c r="F314" s="193"/>
      <c r="G314" s="194"/>
    </row>
    <row r="315" spans="1:7" ht="12.75">
      <c r="A315" s="31" t="s">
        <v>893</v>
      </c>
      <c r="B315" s="30" t="s">
        <v>894</v>
      </c>
      <c r="C315" s="34"/>
      <c r="D315" s="34"/>
      <c r="E315" s="30"/>
      <c r="F315" s="184" t="s">
        <v>895</v>
      </c>
      <c r="G315" s="184" t="s">
        <v>400</v>
      </c>
    </row>
    <row r="316" spans="1:7" ht="12.75">
      <c r="A316" s="31"/>
      <c r="B316" s="30" t="s">
        <v>896</v>
      </c>
      <c r="C316" s="34">
        <v>4700000</v>
      </c>
      <c r="D316" s="30"/>
      <c r="E316" s="95"/>
      <c r="F316" s="185" t="s">
        <v>897</v>
      </c>
      <c r="G316" s="185" t="s">
        <v>403</v>
      </c>
    </row>
    <row r="317" spans="1:7" ht="12.75">
      <c r="A317" s="31"/>
      <c r="B317" s="30"/>
      <c r="C317" s="30"/>
      <c r="D317" s="30"/>
      <c r="E317" s="95"/>
      <c r="F317" s="191"/>
      <c r="G317" s="192"/>
    </row>
    <row r="318" spans="1:7" ht="12.75">
      <c r="A318" s="31" t="s">
        <v>898</v>
      </c>
      <c r="B318" s="30" t="s">
        <v>894</v>
      </c>
      <c r="C318" s="30"/>
      <c r="D318" s="30"/>
      <c r="E318" s="95"/>
      <c r="F318" s="184" t="s">
        <v>895</v>
      </c>
      <c r="G318" s="184" t="s">
        <v>400</v>
      </c>
    </row>
    <row r="319" spans="1:7" ht="12.75">
      <c r="A319" s="31"/>
      <c r="B319" s="30" t="s">
        <v>890</v>
      </c>
      <c r="C319" s="30"/>
      <c r="D319" s="30">
        <v>28719014</v>
      </c>
      <c r="E319" s="30"/>
      <c r="F319" s="185" t="s">
        <v>897</v>
      </c>
      <c r="G319" s="185" t="s">
        <v>403</v>
      </c>
    </row>
    <row r="320" spans="1:7" ht="12.75">
      <c r="A320" s="31"/>
      <c r="B320" s="30"/>
      <c r="C320" s="30"/>
      <c r="D320" s="30"/>
      <c r="E320" s="102"/>
      <c r="F320" s="188"/>
      <c r="G320" s="189"/>
    </row>
    <row r="321" spans="1:7" ht="12.75">
      <c r="A321" s="31"/>
      <c r="B321" s="94" t="s">
        <v>395</v>
      </c>
      <c r="C321" s="32">
        <f>SUM(C315:C320)</f>
        <v>4700000</v>
      </c>
      <c r="D321" s="32">
        <f>SUM(D315:D320)</f>
        <v>28719014</v>
      </c>
      <c r="E321" s="30"/>
      <c r="F321" s="191"/>
      <c r="G321" s="192"/>
    </row>
    <row r="322" spans="1:7" ht="12.75">
      <c r="A322" s="31"/>
      <c r="B322" s="30"/>
      <c r="C322" s="30"/>
      <c r="D322" s="30"/>
      <c r="E322" s="30"/>
      <c r="F322" s="186"/>
      <c r="G322" s="187"/>
    </row>
    <row r="323" spans="1:7" ht="12.75">
      <c r="A323" s="39">
        <v>5.3</v>
      </c>
      <c r="B323" s="32" t="s">
        <v>407</v>
      </c>
      <c r="C323" s="32"/>
      <c r="D323" s="32"/>
      <c r="E323" s="32">
        <f>+E324+E334</f>
        <v>49517808</v>
      </c>
      <c r="F323" s="186"/>
      <c r="G323" s="187"/>
    </row>
    <row r="324" spans="1:7" ht="12.75">
      <c r="A324" s="39" t="s">
        <v>899</v>
      </c>
      <c r="B324" s="32" t="s">
        <v>900</v>
      </c>
      <c r="C324" s="32"/>
      <c r="D324" s="32"/>
      <c r="E324" s="32">
        <f>SUM(C331:D331)</f>
        <v>45000000</v>
      </c>
      <c r="F324" s="186"/>
      <c r="G324" s="187"/>
    </row>
    <row r="325" spans="1:7" ht="12.75">
      <c r="A325" s="31"/>
      <c r="B325" s="30"/>
      <c r="C325" s="30"/>
      <c r="D325" s="30"/>
      <c r="E325" s="95"/>
      <c r="F325" s="193"/>
      <c r="G325" s="194"/>
    </row>
    <row r="326" spans="1:7" ht="12.75">
      <c r="A326" s="31" t="s">
        <v>901</v>
      </c>
      <c r="B326" s="101" t="s">
        <v>902</v>
      </c>
      <c r="C326" s="30"/>
      <c r="D326" s="30"/>
      <c r="E326" s="95"/>
      <c r="F326" s="184" t="s">
        <v>410</v>
      </c>
      <c r="G326" s="184" t="s">
        <v>411</v>
      </c>
    </row>
    <row r="327" spans="1:7" ht="12.75">
      <c r="A327" s="31"/>
      <c r="B327" s="30" t="s">
        <v>903</v>
      </c>
      <c r="C327" s="30">
        <v>22500000</v>
      </c>
      <c r="D327" s="30"/>
      <c r="E327" s="30"/>
      <c r="F327" s="185" t="s">
        <v>904</v>
      </c>
      <c r="G327" s="185" t="s">
        <v>414</v>
      </c>
    </row>
    <row r="328" spans="1:7" ht="12.75">
      <c r="A328" s="31"/>
      <c r="B328" s="30"/>
      <c r="C328" s="34"/>
      <c r="D328" s="34"/>
      <c r="E328" s="95"/>
      <c r="F328" s="188"/>
      <c r="G328" s="189"/>
    </row>
    <row r="329" spans="1:7" ht="12.75">
      <c r="A329" s="31" t="s">
        <v>905</v>
      </c>
      <c r="B329" s="101" t="s">
        <v>902</v>
      </c>
      <c r="C329" s="30"/>
      <c r="D329" s="30"/>
      <c r="E329" s="95"/>
      <c r="F329" s="185" t="s">
        <v>410</v>
      </c>
      <c r="G329" s="185" t="s">
        <v>411</v>
      </c>
    </row>
    <row r="330" spans="1:7" ht="12.75">
      <c r="A330" s="31"/>
      <c r="B330" s="30" t="s">
        <v>906</v>
      </c>
      <c r="C330" s="30"/>
      <c r="D330" s="30">
        <v>22500000</v>
      </c>
      <c r="E330" s="30"/>
      <c r="F330" s="185" t="s">
        <v>907</v>
      </c>
      <c r="G330" s="185" t="s">
        <v>414</v>
      </c>
    </row>
    <row r="331" spans="1:7" ht="12.75">
      <c r="A331" s="31"/>
      <c r="B331" s="94" t="s">
        <v>395</v>
      </c>
      <c r="C331" s="32">
        <f>SUM(C326:C330)</f>
        <v>22500000</v>
      </c>
      <c r="D331" s="32">
        <f>SUM(D326:D330)</f>
        <v>22500000</v>
      </c>
      <c r="E331" s="95"/>
      <c r="F331" s="191"/>
      <c r="G331" s="192"/>
    </row>
    <row r="332" spans="1:7" ht="12.75">
      <c r="A332" s="31"/>
      <c r="B332" s="30"/>
      <c r="C332" s="30"/>
      <c r="D332" s="30"/>
      <c r="E332" s="95"/>
      <c r="F332" s="186"/>
      <c r="G332" s="187"/>
    </row>
    <row r="333" spans="1:7" ht="12.75">
      <c r="A333" s="39" t="s">
        <v>908</v>
      </c>
      <c r="B333" s="32" t="s">
        <v>909</v>
      </c>
      <c r="C333" s="32"/>
      <c r="D333" s="32"/>
      <c r="E333" s="102"/>
      <c r="F333" s="186"/>
      <c r="G333" s="187"/>
    </row>
    <row r="334" spans="1:7" ht="12.75">
      <c r="A334" s="39"/>
      <c r="B334" s="32" t="s">
        <v>910</v>
      </c>
      <c r="C334" s="32"/>
      <c r="D334" s="32"/>
      <c r="E334" s="104">
        <f>SUM(C341:D341)</f>
        <v>4517808</v>
      </c>
      <c r="F334" s="186"/>
      <c r="G334" s="187"/>
    </row>
    <row r="335" spans="1:7" ht="12.75">
      <c r="A335" s="39"/>
      <c r="B335" s="32"/>
      <c r="C335" s="32"/>
      <c r="D335" s="32"/>
      <c r="E335" s="93"/>
      <c r="F335" s="193"/>
      <c r="G335" s="194"/>
    </row>
    <row r="336" spans="1:7" ht="12.75">
      <c r="A336" s="31" t="s">
        <v>911</v>
      </c>
      <c r="B336" s="30" t="s">
        <v>912</v>
      </c>
      <c r="C336" s="30"/>
      <c r="D336" s="30"/>
      <c r="E336" s="95"/>
      <c r="F336" s="185" t="s">
        <v>913</v>
      </c>
      <c r="G336" s="185" t="s">
        <v>914</v>
      </c>
    </row>
    <row r="337" spans="1:7" ht="12.75">
      <c r="A337" s="31"/>
      <c r="B337" s="30" t="s">
        <v>915</v>
      </c>
      <c r="C337" s="34">
        <v>1000000</v>
      </c>
      <c r="D337" s="34"/>
      <c r="E337" s="30"/>
      <c r="F337" s="185" t="s">
        <v>916</v>
      </c>
      <c r="G337" s="185" t="s">
        <v>917</v>
      </c>
    </row>
    <row r="338" spans="1:7" ht="12.75">
      <c r="A338" s="26"/>
      <c r="B338" s="30"/>
      <c r="C338" s="30"/>
      <c r="D338" s="30"/>
      <c r="E338" s="95"/>
      <c r="F338" s="188"/>
      <c r="G338" s="189"/>
    </row>
    <row r="339" spans="1:7" ht="12.75">
      <c r="A339" s="31" t="s">
        <v>918</v>
      </c>
      <c r="B339" s="30" t="s">
        <v>912</v>
      </c>
      <c r="C339" s="30"/>
      <c r="D339" s="30"/>
      <c r="E339" s="95"/>
      <c r="F339" s="184" t="s">
        <v>913</v>
      </c>
      <c r="G339" s="184" t="s">
        <v>914</v>
      </c>
    </row>
    <row r="340" spans="1:7" ht="12.75">
      <c r="A340" s="31"/>
      <c r="B340" s="30" t="s">
        <v>919</v>
      </c>
      <c r="C340" s="30"/>
      <c r="D340" s="30">
        <v>3517808</v>
      </c>
      <c r="E340" s="30"/>
      <c r="F340" s="190" t="s">
        <v>920</v>
      </c>
      <c r="G340" s="190" t="s">
        <v>917</v>
      </c>
    </row>
    <row r="341" spans="1:7" ht="13.5" thickBot="1">
      <c r="A341" s="195"/>
      <c r="B341" s="196" t="s">
        <v>395</v>
      </c>
      <c r="C341" s="197">
        <f>SUM(C337:C340)</f>
        <v>1000000</v>
      </c>
      <c r="D341" s="197">
        <f>SUM(D337:D340)</f>
        <v>3517808</v>
      </c>
      <c r="E341" s="173"/>
      <c r="F341" s="186"/>
      <c r="G341" s="187"/>
    </row>
    <row r="342" spans="1:7" ht="13.5" thickBot="1">
      <c r="A342" s="198"/>
      <c r="B342" s="199" t="s">
        <v>921</v>
      </c>
      <c r="C342" s="129">
        <f>+C341+C331+C321+C310+C301+C292</f>
        <v>33200000</v>
      </c>
      <c r="D342" s="129">
        <f>+D341+D331+D321+D310+D301+D292</f>
        <v>88136822</v>
      </c>
      <c r="E342" s="200"/>
      <c r="F342" s="201"/>
      <c r="G342" s="187"/>
    </row>
    <row r="343" spans="1:7" ht="12.75">
      <c r="A343" s="18"/>
      <c r="B343" s="55"/>
      <c r="C343" s="55"/>
      <c r="D343" s="55"/>
      <c r="E343" s="80"/>
      <c r="F343" s="186"/>
      <c r="G343" s="187"/>
    </row>
    <row r="344" spans="1:7" ht="12.75">
      <c r="A344" s="202">
        <v>6</v>
      </c>
      <c r="B344" s="203" t="s">
        <v>922</v>
      </c>
      <c r="C344" s="71"/>
      <c r="D344" s="71"/>
      <c r="E344" s="45"/>
      <c r="F344" s="201"/>
      <c r="G344" s="187"/>
    </row>
    <row r="345" spans="1:7" ht="12.75">
      <c r="A345" s="204"/>
      <c r="B345" s="21" t="s">
        <v>923</v>
      </c>
      <c r="C345" s="205"/>
      <c r="D345" s="205"/>
      <c r="E345" s="206">
        <f>+E348+E358</f>
        <v>750260690</v>
      </c>
      <c r="F345" s="201"/>
      <c r="G345" s="187"/>
    </row>
    <row r="346" spans="1:7" ht="12.75">
      <c r="A346" s="2"/>
      <c r="B346" s="25"/>
      <c r="C346" s="25"/>
      <c r="D346" s="25"/>
      <c r="E346" s="91"/>
      <c r="F346" s="186"/>
      <c r="G346" s="187"/>
    </row>
    <row r="347" spans="1:7" ht="12.75">
      <c r="A347" s="39">
        <v>6.1</v>
      </c>
      <c r="B347" s="32" t="s">
        <v>924</v>
      </c>
      <c r="C347" s="32"/>
      <c r="D347" s="104"/>
      <c r="E347" s="32">
        <f>+E348</f>
        <v>724127706</v>
      </c>
      <c r="F347" s="201"/>
      <c r="G347" s="187"/>
    </row>
    <row r="348" spans="1:7" ht="12.75">
      <c r="A348" s="39"/>
      <c r="B348" s="32" t="s">
        <v>925</v>
      </c>
      <c r="C348" s="32"/>
      <c r="D348" s="32"/>
      <c r="E348" s="32">
        <f>+E349</f>
        <v>724127706</v>
      </c>
      <c r="F348" s="186"/>
      <c r="G348" s="187"/>
    </row>
    <row r="349" spans="1:7" ht="12.75">
      <c r="A349" s="39" t="s">
        <v>431</v>
      </c>
      <c r="B349" s="32" t="s">
        <v>926</v>
      </c>
      <c r="C349" s="32"/>
      <c r="D349" s="32"/>
      <c r="E349" s="32">
        <f>SUM(C356:D356)</f>
        <v>724127706</v>
      </c>
      <c r="F349" s="186"/>
      <c r="G349" s="187"/>
    </row>
    <row r="350" spans="1:7" ht="12.75">
      <c r="A350" s="31"/>
      <c r="B350" s="30"/>
      <c r="C350" s="30"/>
      <c r="D350" s="30"/>
      <c r="E350" s="95"/>
      <c r="F350" s="186"/>
      <c r="G350" s="187"/>
    </row>
    <row r="351" spans="1:7" ht="12.75">
      <c r="A351" s="31" t="s">
        <v>927</v>
      </c>
      <c r="B351" s="30" t="s">
        <v>928</v>
      </c>
      <c r="C351" s="30"/>
      <c r="D351" s="30"/>
      <c r="E351" s="95"/>
      <c r="F351" s="184" t="s">
        <v>433</v>
      </c>
      <c r="G351" s="184" t="s">
        <v>434</v>
      </c>
    </row>
    <row r="352" spans="1:7" ht="12.75">
      <c r="A352" s="31"/>
      <c r="B352" s="30" t="s">
        <v>929</v>
      </c>
      <c r="C352" s="30"/>
      <c r="D352" s="30">
        <v>718984087</v>
      </c>
      <c r="E352" s="30"/>
      <c r="F352" s="207" t="s">
        <v>930</v>
      </c>
      <c r="G352" s="185" t="s">
        <v>931</v>
      </c>
    </row>
    <row r="353" spans="1:7" ht="12.75">
      <c r="A353" s="31"/>
      <c r="B353" s="30"/>
      <c r="C353" s="30"/>
      <c r="D353" s="30"/>
      <c r="E353" s="95"/>
      <c r="F353" s="188"/>
      <c r="G353" s="189"/>
    </row>
    <row r="354" spans="1:7" ht="12.75">
      <c r="A354" s="31" t="s">
        <v>932</v>
      </c>
      <c r="B354" s="30" t="s">
        <v>439</v>
      </c>
      <c r="C354" s="30"/>
      <c r="D354" s="30">
        <v>5143619</v>
      </c>
      <c r="E354" s="30"/>
      <c r="F354" s="185" t="s">
        <v>933</v>
      </c>
      <c r="G354" s="185" t="s">
        <v>934</v>
      </c>
    </row>
    <row r="355" spans="1:7" ht="12.75">
      <c r="A355" s="31"/>
      <c r="B355" s="30"/>
      <c r="C355" s="30"/>
      <c r="D355" s="30"/>
      <c r="E355" s="95"/>
      <c r="F355" s="190" t="s">
        <v>935</v>
      </c>
      <c r="G355" s="190" t="s">
        <v>441</v>
      </c>
    </row>
    <row r="356" spans="1:7" ht="12.75">
      <c r="A356" s="31"/>
      <c r="B356" s="94" t="s">
        <v>395</v>
      </c>
      <c r="C356" s="32">
        <f>SUM(C351:C355)</f>
        <v>0</v>
      </c>
      <c r="D356" s="32">
        <f>SUM(D351:D355)</f>
        <v>724127706</v>
      </c>
      <c r="E356" s="95"/>
      <c r="F356" s="186"/>
      <c r="G356" s="187"/>
    </row>
    <row r="357" spans="1:7" ht="12.75">
      <c r="A357" s="31"/>
      <c r="B357" s="30"/>
      <c r="C357" s="30"/>
      <c r="D357" s="30"/>
      <c r="E357" s="95"/>
      <c r="F357" s="186"/>
      <c r="G357" s="187"/>
    </row>
    <row r="358" spans="1:7" ht="12.75">
      <c r="A358" s="39">
        <v>6.2</v>
      </c>
      <c r="B358" s="32" t="s">
        <v>442</v>
      </c>
      <c r="C358" s="32">
        <f>+C359</f>
        <v>0</v>
      </c>
      <c r="D358" s="32">
        <f>+D359</f>
        <v>0</v>
      </c>
      <c r="E358" s="32">
        <f>SUM(C363:D363)</f>
        <v>26132984</v>
      </c>
      <c r="F358" s="186"/>
      <c r="G358" s="187"/>
    </row>
    <row r="359" spans="1:7" ht="12.75">
      <c r="A359" s="39" t="s">
        <v>443</v>
      </c>
      <c r="B359" s="32" t="s">
        <v>444</v>
      </c>
      <c r="C359" s="32"/>
      <c r="D359" s="32"/>
      <c r="E359" s="32"/>
      <c r="F359" s="186"/>
      <c r="G359" s="187"/>
    </row>
    <row r="360" spans="1:7" ht="12.75">
      <c r="A360" s="39"/>
      <c r="B360" s="32"/>
      <c r="C360" s="30"/>
      <c r="D360" s="30"/>
      <c r="E360" s="93"/>
      <c r="F360" s="186"/>
      <c r="G360" s="187"/>
    </row>
    <row r="361" spans="1:7" ht="12.75">
      <c r="A361" s="31" t="s">
        <v>936</v>
      </c>
      <c r="B361" s="30" t="s">
        <v>937</v>
      </c>
      <c r="C361" s="34"/>
      <c r="D361" s="34"/>
      <c r="E361" s="102"/>
      <c r="F361" s="184" t="s">
        <v>938</v>
      </c>
      <c r="G361" s="184" t="s">
        <v>445</v>
      </c>
    </row>
    <row r="362" spans="1:7" ht="12.75">
      <c r="A362" s="31"/>
      <c r="B362" s="30" t="s">
        <v>939</v>
      </c>
      <c r="C362" s="34"/>
      <c r="D362" s="34">
        <v>26132984</v>
      </c>
      <c r="E362" s="30"/>
      <c r="F362" s="190" t="s">
        <v>940</v>
      </c>
      <c r="G362" s="190" t="s">
        <v>446</v>
      </c>
    </row>
    <row r="363" spans="1:7" ht="13.5" thickBot="1">
      <c r="A363" s="195"/>
      <c r="B363" s="196" t="s">
        <v>395</v>
      </c>
      <c r="C363" s="208">
        <f>+C362</f>
        <v>0</v>
      </c>
      <c r="D363" s="208">
        <f>+D362</f>
        <v>26132984</v>
      </c>
      <c r="E363" s="173"/>
      <c r="F363" s="186"/>
      <c r="G363" s="187"/>
    </row>
    <row r="364" spans="1:7" ht="13.5" thickBot="1">
      <c r="A364" s="198"/>
      <c r="B364" s="199" t="s">
        <v>941</v>
      </c>
      <c r="C364" s="209">
        <f>+C363+C356</f>
        <v>0</v>
      </c>
      <c r="D364" s="209">
        <f>+D363+D356</f>
        <v>750260690</v>
      </c>
      <c r="E364" s="200"/>
      <c r="F364" s="201"/>
      <c r="G364" s="187"/>
    </row>
    <row r="365" spans="1:7" ht="12.75">
      <c r="A365" s="107"/>
      <c r="B365" s="25"/>
      <c r="C365" s="25"/>
      <c r="D365" s="25"/>
      <c r="E365" s="91"/>
      <c r="F365" s="186"/>
      <c r="G365" s="187"/>
    </row>
    <row r="366" spans="1:7" ht="12.75">
      <c r="A366" s="171">
        <v>7</v>
      </c>
      <c r="B366" s="203" t="s">
        <v>942</v>
      </c>
      <c r="C366" s="71"/>
      <c r="D366" s="72"/>
      <c r="E366" s="173"/>
      <c r="F366" s="201"/>
      <c r="G366" s="187"/>
    </row>
    <row r="367" spans="1:7" ht="12.75">
      <c r="A367" s="97"/>
      <c r="B367" s="210" t="s">
        <v>943</v>
      </c>
      <c r="C367" s="23"/>
      <c r="D367" s="74"/>
      <c r="E367" s="168">
        <f>+E368+E420+E436+E460</f>
        <v>433232639</v>
      </c>
      <c r="F367" s="201"/>
      <c r="G367" s="187"/>
    </row>
    <row r="368" spans="1:7" ht="12.75">
      <c r="A368" s="39">
        <v>7.1</v>
      </c>
      <c r="B368" s="32" t="s">
        <v>448</v>
      </c>
      <c r="C368" s="32"/>
      <c r="D368" s="32"/>
      <c r="E368" s="32">
        <f>SUM(E369:E417)</f>
        <v>239903479</v>
      </c>
      <c r="F368" s="186"/>
      <c r="G368" s="187"/>
    </row>
    <row r="369" spans="1:7" ht="12.75">
      <c r="A369" s="157" t="s">
        <v>449</v>
      </c>
      <c r="B369" s="32" t="s">
        <v>944</v>
      </c>
      <c r="C369" s="32"/>
      <c r="D369" s="32"/>
      <c r="E369" s="32">
        <f>SUM(C373:D373)</f>
        <v>63000000</v>
      </c>
      <c r="F369" s="186"/>
      <c r="G369" s="187"/>
    </row>
    <row r="370" spans="1:7" ht="12.75">
      <c r="A370" s="26"/>
      <c r="B370" s="30"/>
      <c r="C370" s="30"/>
      <c r="D370" s="30"/>
      <c r="E370" s="95"/>
      <c r="F370" s="186"/>
      <c r="G370" s="187"/>
    </row>
    <row r="371" spans="1:7" ht="12.75">
      <c r="A371" s="26" t="s">
        <v>945</v>
      </c>
      <c r="B371" s="30" t="s">
        <v>946</v>
      </c>
      <c r="C371" s="30"/>
      <c r="D371" s="30"/>
      <c r="E371" s="30"/>
      <c r="F371" s="184" t="s">
        <v>947</v>
      </c>
      <c r="G371" s="184" t="s">
        <v>468</v>
      </c>
    </row>
    <row r="372" spans="1:7" ht="12.75">
      <c r="A372" s="26"/>
      <c r="B372" s="30" t="s">
        <v>948</v>
      </c>
      <c r="C372" s="30"/>
      <c r="D372" s="30">
        <v>63000000</v>
      </c>
      <c r="E372" s="30"/>
      <c r="F372" s="190" t="s">
        <v>949</v>
      </c>
      <c r="G372" s="190" t="s">
        <v>950</v>
      </c>
    </row>
    <row r="373" spans="1:7" ht="12.75">
      <c r="A373" s="26"/>
      <c r="B373" s="94" t="s">
        <v>395</v>
      </c>
      <c r="C373" s="32">
        <f>SUM(C371:C372)</f>
        <v>0</v>
      </c>
      <c r="D373" s="32">
        <f>SUM(D371:D372)</f>
        <v>63000000</v>
      </c>
      <c r="E373" s="30"/>
      <c r="F373" s="186"/>
      <c r="G373" s="187"/>
    </row>
    <row r="374" spans="1:7" ht="12.75">
      <c r="A374" s="26"/>
      <c r="B374" s="30"/>
      <c r="C374" s="30"/>
      <c r="D374" s="30"/>
      <c r="E374" s="30"/>
      <c r="F374" s="186"/>
      <c r="G374" s="187"/>
    </row>
    <row r="375" spans="1:7" ht="12.75">
      <c r="A375" s="157" t="s">
        <v>454</v>
      </c>
      <c r="B375" s="32" t="s">
        <v>951</v>
      </c>
      <c r="C375" s="32"/>
      <c r="D375" s="32"/>
      <c r="E375" s="32">
        <f>SUM(C381:D381)</f>
        <v>27000000</v>
      </c>
      <c r="F375" s="186"/>
      <c r="G375" s="187"/>
    </row>
    <row r="376" spans="1:7" ht="12.75">
      <c r="A376" s="157"/>
      <c r="B376" s="32"/>
      <c r="C376" s="32"/>
      <c r="D376" s="32"/>
      <c r="E376" s="30"/>
      <c r="F376" s="186"/>
      <c r="G376" s="187"/>
    </row>
    <row r="377" spans="1:7" ht="12.75">
      <c r="A377" s="26" t="s">
        <v>952</v>
      </c>
      <c r="B377" s="30" t="s">
        <v>457</v>
      </c>
      <c r="C377" s="34">
        <v>10000000</v>
      </c>
      <c r="D377" s="34"/>
      <c r="E377" s="30"/>
      <c r="F377" s="184" t="s">
        <v>953</v>
      </c>
      <c r="G377" s="184" t="s">
        <v>468</v>
      </c>
    </row>
    <row r="378" spans="1:7" ht="12.75">
      <c r="A378" s="26"/>
      <c r="B378" s="30"/>
      <c r="C378" s="30"/>
      <c r="D378" s="30"/>
      <c r="E378" s="30"/>
      <c r="F378" s="211">
        <v>400</v>
      </c>
      <c r="G378" s="190" t="s">
        <v>954</v>
      </c>
    </row>
    <row r="379" spans="1:7" ht="12.75">
      <c r="A379" s="26" t="s">
        <v>955</v>
      </c>
      <c r="B379" s="30" t="s">
        <v>956</v>
      </c>
      <c r="C379" s="34"/>
      <c r="D379" s="34"/>
      <c r="E379" s="30"/>
      <c r="F379" s="184" t="s">
        <v>957</v>
      </c>
      <c r="G379" s="184" t="s">
        <v>958</v>
      </c>
    </row>
    <row r="380" spans="1:7" ht="12.75">
      <c r="A380" s="26"/>
      <c r="B380" s="30" t="s">
        <v>948</v>
      </c>
      <c r="C380" s="34"/>
      <c r="D380" s="34">
        <v>17000000</v>
      </c>
      <c r="E380" s="30"/>
      <c r="F380" s="185" t="s">
        <v>959</v>
      </c>
      <c r="G380" s="185" t="s">
        <v>950</v>
      </c>
    </row>
    <row r="381" spans="1:7" ht="12.75">
      <c r="A381" s="26"/>
      <c r="B381" s="94" t="s">
        <v>395</v>
      </c>
      <c r="C381" s="33">
        <f>SUM(C377:C380)</f>
        <v>10000000</v>
      </c>
      <c r="D381" s="33">
        <f>SUM(D377:D380)</f>
        <v>17000000</v>
      </c>
      <c r="E381" s="102"/>
      <c r="F381" s="186"/>
      <c r="G381" s="187"/>
    </row>
    <row r="382" spans="1:7" ht="12.75">
      <c r="A382" s="26"/>
      <c r="B382" s="94"/>
      <c r="C382" s="33"/>
      <c r="D382" s="33"/>
      <c r="E382" s="102"/>
      <c r="F382" s="191"/>
      <c r="G382" s="192"/>
    </row>
    <row r="383" spans="1:7" ht="12.75">
      <c r="A383" s="157" t="s">
        <v>456</v>
      </c>
      <c r="B383" s="32" t="s">
        <v>960</v>
      </c>
      <c r="C383" s="33"/>
      <c r="D383" s="33"/>
      <c r="E383" s="93">
        <f>SUM(C391:D391)</f>
        <v>72000000</v>
      </c>
      <c r="F383" s="186"/>
      <c r="G383" s="187"/>
    </row>
    <row r="384" spans="1:7" ht="12.75">
      <c r="A384" s="26"/>
      <c r="B384" s="30"/>
      <c r="C384" s="34"/>
      <c r="D384" s="34"/>
      <c r="E384" s="102"/>
      <c r="F384" s="186"/>
      <c r="G384" s="187"/>
    </row>
    <row r="385" spans="1:7" ht="12.75">
      <c r="A385" s="26" t="s">
        <v>961</v>
      </c>
      <c r="B385" s="30" t="s">
        <v>962</v>
      </c>
      <c r="C385" s="34">
        <v>6000000</v>
      </c>
      <c r="D385" s="34"/>
      <c r="E385" s="30"/>
      <c r="F385" s="185" t="s">
        <v>957</v>
      </c>
      <c r="G385" s="185" t="s">
        <v>958</v>
      </c>
    </row>
    <row r="386" spans="1:7" ht="12.75">
      <c r="A386" s="26"/>
      <c r="B386" s="30"/>
      <c r="C386" s="34"/>
      <c r="D386" s="34"/>
      <c r="E386" s="30"/>
      <c r="F386" s="190" t="s">
        <v>959</v>
      </c>
      <c r="G386" s="190" t="s">
        <v>950</v>
      </c>
    </row>
    <row r="387" spans="1:7" ht="12.75">
      <c r="A387" s="26" t="s">
        <v>963</v>
      </c>
      <c r="B387" s="30" t="s">
        <v>964</v>
      </c>
      <c r="C387" s="34">
        <v>10000000</v>
      </c>
      <c r="D387" s="34"/>
      <c r="E387" s="30"/>
      <c r="F387" s="184" t="s">
        <v>957</v>
      </c>
      <c r="G387" s="184" t="s">
        <v>958</v>
      </c>
    </row>
    <row r="388" spans="1:7" ht="12.75">
      <c r="A388" s="26"/>
      <c r="B388" s="30"/>
      <c r="C388" s="34"/>
      <c r="D388" s="34"/>
      <c r="E388" s="30"/>
      <c r="F388" s="190" t="s">
        <v>959</v>
      </c>
      <c r="G388" s="190" t="s">
        <v>950</v>
      </c>
    </row>
    <row r="389" spans="1:7" ht="12.75">
      <c r="A389" s="26" t="s">
        <v>965</v>
      </c>
      <c r="B389" s="30" t="s">
        <v>966</v>
      </c>
      <c r="C389" s="30"/>
      <c r="D389" s="30"/>
      <c r="E389" s="30"/>
      <c r="F389" s="184" t="s">
        <v>967</v>
      </c>
      <c r="G389" s="184" t="s">
        <v>473</v>
      </c>
    </row>
    <row r="390" spans="1:7" ht="12.75">
      <c r="A390" s="26"/>
      <c r="B390" s="30" t="s">
        <v>948</v>
      </c>
      <c r="C390" s="30"/>
      <c r="D390" s="30">
        <f>60000000-4000000</f>
        <v>56000000</v>
      </c>
      <c r="E390" s="30"/>
      <c r="F390" s="185" t="s">
        <v>968</v>
      </c>
      <c r="G390" s="185" t="s">
        <v>475</v>
      </c>
    </row>
    <row r="391" spans="1:7" ht="12.75">
      <c r="A391" s="26"/>
      <c r="B391" s="94" t="s">
        <v>395</v>
      </c>
      <c r="C391" s="33">
        <f>SUM(C385:C390)</f>
        <v>16000000</v>
      </c>
      <c r="D391" s="33">
        <f>SUM(D385:D390)</f>
        <v>56000000</v>
      </c>
      <c r="E391" s="30"/>
      <c r="F391" s="185"/>
      <c r="G391" s="185"/>
    </row>
    <row r="392" spans="1:7" ht="12.75">
      <c r="A392" s="26"/>
      <c r="B392" s="30"/>
      <c r="C392" s="30"/>
      <c r="D392" s="30"/>
      <c r="E392" s="30"/>
      <c r="F392" s="185"/>
      <c r="G392" s="185"/>
    </row>
    <row r="393" spans="1:7" ht="12.75">
      <c r="A393" s="157" t="s">
        <v>460</v>
      </c>
      <c r="B393" s="32" t="s">
        <v>969</v>
      </c>
      <c r="C393" s="32"/>
      <c r="D393" s="32"/>
      <c r="E393" s="32">
        <f>SUM(C399:D399)</f>
        <v>24903479</v>
      </c>
      <c r="F393" s="185"/>
      <c r="G393" s="185"/>
    </row>
    <row r="394" spans="1:7" ht="12.75">
      <c r="A394" s="26"/>
      <c r="B394" s="30"/>
      <c r="C394" s="30"/>
      <c r="D394" s="30"/>
      <c r="E394" s="30"/>
      <c r="F394" s="185"/>
      <c r="G394" s="185"/>
    </row>
    <row r="395" spans="1:7" ht="12.75">
      <c r="A395" s="26" t="s">
        <v>970</v>
      </c>
      <c r="B395" s="30" t="s">
        <v>971</v>
      </c>
      <c r="C395" s="34">
        <v>14903479</v>
      </c>
      <c r="D395" s="34"/>
      <c r="E395" s="30"/>
      <c r="F395" s="184" t="s">
        <v>957</v>
      </c>
      <c r="G395" s="184" t="s">
        <v>972</v>
      </c>
    </row>
    <row r="396" spans="1:7" ht="12.75">
      <c r="A396" s="26"/>
      <c r="B396" s="30"/>
      <c r="C396" s="34"/>
      <c r="D396" s="34"/>
      <c r="E396" s="30"/>
      <c r="F396" s="190" t="s">
        <v>959</v>
      </c>
      <c r="G396" s="190" t="s">
        <v>973</v>
      </c>
    </row>
    <row r="397" spans="1:7" ht="12.75">
      <c r="A397" s="26" t="s">
        <v>974</v>
      </c>
      <c r="B397" s="30" t="s">
        <v>975</v>
      </c>
      <c r="C397" s="34"/>
      <c r="D397" s="34"/>
      <c r="E397" s="30"/>
      <c r="F397" s="184" t="s">
        <v>957</v>
      </c>
      <c r="G397" s="184" t="s">
        <v>972</v>
      </c>
    </row>
    <row r="398" spans="1:7" ht="12.75">
      <c r="A398" s="26"/>
      <c r="B398" s="30" t="s">
        <v>976</v>
      </c>
      <c r="C398" s="34">
        <v>10000000</v>
      </c>
      <c r="D398" s="34"/>
      <c r="E398" s="30"/>
      <c r="F398" s="190" t="s">
        <v>959</v>
      </c>
      <c r="G398" s="190" t="s">
        <v>973</v>
      </c>
    </row>
    <row r="399" spans="1:7" ht="12.75">
      <c r="A399" s="26"/>
      <c r="B399" s="94" t="s">
        <v>395</v>
      </c>
      <c r="C399" s="33">
        <f>SUM(C395:C398)</f>
        <v>24903479</v>
      </c>
      <c r="D399" s="33">
        <f>SUM(D395:D398)</f>
        <v>0</v>
      </c>
      <c r="E399" s="30"/>
      <c r="F399" s="184"/>
      <c r="G399" s="184"/>
    </row>
    <row r="400" spans="1:7" ht="12.75">
      <c r="A400" s="26"/>
      <c r="B400" s="30"/>
      <c r="C400" s="34"/>
      <c r="D400" s="34"/>
      <c r="E400" s="30"/>
      <c r="F400" s="185"/>
      <c r="G400" s="185"/>
    </row>
    <row r="401" spans="1:7" ht="12.75">
      <c r="A401" s="157" t="s">
        <v>463</v>
      </c>
      <c r="B401" s="32" t="s">
        <v>977</v>
      </c>
      <c r="C401" s="32"/>
      <c r="D401" s="32"/>
      <c r="E401" s="32">
        <f>SUM(C406:D406)</f>
        <v>33000001</v>
      </c>
      <c r="F401" s="185"/>
      <c r="G401" s="185"/>
    </row>
    <row r="402" spans="1:7" ht="12.75">
      <c r="A402" s="26"/>
      <c r="B402" s="30"/>
      <c r="C402" s="30"/>
      <c r="D402" s="30"/>
      <c r="E402" s="30"/>
      <c r="F402" s="185"/>
      <c r="G402" s="185"/>
    </row>
    <row r="403" spans="1:7" ht="12.75">
      <c r="A403" s="26" t="s">
        <v>978</v>
      </c>
      <c r="B403" s="30" t="s">
        <v>979</v>
      </c>
      <c r="C403" s="30">
        <v>5000000</v>
      </c>
      <c r="D403" s="30"/>
      <c r="E403" s="30"/>
      <c r="F403" s="184" t="s">
        <v>957</v>
      </c>
      <c r="G403" s="184" t="s">
        <v>958</v>
      </c>
    </row>
    <row r="404" spans="1:7" ht="12.75">
      <c r="A404" s="26"/>
      <c r="B404" s="30"/>
      <c r="C404" s="30"/>
      <c r="D404" s="30"/>
      <c r="E404" s="30"/>
      <c r="F404" s="190" t="s">
        <v>959</v>
      </c>
      <c r="G404" s="190" t="s">
        <v>950</v>
      </c>
    </row>
    <row r="405" spans="1:7" ht="12.75">
      <c r="A405" s="26" t="s">
        <v>980</v>
      </c>
      <c r="B405" s="30" t="s">
        <v>981</v>
      </c>
      <c r="C405" s="30"/>
      <c r="D405" s="30">
        <f>35000001-7000000</f>
        <v>28000001</v>
      </c>
      <c r="E405" s="32"/>
      <c r="F405" s="184" t="s">
        <v>957</v>
      </c>
      <c r="G405" s="184" t="s">
        <v>958</v>
      </c>
    </row>
    <row r="406" spans="1:7" ht="12.75">
      <c r="A406" s="26"/>
      <c r="B406" s="94" t="s">
        <v>395</v>
      </c>
      <c r="C406" s="33">
        <f>SUM(C403:C405)</f>
        <v>5000000</v>
      </c>
      <c r="D406" s="33">
        <f>SUM(D403:D405)</f>
        <v>28000001</v>
      </c>
      <c r="E406" s="30"/>
      <c r="F406" s="190" t="s">
        <v>982</v>
      </c>
      <c r="G406" s="190" t="s">
        <v>950</v>
      </c>
    </row>
    <row r="407" spans="1:7" ht="12.75">
      <c r="A407" s="26"/>
      <c r="B407" s="30"/>
      <c r="C407" s="30"/>
      <c r="D407" s="30"/>
      <c r="E407" s="102"/>
      <c r="F407" s="201"/>
      <c r="G407" s="201"/>
    </row>
    <row r="408" spans="1:7" ht="12.75">
      <c r="A408" s="157" t="s">
        <v>466</v>
      </c>
      <c r="B408" s="32" t="s">
        <v>983</v>
      </c>
      <c r="C408" s="32"/>
      <c r="D408" s="32"/>
      <c r="E408" s="104">
        <f>+C410</f>
        <v>1999999</v>
      </c>
      <c r="F408" s="201"/>
      <c r="G408" s="201"/>
    </row>
    <row r="409" spans="1:7" ht="12.75">
      <c r="A409" s="26"/>
      <c r="B409" s="30"/>
      <c r="C409" s="30"/>
      <c r="D409" s="30"/>
      <c r="E409" s="102"/>
      <c r="F409" s="201"/>
      <c r="G409" s="201"/>
    </row>
    <row r="410" spans="1:7" ht="12.75">
      <c r="A410" s="26" t="s">
        <v>984</v>
      </c>
      <c r="B410" s="30" t="s">
        <v>983</v>
      </c>
      <c r="C410" s="30">
        <f>2000000-1</f>
        <v>1999999</v>
      </c>
      <c r="D410" s="30"/>
      <c r="E410" s="30"/>
      <c r="F410" s="184" t="s">
        <v>957</v>
      </c>
      <c r="G410" s="184" t="s">
        <v>985</v>
      </c>
    </row>
    <row r="411" spans="1:7" ht="12.75">
      <c r="A411" s="26"/>
      <c r="B411" s="94" t="s">
        <v>395</v>
      </c>
      <c r="C411" s="32">
        <f>SUM(C410)</f>
        <v>1999999</v>
      </c>
      <c r="D411" s="32">
        <f>SUM(D410)</f>
        <v>0</v>
      </c>
      <c r="E411" s="30"/>
      <c r="F411" s="190" t="s">
        <v>959</v>
      </c>
      <c r="G411" s="190" t="s">
        <v>986</v>
      </c>
    </row>
    <row r="412" spans="1:7" ht="12.75">
      <c r="A412" s="26"/>
      <c r="B412" s="30"/>
      <c r="C412" s="30"/>
      <c r="D412" s="30"/>
      <c r="E412" s="30"/>
      <c r="F412" s="186"/>
      <c r="G412" s="187"/>
    </row>
    <row r="413" spans="1:7" ht="12.75">
      <c r="A413" s="157" t="s">
        <v>471</v>
      </c>
      <c r="B413" s="32" t="s">
        <v>987</v>
      </c>
      <c r="C413" s="32"/>
      <c r="D413" s="32"/>
      <c r="E413" s="32">
        <f>SUM(C418:D418)</f>
        <v>18000000</v>
      </c>
      <c r="F413" s="186"/>
      <c r="G413" s="187"/>
    </row>
    <row r="414" spans="1:7" ht="12.75">
      <c r="A414" s="26"/>
      <c r="B414" s="30"/>
      <c r="C414" s="30"/>
      <c r="D414" s="30"/>
      <c r="E414" s="30"/>
      <c r="F414" s="186"/>
      <c r="G414" s="187"/>
    </row>
    <row r="415" spans="1:7" ht="12.75">
      <c r="A415" s="26" t="s">
        <v>988</v>
      </c>
      <c r="B415" s="30" t="s">
        <v>989</v>
      </c>
      <c r="C415" s="30"/>
      <c r="D415" s="30"/>
      <c r="E415" s="30"/>
      <c r="F415" s="184" t="s">
        <v>990</v>
      </c>
      <c r="G415" s="184" t="s">
        <v>991</v>
      </c>
    </row>
    <row r="416" spans="1:7" ht="12.75">
      <c r="A416" s="26"/>
      <c r="B416" s="30" t="s">
        <v>992</v>
      </c>
      <c r="C416" s="30"/>
      <c r="D416" s="30"/>
      <c r="E416" s="30"/>
      <c r="F416" s="190" t="s">
        <v>993</v>
      </c>
      <c r="G416" s="190" t="s">
        <v>994</v>
      </c>
    </row>
    <row r="417" spans="1:7" ht="12.75">
      <c r="A417" s="26"/>
      <c r="B417" s="30" t="s">
        <v>995</v>
      </c>
      <c r="C417" s="30">
        <v>18000000</v>
      </c>
      <c r="D417" s="30"/>
      <c r="E417" s="30"/>
      <c r="F417" s="186"/>
      <c r="G417" s="187"/>
    </row>
    <row r="418" spans="1:7" ht="12.75">
      <c r="A418" s="26"/>
      <c r="B418" s="94" t="s">
        <v>395</v>
      </c>
      <c r="C418" s="32">
        <f>SUM(C417)</f>
        <v>18000000</v>
      </c>
      <c r="D418" s="32">
        <f>SUM(D417)</f>
        <v>0</v>
      </c>
      <c r="E418" s="30"/>
      <c r="F418" s="186"/>
      <c r="G418" s="187"/>
    </row>
    <row r="419" spans="1:7" ht="12.75">
      <c r="A419" s="26"/>
      <c r="B419" s="30"/>
      <c r="C419" s="30"/>
      <c r="D419" s="30"/>
      <c r="E419" s="30"/>
      <c r="F419" s="186"/>
      <c r="G419" s="187"/>
    </row>
    <row r="420" spans="1:7" ht="12.75">
      <c r="A420" s="39">
        <v>7.2</v>
      </c>
      <c r="B420" s="32" t="s">
        <v>996</v>
      </c>
      <c r="C420" s="32"/>
      <c r="D420" s="32"/>
      <c r="E420" s="32">
        <f>+E421</f>
        <v>57000000</v>
      </c>
      <c r="F420" s="186"/>
      <c r="G420" s="187"/>
    </row>
    <row r="421" spans="1:7" ht="12.75">
      <c r="A421" s="39" t="s">
        <v>490</v>
      </c>
      <c r="B421" s="32" t="s">
        <v>997</v>
      </c>
      <c r="C421" s="32"/>
      <c r="D421" s="32"/>
      <c r="E421" s="32">
        <f>SUM(C433:D433)</f>
        <v>57000000</v>
      </c>
      <c r="F421" s="186"/>
      <c r="G421" s="187"/>
    </row>
    <row r="422" spans="1:7" ht="12.75">
      <c r="A422" s="26"/>
      <c r="B422" s="30"/>
      <c r="C422" s="30"/>
      <c r="D422" s="30"/>
      <c r="E422" s="30"/>
      <c r="F422" s="186"/>
      <c r="G422" s="187"/>
    </row>
    <row r="423" spans="1:7" ht="12.75">
      <c r="A423" s="26" t="s">
        <v>998</v>
      </c>
      <c r="B423" s="30" t="s">
        <v>999</v>
      </c>
      <c r="C423" s="30"/>
      <c r="D423" s="30"/>
      <c r="E423" s="30"/>
      <c r="F423" s="184"/>
      <c r="G423" s="184"/>
    </row>
    <row r="424" spans="1:7" ht="12.75">
      <c r="A424" s="26"/>
      <c r="B424" s="30" t="s">
        <v>1000</v>
      </c>
      <c r="C424" s="30"/>
      <c r="D424" s="30"/>
      <c r="E424" s="30"/>
      <c r="F424" s="184" t="s">
        <v>1001</v>
      </c>
      <c r="G424" s="184" t="s">
        <v>373</v>
      </c>
    </row>
    <row r="425" spans="1:7" ht="12.75">
      <c r="A425" s="26" t="s">
        <v>406</v>
      </c>
      <c r="B425" s="30" t="s">
        <v>1002</v>
      </c>
      <c r="C425" s="30"/>
      <c r="D425" s="30">
        <f>15000000+11000000</f>
        <v>26000000</v>
      </c>
      <c r="E425" s="30"/>
      <c r="F425" s="185" t="s">
        <v>1003</v>
      </c>
      <c r="G425" s="185" t="s">
        <v>1004</v>
      </c>
    </row>
    <row r="426" spans="1:7" ht="12.75">
      <c r="A426" s="26"/>
      <c r="B426" s="30"/>
      <c r="C426" s="30"/>
      <c r="D426" s="30"/>
      <c r="E426" s="30"/>
      <c r="F426" s="190"/>
      <c r="G426" s="190"/>
    </row>
    <row r="427" spans="1:7" ht="12.75">
      <c r="A427" s="26" t="s">
        <v>1005</v>
      </c>
      <c r="B427" s="30" t="s">
        <v>499</v>
      </c>
      <c r="C427" s="30"/>
      <c r="D427" s="30"/>
      <c r="E427" s="30"/>
      <c r="F427" s="184"/>
      <c r="G427" s="184"/>
    </row>
    <row r="428" spans="1:7" ht="12.75">
      <c r="A428" s="26"/>
      <c r="B428" s="30" t="s">
        <v>500</v>
      </c>
      <c r="C428" s="30"/>
      <c r="D428" s="30"/>
      <c r="E428" s="30"/>
      <c r="F428" s="184" t="s">
        <v>1006</v>
      </c>
      <c r="G428" s="184" t="s">
        <v>494</v>
      </c>
    </row>
    <row r="429" spans="1:7" ht="12.75">
      <c r="A429" s="26"/>
      <c r="B429" s="30" t="s">
        <v>501</v>
      </c>
      <c r="C429" s="30"/>
      <c r="D429" s="30">
        <v>25000000</v>
      </c>
      <c r="E429" s="30"/>
      <c r="F429" s="190" t="s">
        <v>1007</v>
      </c>
      <c r="G429" s="190" t="s">
        <v>497</v>
      </c>
    </row>
    <row r="430" spans="1:7" ht="12.75">
      <c r="A430" s="26"/>
      <c r="B430" s="30"/>
      <c r="C430" s="30"/>
      <c r="D430" s="30"/>
      <c r="E430" s="30"/>
      <c r="F430" s="186"/>
      <c r="G430" s="187"/>
    </row>
    <row r="431" spans="1:7" ht="12.75">
      <c r="A431" s="26" t="s">
        <v>1008</v>
      </c>
      <c r="B431" s="30" t="s">
        <v>1009</v>
      </c>
      <c r="C431" s="30"/>
      <c r="D431" s="30"/>
      <c r="E431" s="30"/>
      <c r="F431" s="186"/>
      <c r="G431" s="187"/>
    </row>
    <row r="432" spans="1:7" ht="12.75">
      <c r="A432" s="26"/>
      <c r="B432" s="30" t="s">
        <v>1010</v>
      </c>
      <c r="C432" s="30"/>
      <c r="D432" s="30">
        <v>6000000</v>
      </c>
      <c r="E432" s="30"/>
      <c r="F432" s="184" t="s">
        <v>1011</v>
      </c>
      <c r="G432" s="192" t="s">
        <v>1012</v>
      </c>
    </row>
    <row r="433" spans="1:7" ht="12.75">
      <c r="A433" s="26"/>
      <c r="B433" s="94" t="s">
        <v>395</v>
      </c>
      <c r="C433" s="32">
        <f>SUM(C423:C432)</f>
        <v>0</v>
      </c>
      <c r="D433" s="32">
        <f>SUM(D423:D432)</f>
        <v>57000000</v>
      </c>
      <c r="E433" s="30"/>
      <c r="F433" s="190"/>
      <c r="G433" s="194" t="s">
        <v>1013</v>
      </c>
    </row>
    <row r="434" spans="1:7" ht="12.75">
      <c r="A434" s="26"/>
      <c r="B434" s="30"/>
      <c r="C434" s="30"/>
      <c r="D434" s="30"/>
      <c r="E434" s="30"/>
      <c r="F434" s="186"/>
      <c r="G434" s="187"/>
    </row>
    <row r="435" spans="1:7" ht="12.75">
      <c r="A435" s="39">
        <v>7.3</v>
      </c>
      <c r="B435" s="32" t="s">
        <v>1014</v>
      </c>
      <c r="C435" s="32"/>
      <c r="D435" s="32"/>
      <c r="E435" s="30"/>
      <c r="F435" s="212"/>
      <c r="G435" s="187"/>
    </row>
    <row r="436" spans="1:7" ht="12.75">
      <c r="A436" s="39"/>
      <c r="B436" s="32" t="s">
        <v>1015</v>
      </c>
      <c r="C436" s="32"/>
      <c r="D436" s="32"/>
      <c r="E436" s="32">
        <f>+E437</f>
        <v>136229160</v>
      </c>
      <c r="F436" s="212"/>
      <c r="G436" s="187"/>
    </row>
    <row r="437" spans="1:7" ht="12.75">
      <c r="A437" s="157" t="s">
        <v>504</v>
      </c>
      <c r="B437" s="32" t="s">
        <v>1016</v>
      </c>
      <c r="C437" s="32"/>
      <c r="D437" s="32"/>
      <c r="E437" s="32">
        <f>SUM(C457:D457)</f>
        <v>136229160</v>
      </c>
      <c r="F437" s="186"/>
      <c r="G437" s="187"/>
    </row>
    <row r="438" spans="1:7" ht="12.75">
      <c r="A438" s="157"/>
      <c r="B438" s="32"/>
      <c r="C438" s="32"/>
      <c r="D438" s="32"/>
      <c r="E438" s="30"/>
      <c r="F438" s="186"/>
      <c r="G438" s="187"/>
    </row>
    <row r="439" spans="1:7" ht="12.75">
      <c r="A439" s="26" t="s">
        <v>1017</v>
      </c>
      <c r="B439" s="30" t="s">
        <v>1018</v>
      </c>
      <c r="C439" s="34"/>
      <c r="D439" s="34"/>
      <c r="E439" s="30"/>
      <c r="F439" s="184" t="s">
        <v>1019</v>
      </c>
      <c r="G439" s="184" t="s">
        <v>494</v>
      </c>
    </row>
    <row r="440" spans="1:7" ht="12.75">
      <c r="A440" s="26"/>
      <c r="B440" s="30" t="s">
        <v>1020</v>
      </c>
      <c r="C440" s="30">
        <v>4500000</v>
      </c>
      <c r="D440" s="30"/>
      <c r="E440" s="30"/>
      <c r="F440" s="190" t="s">
        <v>1021</v>
      </c>
      <c r="G440" s="185" t="s">
        <v>497</v>
      </c>
    </row>
    <row r="441" spans="1:7" ht="12.75">
      <c r="A441" s="26"/>
      <c r="B441" s="30"/>
      <c r="C441" s="30"/>
      <c r="D441" s="30"/>
      <c r="E441" s="30"/>
      <c r="F441" s="185"/>
      <c r="G441" s="185"/>
    </row>
    <row r="442" spans="1:7" ht="12.75">
      <c r="A442" s="26" t="s">
        <v>1022</v>
      </c>
      <c r="B442" s="30" t="s">
        <v>1023</v>
      </c>
      <c r="C442" s="30"/>
      <c r="D442" s="30">
        <f>43000000-12500000+5000000+729160</f>
        <v>36229160</v>
      </c>
      <c r="E442" s="30"/>
      <c r="F442" s="184" t="s">
        <v>1019</v>
      </c>
      <c r="G442" s="184" t="s">
        <v>494</v>
      </c>
    </row>
    <row r="443" spans="1:7" ht="12.75">
      <c r="A443" s="26"/>
      <c r="B443" s="30"/>
      <c r="C443" s="30"/>
      <c r="D443" s="30"/>
      <c r="E443" s="30"/>
      <c r="F443" s="190" t="s">
        <v>1024</v>
      </c>
      <c r="G443" s="185" t="s">
        <v>497</v>
      </c>
    </row>
    <row r="444" spans="1:7" ht="12.75">
      <c r="A444" s="26" t="s">
        <v>1025</v>
      </c>
      <c r="B444" s="30" t="s">
        <v>1023</v>
      </c>
      <c r="C444" s="30"/>
      <c r="D444" s="30"/>
      <c r="E444" s="30"/>
      <c r="F444" s="184" t="s">
        <v>1019</v>
      </c>
      <c r="G444" s="184" t="s">
        <v>494</v>
      </c>
    </row>
    <row r="445" spans="1:7" ht="12.75">
      <c r="A445" s="26"/>
      <c r="B445" s="30" t="s">
        <v>1026</v>
      </c>
      <c r="C445" s="30"/>
      <c r="D445" s="30">
        <v>3000000</v>
      </c>
      <c r="E445" s="30"/>
      <c r="F445" s="185" t="s">
        <v>1021</v>
      </c>
      <c r="G445" s="185" t="s">
        <v>497</v>
      </c>
    </row>
    <row r="446" spans="1:7" ht="12.75">
      <c r="A446" s="26"/>
      <c r="B446" s="30"/>
      <c r="C446" s="30"/>
      <c r="D446" s="30"/>
      <c r="E446" s="30"/>
      <c r="F446" s="190"/>
      <c r="G446" s="185"/>
    </row>
    <row r="447" spans="1:7" ht="12.75">
      <c r="A447" s="26" t="s">
        <v>1027</v>
      </c>
      <c r="B447" s="30" t="s">
        <v>481</v>
      </c>
      <c r="C447" s="30"/>
      <c r="D447" s="30"/>
      <c r="E447" s="30"/>
      <c r="F447" s="184" t="s">
        <v>482</v>
      </c>
      <c r="G447" s="184" t="s">
        <v>494</v>
      </c>
    </row>
    <row r="448" spans="1:7" ht="12.75">
      <c r="A448" s="26"/>
      <c r="B448" s="30" t="s">
        <v>484</v>
      </c>
      <c r="C448" s="30"/>
      <c r="D448" s="30">
        <v>20000000</v>
      </c>
      <c r="E448" s="30"/>
      <c r="F448" s="190" t="s">
        <v>1028</v>
      </c>
      <c r="G448" s="185" t="s">
        <v>497</v>
      </c>
    </row>
    <row r="449" spans="1:7" ht="12.75">
      <c r="A449" s="26"/>
      <c r="B449" s="30"/>
      <c r="C449" s="30"/>
      <c r="D449" s="30"/>
      <c r="E449" s="30"/>
      <c r="F449" s="185"/>
      <c r="G449" s="185"/>
    </row>
    <row r="450" spans="1:7" ht="12.75">
      <c r="A450" s="26" t="s">
        <v>1029</v>
      </c>
      <c r="B450" s="30" t="s">
        <v>1023</v>
      </c>
      <c r="C450" s="30"/>
      <c r="D450" s="30"/>
      <c r="E450" s="30"/>
      <c r="F450" s="184" t="s">
        <v>1019</v>
      </c>
      <c r="G450" s="184" t="s">
        <v>494</v>
      </c>
    </row>
    <row r="451" spans="1:7" ht="12.75">
      <c r="A451" s="26"/>
      <c r="B451" s="30" t="s">
        <v>1020</v>
      </c>
      <c r="C451" s="30"/>
      <c r="D451" s="30">
        <f>7500000-4500000</f>
        <v>3000000</v>
      </c>
      <c r="E451" s="30"/>
      <c r="F451" s="190" t="s">
        <v>1030</v>
      </c>
      <c r="G451" s="190" t="s">
        <v>497</v>
      </c>
    </row>
    <row r="452" spans="1:7" ht="12.75">
      <c r="A452" s="26"/>
      <c r="B452" s="30"/>
      <c r="C452" s="30"/>
      <c r="D452" s="30"/>
      <c r="E452" s="30"/>
      <c r="F452" s="185"/>
      <c r="G452" s="185"/>
    </row>
    <row r="453" spans="1:7" ht="12.75">
      <c r="A453" s="26" t="s">
        <v>1031</v>
      </c>
      <c r="B453" s="30" t="s">
        <v>1032</v>
      </c>
      <c r="C453" s="30">
        <v>35000000</v>
      </c>
      <c r="D453" s="30"/>
      <c r="E453" s="30"/>
      <c r="F453" s="184" t="s">
        <v>1019</v>
      </c>
      <c r="G453" s="184" t="s">
        <v>494</v>
      </c>
    </row>
    <row r="454" spans="1:7" ht="12.75">
      <c r="A454" s="26"/>
      <c r="B454" s="30"/>
      <c r="C454" s="30"/>
      <c r="D454" s="30"/>
      <c r="E454" s="30"/>
      <c r="F454" s="190" t="s">
        <v>1033</v>
      </c>
      <c r="G454" s="190" t="s">
        <v>497</v>
      </c>
    </row>
    <row r="455" spans="1:7" ht="12.75">
      <c r="A455" s="26" t="s">
        <v>1034</v>
      </c>
      <c r="B455" s="30" t="s">
        <v>1035</v>
      </c>
      <c r="C455" s="30"/>
      <c r="D455" s="30"/>
      <c r="E455" s="30"/>
      <c r="F455" s="184" t="s">
        <v>1019</v>
      </c>
      <c r="G455" s="184" t="s">
        <v>494</v>
      </c>
    </row>
    <row r="456" spans="1:7" ht="12.75">
      <c r="A456" s="26"/>
      <c r="B456" s="30" t="s">
        <v>1036</v>
      </c>
      <c r="C456" s="30"/>
      <c r="D456" s="30">
        <f>28000000+1500000+5000000</f>
        <v>34500000</v>
      </c>
      <c r="E456" s="30"/>
      <c r="F456" s="190" t="s">
        <v>1037</v>
      </c>
      <c r="G456" s="190" t="s">
        <v>497</v>
      </c>
    </row>
    <row r="457" spans="1:7" ht="12.75">
      <c r="A457" s="26"/>
      <c r="B457" s="94" t="s">
        <v>395</v>
      </c>
      <c r="C457" s="32">
        <f>SUM(C439:C456)</f>
        <v>39500000</v>
      </c>
      <c r="D457" s="32">
        <f>SUM(D439:D456)</f>
        <v>96729160</v>
      </c>
      <c r="E457" s="30"/>
      <c r="F457" s="185"/>
      <c r="G457" s="185"/>
    </row>
    <row r="458" spans="1:7" ht="12.75">
      <c r="A458" s="26"/>
      <c r="B458" s="30"/>
      <c r="C458" s="30"/>
      <c r="D458" s="30"/>
      <c r="E458" s="30"/>
      <c r="F458" s="185"/>
      <c r="G458" s="185"/>
    </row>
    <row r="459" spans="1:7" ht="12.75">
      <c r="A459" s="39">
        <v>7.4</v>
      </c>
      <c r="B459" s="32" t="s">
        <v>1038</v>
      </c>
      <c r="C459" s="32"/>
      <c r="D459" s="32"/>
      <c r="E459" s="30"/>
      <c r="F459" s="185"/>
      <c r="G459" s="185"/>
    </row>
    <row r="460" spans="1:7" ht="12.75">
      <c r="A460" s="39"/>
      <c r="B460" s="32" t="s">
        <v>1039</v>
      </c>
      <c r="C460" s="32"/>
      <c r="D460" s="32"/>
      <c r="E460" s="32">
        <f>+E462</f>
        <v>100000</v>
      </c>
      <c r="F460" s="185"/>
      <c r="G460" s="185"/>
    </row>
    <row r="461" spans="1:7" ht="12.75">
      <c r="A461" s="157" t="s">
        <v>1040</v>
      </c>
      <c r="B461" s="32" t="s">
        <v>1041</v>
      </c>
      <c r="C461" s="32"/>
      <c r="D461" s="32"/>
      <c r="E461" s="32"/>
      <c r="F461" s="185"/>
      <c r="G461" s="185"/>
    </row>
    <row r="462" spans="1:7" ht="12.75">
      <c r="A462" s="26"/>
      <c r="B462" s="32" t="s">
        <v>1042</v>
      </c>
      <c r="C462" s="32"/>
      <c r="D462" s="32"/>
      <c r="E462" s="32">
        <f>SUM(C465:D465)</f>
        <v>100000</v>
      </c>
      <c r="F462" s="185"/>
      <c r="G462" s="185"/>
    </row>
    <row r="463" spans="1:7" ht="12.75">
      <c r="A463" s="26" t="s">
        <v>1043</v>
      </c>
      <c r="B463" s="30" t="s">
        <v>1044</v>
      </c>
      <c r="C463" s="30"/>
      <c r="D463" s="30"/>
      <c r="E463" s="102"/>
      <c r="F463" s="184" t="s">
        <v>512</v>
      </c>
      <c r="G463" s="192" t="s">
        <v>1045</v>
      </c>
    </row>
    <row r="464" spans="1:7" ht="12.75">
      <c r="A464" s="26"/>
      <c r="B464" s="30" t="s">
        <v>1046</v>
      </c>
      <c r="C464" s="34">
        <v>100000</v>
      </c>
      <c r="D464" s="34"/>
      <c r="E464" s="102"/>
      <c r="F464" s="211">
        <v>150</v>
      </c>
      <c r="G464" s="194" t="s">
        <v>1047</v>
      </c>
    </row>
    <row r="465" spans="1:7" ht="13.5" thickBot="1">
      <c r="A465" s="90"/>
      <c r="B465" s="196" t="s">
        <v>395</v>
      </c>
      <c r="C465" s="208">
        <f>SUM(C464)</f>
        <v>100000</v>
      </c>
      <c r="D465" s="208">
        <f>SUM(D464)</f>
        <v>0</v>
      </c>
      <c r="E465" s="173"/>
      <c r="F465" s="201"/>
      <c r="G465" s="187"/>
    </row>
    <row r="466" spans="1:7" ht="12.75">
      <c r="A466" s="213"/>
      <c r="B466" s="214" t="s">
        <v>1048</v>
      </c>
      <c r="C466" s="215">
        <f>+C464+C453+C439+C417+C410+C403+C395+C385+C377</f>
        <v>91003478</v>
      </c>
      <c r="D466" s="215">
        <f>+D456+D448+D442+D429+D425+D405+D390+D380+D372</f>
        <v>305729161</v>
      </c>
      <c r="E466" s="216"/>
      <c r="F466" s="201"/>
      <c r="G466" s="187"/>
    </row>
    <row r="467" spans="1:7" ht="12.75">
      <c r="A467" s="26"/>
      <c r="B467" s="94" t="s">
        <v>1049</v>
      </c>
      <c r="C467" s="33">
        <f>+C387+C398+C440</f>
        <v>24500000</v>
      </c>
      <c r="D467" s="33">
        <f>+D432+D451</f>
        <v>9000000</v>
      </c>
      <c r="E467" s="30"/>
      <c r="F467" s="201"/>
      <c r="G467" s="187"/>
    </row>
    <row r="468" spans="1:7" ht="13.5" thickBot="1">
      <c r="A468" s="90"/>
      <c r="B468" s="196" t="s">
        <v>1050</v>
      </c>
      <c r="C468" s="208">
        <v>0</v>
      </c>
      <c r="D468" s="208">
        <f>+D445</f>
        <v>3000000</v>
      </c>
      <c r="E468" s="173"/>
      <c r="F468" s="201"/>
      <c r="G468" s="187"/>
    </row>
    <row r="469" spans="1:7" ht="13.5" thickBot="1">
      <c r="A469" s="128"/>
      <c r="B469" s="199" t="s">
        <v>360</v>
      </c>
      <c r="C469" s="209">
        <f>+C465+C457+C433+C418+C411+C406+C399+C391+C381+C373</f>
        <v>115503478</v>
      </c>
      <c r="D469" s="209">
        <f>+D465+D457+D433+D418+D411+D406+D399+D391+D381+D373</f>
        <v>317729161</v>
      </c>
      <c r="E469" s="200"/>
      <c r="F469" s="217"/>
      <c r="G469" s="187"/>
    </row>
    <row r="470" spans="1:7" ht="12.75">
      <c r="A470" s="47"/>
      <c r="B470" s="55"/>
      <c r="C470" s="55"/>
      <c r="D470" s="55"/>
      <c r="E470" s="48"/>
      <c r="F470" s="217"/>
      <c r="G470" s="187"/>
    </row>
    <row r="471" spans="1:7" ht="12.75">
      <c r="A471" s="171">
        <v>8</v>
      </c>
      <c r="B471" s="203" t="s">
        <v>1051</v>
      </c>
      <c r="C471" s="71"/>
      <c r="D471" s="72"/>
      <c r="E471" s="173"/>
      <c r="F471" s="201"/>
      <c r="G471" s="187"/>
    </row>
    <row r="472" spans="1:7" ht="12.75">
      <c r="A472" s="218"/>
      <c r="B472" s="210" t="s">
        <v>1052</v>
      </c>
      <c r="C472" s="23"/>
      <c r="D472" s="74"/>
      <c r="E472" s="168">
        <f>+E474+E493</f>
        <v>38705623</v>
      </c>
      <c r="F472" s="201"/>
      <c r="G472" s="187"/>
    </row>
    <row r="473" spans="1:7" ht="12.75">
      <c r="A473" s="107"/>
      <c r="B473" s="138"/>
      <c r="C473" s="25"/>
      <c r="D473" s="25"/>
      <c r="E473" s="48"/>
      <c r="F473" s="201"/>
      <c r="G473" s="187"/>
    </row>
    <row r="474" spans="1:7" ht="12.75">
      <c r="A474" s="39">
        <v>8.1</v>
      </c>
      <c r="B474" s="32" t="s">
        <v>1053</v>
      </c>
      <c r="C474" s="32"/>
      <c r="D474" s="32"/>
      <c r="E474" s="32">
        <f>+E475+E482</f>
        <v>26205623</v>
      </c>
      <c r="F474" s="186"/>
      <c r="G474" s="187"/>
    </row>
    <row r="475" spans="1:7" ht="12.75">
      <c r="A475" s="39" t="s">
        <v>520</v>
      </c>
      <c r="B475" s="32" t="s">
        <v>1054</v>
      </c>
      <c r="C475" s="32"/>
      <c r="D475" s="32"/>
      <c r="E475" s="32">
        <f>SUM(C480:D480)</f>
        <v>8000000</v>
      </c>
      <c r="F475" s="186"/>
      <c r="G475" s="187"/>
    </row>
    <row r="476" spans="1:7" ht="12.75">
      <c r="A476" s="26"/>
      <c r="B476" s="30"/>
      <c r="C476" s="34"/>
      <c r="D476" s="34"/>
      <c r="E476" s="30"/>
      <c r="F476" s="186"/>
      <c r="G476" s="187"/>
    </row>
    <row r="477" spans="1:7" ht="12.75">
      <c r="A477" s="26" t="s">
        <v>1055</v>
      </c>
      <c r="B477" s="112" t="s">
        <v>1056</v>
      </c>
      <c r="C477" s="34">
        <v>2000000</v>
      </c>
      <c r="D477" s="34"/>
      <c r="E477" s="30"/>
      <c r="F477" s="184" t="s">
        <v>522</v>
      </c>
      <c r="G477" s="184" t="s">
        <v>523</v>
      </c>
    </row>
    <row r="478" spans="1:7" ht="12.75">
      <c r="A478" s="26" t="s">
        <v>524</v>
      </c>
      <c r="B478" s="30"/>
      <c r="C478" s="34"/>
      <c r="D478" s="34"/>
      <c r="E478" s="30"/>
      <c r="F478" s="190" t="s">
        <v>1057</v>
      </c>
      <c r="G478" s="190" t="s">
        <v>526</v>
      </c>
    </row>
    <row r="479" spans="1:7" ht="12.75">
      <c r="A479" s="26" t="s">
        <v>1058</v>
      </c>
      <c r="B479" s="112" t="s">
        <v>1059</v>
      </c>
      <c r="C479" s="34"/>
      <c r="D479" s="34">
        <v>6000000</v>
      </c>
      <c r="E479" s="30"/>
      <c r="F479" s="184" t="s">
        <v>522</v>
      </c>
      <c r="G479" s="184" t="s">
        <v>529</v>
      </c>
    </row>
    <row r="480" spans="1:7" ht="12.75">
      <c r="A480" s="26"/>
      <c r="B480" s="94" t="s">
        <v>395</v>
      </c>
      <c r="C480" s="33">
        <f>SUM(C477:C479)</f>
        <v>2000000</v>
      </c>
      <c r="D480" s="33">
        <f>SUM(D477:D479)</f>
        <v>6000000</v>
      </c>
      <c r="E480" s="30"/>
      <c r="F480" s="190" t="s">
        <v>1060</v>
      </c>
      <c r="G480" s="190" t="s">
        <v>526</v>
      </c>
    </row>
    <row r="481" spans="1:7" ht="12.75">
      <c r="A481" s="26"/>
      <c r="B481" s="30"/>
      <c r="C481" s="34"/>
      <c r="D481" s="34"/>
      <c r="E481" s="30"/>
      <c r="F481" s="185"/>
      <c r="G481" s="185"/>
    </row>
    <row r="482" spans="1:7" ht="12.75">
      <c r="A482" s="39" t="s">
        <v>527</v>
      </c>
      <c r="B482" s="32" t="s">
        <v>1061</v>
      </c>
      <c r="C482" s="33"/>
      <c r="D482" s="33"/>
      <c r="E482" s="33">
        <f>SUM(C489:D489)</f>
        <v>18205623</v>
      </c>
      <c r="F482" s="185"/>
      <c r="G482" s="185"/>
    </row>
    <row r="483" spans="1:7" ht="12.75">
      <c r="A483" s="26"/>
      <c r="B483" s="30"/>
      <c r="C483" s="34"/>
      <c r="D483" s="34"/>
      <c r="E483" s="30"/>
      <c r="F483" s="185"/>
      <c r="G483" s="185"/>
    </row>
    <row r="484" spans="1:7" ht="12.75">
      <c r="A484" s="26" t="s">
        <v>1062</v>
      </c>
      <c r="B484" s="112" t="s">
        <v>1063</v>
      </c>
      <c r="C484" s="34">
        <v>4215040</v>
      </c>
      <c r="D484" s="34"/>
      <c r="E484" s="30"/>
      <c r="F484" s="184" t="s">
        <v>522</v>
      </c>
      <c r="G484" s="184" t="s">
        <v>529</v>
      </c>
    </row>
    <row r="485" spans="1:7" ht="12.75">
      <c r="A485" s="26"/>
      <c r="B485" s="30"/>
      <c r="C485" s="34"/>
      <c r="D485" s="34"/>
      <c r="E485" s="30"/>
      <c r="F485" s="190" t="s">
        <v>1064</v>
      </c>
      <c r="G485" s="190" t="s">
        <v>526</v>
      </c>
    </row>
    <row r="486" spans="1:7" ht="12.75">
      <c r="A486" s="26" t="s">
        <v>1065</v>
      </c>
      <c r="B486" s="112" t="s">
        <v>1066</v>
      </c>
      <c r="C486" s="34"/>
      <c r="D486" s="34">
        <v>8000000</v>
      </c>
      <c r="E486" s="30"/>
      <c r="F486" s="184" t="s">
        <v>522</v>
      </c>
      <c r="G486" s="184" t="s">
        <v>529</v>
      </c>
    </row>
    <row r="487" spans="1:7" ht="12.75">
      <c r="A487" s="26"/>
      <c r="B487" s="30"/>
      <c r="C487" s="34"/>
      <c r="D487" s="34"/>
      <c r="E487" s="30"/>
      <c r="F487" s="190" t="s">
        <v>1067</v>
      </c>
      <c r="G487" s="190" t="s">
        <v>526</v>
      </c>
    </row>
    <row r="488" spans="1:7" ht="12.75">
      <c r="A488" s="26" t="s">
        <v>1068</v>
      </c>
      <c r="B488" s="30" t="s">
        <v>1069</v>
      </c>
      <c r="C488" s="34">
        <v>5990583</v>
      </c>
      <c r="D488" s="34"/>
      <c r="E488" s="30"/>
      <c r="F488" s="184" t="s">
        <v>1070</v>
      </c>
      <c r="G488" s="184" t="s">
        <v>533</v>
      </c>
    </row>
    <row r="489" spans="1:7" ht="12.75">
      <c r="A489" s="26"/>
      <c r="B489" s="94" t="s">
        <v>395</v>
      </c>
      <c r="C489" s="33">
        <f>SUM(C484:C488)</f>
        <v>10205623</v>
      </c>
      <c r="D489" s="33">
        <f>SUM(D484:D488)</f>
        <v>8000000</v>
      </c>
      <c r="E489" s="30"/>
      <c r="F489" s="190"/>
      <c r="G489" s="190" t="s">
        <v>534</v>
      </c>
    </row>
    <row r="490" spans="1:7" ht="12.75">
      <c r="A490" s="26"/>
      <c r="B490" s="30"/>
      <c r="C490" s="34"/>
      <c r="D490" s="34"/>
      <c r="E490" s="30"/>
      <c r="F490" s="186"/>
      <c r="G490" s="187"/>
    </row>
    <row r="491" spans="1:7" ht="12.75">
      <c r="A491" s="39">
        <v>8.2</v>
      </c>
      <c r="B491" s="32" t="s">
        <v>540</v>
      </c>
      <c r="C491" s="30"/>
      <c r="D491" s="30"/>
      <c r="E491" s="30"/>
      <c r="F491" s="186"/>
      <c r="G491" s="187"/>
    </row>
    <row r="492" spans="1:7" ht="12.75">
      <c r="A492" s="26"/>
      <c r="B492" s="32" t="s">
        <v>541</v>
      </c>
      <c r="C492" s="30"/>
      <c r="D492" s="30"/>
      <c r="E492" s="30"/>
      <c r="F492" s="186"/>
      <c r="G492" s="187"/>
    </row>
    <row r="493" spans="1:7" ht="12.75">
      <c r="A493" s="26"/>
      <c r="B493" s="32" t="s">
        <v>542</v>
      </c>
      <c r="C493" s="32"/>
      <c r="D493" s="32"/>
      <c r="E493" s="32">
        <f>+E495</f>
        <v>12500000</v>
      </c>
      <c r="F493" s="186"/>
      <c r="G493" s="187"/>
    </row>
    <row r="494" spans="1:7" ht="12.75">
      <c r="A494" s="26"/>
      <c r="B494" s="30"/>
      <c r="C494" s="113"/>
      <c r="D494" s="113"/>
      <c r="E494" s="30"/>
      <c r="F494" s="186"/>
      <c r="G494" s="187"/>
    </row>
    <row r="495" spans="1:7" ht="12.75">
      <c r="A495" s="157" t="s">
        <v>543</v>
      </c>
      <c r="B495" s="32" t="s">
        <v>1071</v>
      </c>
      <c r="C495" s="219"/>
      <c r="D495" s="219"/>
      <c r="E495" s="219">
        <f>SUM(C502:D502)</f>
        <v>12500000</v>
      </c>
      <c r="F495" s="186"/>
      <c r="G495" s="187"/>
    </row>
    <row r="496" spans="1:7" ht="12.75">
      <c r="A496" s="26"/>
      <c r="B496" s="30"/>
      <c r="C496" s="113"/>
      <c r="D496" s="113"/>
      <c r="E496" s="30"/>
      <c r="F496" s="186"/>
      <c r="G496" s="187"/>
    </row>
    <row r="497" spans="1:7" ht="12.75">
      <c r="A497" s="26" t="s">
        <v>1072</v>
      </c>
      <c r="B497" s="30" t="s">
        <v>544</v>
      </c>
      <c r="C497" s="34">
        <v>3000000</v>
      </c>
      <c r="D497" s="34"/>
      <c r="E497" s="30"/>
      <c r="F497" s="184" t="s">
        <v>545</v>
      </c>
      <c r="G497" s="184" t="s">
        <v>546</v>
      </c>
    </row>
    <row r="498" spans="1:7" ht="12.75">
      <c r="A498" s="26"/>
      <c r="B498" s="30"/>
      <c r="C498" s="30"/>
      <c r="D498" s="30"/>
      <c r="E498" s="30"/>
      <c r="F498" s="185" t="s">
        <v>1073</v>
      </c>
      <c r="G498" s="185" t="s">
        <v>547</v>
      </c>
    </row>
    <row r="499" spans="1:7" ht="12.75">
      <c r="A499" s="26" t="s">
        <v>1074</v>
      </c>
      <c r="B499" s="30" t="s">
        <v>1075</v>
      </c>
      <c r="C499" s="30"/>
      <c r="D499" s="30">
        <v>8000000</v>
      </c>
      <c r="E499" s="30"/>
      <c r="F499" s="184" t="s">
        <v>545</v>
      </c>
      <c r="G499" s="184" t="s">
        <v>546</v>
      </c>
    </row>
    <row r="500" spans="1:7" ht="12.75">
      <c r="A500" s="26"/>
      <c r="B500" s="30"/>
      <c r="C500" s="30"/>
      <c r="D500" s="30"/>
      <c r="E500" s="30"/>
      <c r="F500" s="190" t="s">
        <v>1073</v>
      </c>
      <c r="G500" s="190" t="s">
        <v>547</v>
      </c>
    </row>
    <row r="501" spans="1:7" ht="12.75">
      <c r="A501" s="26" t="s">
        <v>1076</v>
      </c>
      <c r="B501" s="30" t="s">
        <v>1077</v>
      </c>
      <c r="C501" s="30"/>
      <c r="D501" s="30">
        <v>1500000</v>
      </c>
      <c r="E501" s="30"/>
      <c r="F501" s="184" t="s">
        <v>1078</v>
      </c>
      <c r="G501" s="184" t="s">
        <v>546</v>
      </c>
    </row>
    <row r="502" spans="1:7" ht="13.5" thickBot="1">
      <c r="A502" s="90"/>
      <c r="B502" s="196" t="s">
        <v>395</v>
      </c>
      <c r="C502" s="197">
        <f>SUM(C497:C501)</f>
        <v>3000000</v>
      </c>
      <c r="D502" s="197">
        <f>SUM(D497:D501)</f>
        <v>9500000</v>
      </c>
      <c r="E502" s="173"/>
      <c r="F502" s="190" t="s">
        <v>1079</v>
      </c>
      <c r="G502" s="190" t="s">
        <v>547</v>
      </c>
    </row>
    <row r="503" spans="1:7" ht="13.5" thickBot="1">
      <c r="A503" s="128"/>
      <c r="B503" s="199" t="s">
        <v>1080</v>
      </c>
      <c r="C503" s="129">
        <f>+C502+C489+C480</f>
        <v>15205623</v>
      </c>
      <c r="D503" s="129">
        <f>+D502+D489+D480</f>
        <v>23500000</v>
      </c>
      <c r="E503" s="220"/>
      <c r="F503" s="201"/>
      <c r="G503" s="187"/>
    </row>
    <row r="504" spans="1:7" ht="12.75">
      <c r="A504" s="54"/>
      <c r="B504" s="48"/>
      <c r="C504" s="48"/>
      <c r="D504" s="48"/>
      <c r="E504" s="48"/>
      <c r="F504" s="201"/>
      <c r="G504" s="187"/>
    </row>
    <row r="505" spans="1:7" ht="12.75">
      <c r="A505" s="39">
        <v>9</v>
      </c>
      <c r="B505" s="104" t="s">
        <v>551</v>
      </c>
      <c r="C505" s="36"/>
      <c r="D505" s="38"/>
      <c r="E505" s="32">
        <f>+E507</f>
        <v>29029217</v>
      </c>
      <c r="F505" s="201"/>
      <c r="G505" s="187"/>
    </row>
    <row r="506" spans="1:7" ht="12.75">
      <c r="A506" s="54"/>
      <c r="B506" s="48"/>
      <c r="C506" s="48"/>
      <c r="D506" s="48"/>
      <c r="E506" s="48"/>
      <c r="F506" s="201"/>
      <c r="G506" s="187"/>
    </row>
    <row r="507" spans="1:7" ht="12.75">
      <c r="A507" s="69">
        <v>9.1</v>
      </c>
      <c r="B507" s="168" t="s">
        <v>552</v>
      </c>
      <c r="C507" s="168"/>
      <c r="D507" s="168"/>
      <c r="E507" s="168">
        <f>+E508</f>
        <v>29029217</v>
      </c>
      <c r="F507" s="186"/>
      <c r="G507" s="187"/>
    </row>
    <row r="508" spans="1:7" ht="12.75">
      <c r="A508" s="39" t="s">
        <v>553</v>
      </c>
      <c r="B508" s="32" t="s">
        <v>1081</v>
      </c>
      <c r="C508" s="32"/>
      <c r="D508" s="32"/>
      <c r="E508" s="32">
        <f>SUM(C528:D528)</f>
        <v>29029217</v>
      </c>
      <c r="F508" s="186"/>
      <c r="G508" s="187"/>
    </row>
    <row r="509" spans="1:7" ht="12.75">
      <c r="A509" s="39"/>
      <c r="B509" s="32"/>
      <c r="C509" s="32"/>
      <c r="D509" s="32"/>
      <c r="E509" s="30"/>
      <c r="F509" s="186"/>
      <c r="G509" s="187"/>
    </row>
    <row r="510" spans="1:7" ht="12.75">
      <c r="A510" s="26" t="s">
        <v>1082</v>
      </c>
      <c r="B510" s="30" t="s">
        <v>1083</v>
      </c>
      <c r="C510" s="30">
        <v>12000000</v>
      </c>
      <c r="D510" s="32"/>
      <c r="E510" s="30"/>
      <c r="F510" s="184" t="s">
        <v>1084</v>
      </c>
      <c r="G510" s="192" t="s">
        <v>1085</v>
      </c>
    </row>
    <row r="511" spans="1:7" ht="12.75">
      <c r="A511" s="26"/>
      <c r="B511" s="30"/>
      <c r="C511" s="30"/>
      <c r="D511" s="32"/>
      <c r="E511" s="30"/>
      <c r="F511" s="190"/>
      <c r="G511" s="194" t="s">
        <v>1086</v>
      </c>
    </row>
    <row r="512" spans="1:7" ht="12.75">
      <c r="A512" s="26" t="s">
        <v>1087</v>
      </c>
      <c r="B512" s="30" t="s">
        <v>1088</v>
      </c>
      <c r="C512" s="30"/>
      <c r="D512" s="32"/>
      <c r="E512" s="30"/>
      <c r="F512" s="186"/>
      <c r="G512" s="187"/>
    </row>
    <row r="513" spans="1:7" ht="12.75">
      <c r="A513" s="26"/>
      <c r="B513" s="30" t="s">
        <v>1089</v>
      </c>
      <c r="C513" s="30"/>
      <c r="D513" s="32"/>
      <c r="E513" s="30"/>
      <c r="F513" s="184" t="s">
        <v>1090</v>
      </c>
      <c r="G513" s="184" t="s">
        <v>1091</v>
      </c>
    </row>
    <row r="514" spans="1:7" ht="12.75">
      <c r="A514" s="26"/>
      <c r="B514" s="30" t="s">
        <v>1092</v>
      </c>
      <c r="C514" s="30">
        <v>2000000</v>
      </c>
      <c r="D514" s="32"/>
      <c r="E514" s="30"/>
      <c r="F514" s="190" t="s">
        <v>1093</v>
      </c>
      <c r="G514" s="190" t="s">
        <v>1094</v>
      </c>
    </row>
    <row r="515" spans="1:7" ht="12.75">
      <c r="A515" s="26"/>
      <c r="B515" s="30"/>
      <c r="C515" s="30"/>
      <c r="D515" s="32"/>
      <c r="E515" s="30"/>
      <c r="F515" s="186"/>
      <c r="G515" s="187"/>
    </row>
    <row r="516" spans="1:7" ht="12.75">
      <c r="A516" s="26" t="s">
        <v>1095</v>
      </c>
      <c r="B516" s="30" t="s">
        <v>1096</v>
      </c>
      <c r="C516" s="30">
        <v>5000000</v>
      </c>
      <c r="D516" s="32"/>
      <c r="E516" s="30"/>
      <c r="F516" s="184" t="s">
        <v>1097</v>
      </c>
      <c r="G516" s="184" t="s">
        <v>1098</v>
      </c>
    </row>
    <row r="517" spans="1:7" ht="12.75">
      <c r="A517" s="26"/>
      <c r="B517" s="30"/>
      <c r="C517" s="30"/>
      <c r="D517" s="30"/>
      <c r="E517" s="30"/>
      <c r="F517" s="190" t="s">
        <v>1099</v>
      </c>
      <c r="G517" s="190" t="s">
        <v>1100</v>
      </c>
    </row>
    <row r="518" spans="1:7" ht="12.75">
      <c r="A518" s="26" t="s">
        <v>1101</v>
      </c>
      <c r="B518" s="30" t="s">
        <v>564</v>
      </c>
      <c r="C518" s="34"/>
      <c r="D518" s="34"/>
      <c r="E518" s="30"/>
      <c r="F518" s="184" t="s">
        <v>565</v>
      </c>
      <c r="G518" s="192" t="s">
        <v>566</v>
      </c>
    </row>
    <row r="519" spans="1:7" ht="12.75">
      <c r="A519" s="26"/>
      <c r="B519" s="30" t="s">
        <v>1102</v>
      </c>
      <c r="C519" s="34">
        <v>3500000</v>
      </c>
      <c r="D519" s="34"/>
      <c r="E519" s="30"/>
      <c r="F519" s="190" t="s">
        <v>558</v>
      </c>
      <c r="G519" s="194" t="s">
        <v>558</v>
      </c>
    </row>
    <row r="520" spans="1:7" ht="12.75">
      <c r="A520" s="26"/>
      <c r="B520" s="30"/>
      <c r="C520" s="34"/>
      <c r="D520" s="34"/>
      <c r="E520" s="30"/>
      <c r="F520" s="185"/>
      <c r="G520" s="187"/>
    </row>
    <row r="521" spans="1:7" ht="12.75">
      <c r="A521" s="26" t="s">
        <v>1103</v>
      </c>
      <c r="B521" s="30" t="s">
        <v>549</v>
      </c>
      <c r="C521" s="34"/>
      <c r="D521" s="34"/>
      <c r="E521" s="30"/>
      <c r="F521" s="184" t="s">
        <v>565</v>
      </c>
      <c r="G521" s="192" t="s">
        <v>566</v>
      </c>
    </row>
    <row r="522" spans="1:7" ht="12.75">
      <c r="A522" s="26"/>
      <c r="B522" s="30" t="s">
        <v>1104</v>
      </c>
      <c r="C522" s="34"/>
      <c r="D522" s="34">
        <v>4992937</v>
      </c>
      <c r="E522" s="30"/>
      <c r="F522" s="190" t="s">
        <v>558</v>
      </c>
      <c r="G522" s="194" t="s">
        <v>558</v>
      </c>
    </row>
    <row r="523" spans="1:7" ht="12.75">
      <c r="A523" s="26"/>
      <c r="B523" s="30"/>
      <c r="C523" s="34"/>
      <c r="D523" s="34"/>
      <c r="E523" s="30"/>
      <c r="F523" s="185"/>
      <c r="G523" s="187"/>
    </row>
    <row r="524" spans="1:7" ht="12.75">
      <c r="A524" s="26" t="s">
        <v>1105</v>
      </c>
      <c r="B524" s="30" t="s">
        <v>571</v>
      </c>
      <c r="C524" s="34"/>
      <c r="D524" s="34"/>
      <c r="E524" s="30"/>
      <c r="F524" s="184"/>
      <c r="G524" s="184"/>
    </row>
    <row r="525" spans="1:7" ht="12.75">
      <c r="A525" s="26"/>
      <c r="B525" s="30" t="s">
        <v>572</v>
      </c>
      <c r="C525" s="34"/>
      <c r="D525" s="34"/>
      <c r="E525" s="30"/>
      <c r="F525" s="185"/>
      <c r="G525" s="185"/>
    </row>
    <row r="526" spans="1:7" ht="12.75">
      <c r="A526" s="26"/>
      <c r="B526" s="30" t="s">
        <v>574</v>
      </c>
      <c r="C526" s="34"/>
      <c r="D526" s="34"/>
      <c r="E526" s="30"/>
      <c r="F526" s="184" t="s">
        <v>573</v>
      </c>
      <c r="G526" s="184" t="s">
        <v>379</v>
      </c>
    </row>
    <row r="527" spans="1:7" ht="12.75">
      <c r="A527" s="26"/>
      <c r="B527" s="30" t="s">
        <v>576</v>
      </c>
      <c r="C527" s="34"/>
      <c r="D527" s="34">
        <v>1536280</v>
      </c>
      <c r="E527" s="30"/>
      <c r="F527" s="190"/>
      <c r="G527" s="190" t="s">
        <v>575</v>
      </c>
    </row>
    <row r="528" spans="1:7" ht="13.5" thickBot="1">
      <c r="A528" s="90"/>
      <c r="B528" s="196" t="s">
        <v>395</v>
      </c>
      <c r="C528" s="197">
        <f>SUM(C510:C527)</f>
        <v>22500000</v>
      </c>
      <c r="D528" s="197">
        <f>SUM(D510:D527)</f>
        <v>6529217</v>
      </c>
      <c r="E528" s="173"/>
      <c r="F528" s="201"/>
      <c r="G528" s="187"/>
    </row>
    <row r="529" spans="1:7" ht="13.5" thickBot="1">
      <c r="A529" s="128"/>
      <c r="B529" s="199" t="s">
        <v>360</v>
      </c>
      <c r="C529" s="129">
        <f>+C528</f>
        <v>22500000</v>
      </c>
      <c r="D529" s="129">
        <f>+D528</f>
        <v>6529217</v>
      </c>
      <c r="E529" s="200"/>
      <c r="F529" s="201"/>
      <c r="G529" s="187"/>
    </row>
    <row r="530" spans="1:7" ht="12.75">
      <c r="A530" s="54"/>
      <c r="B530" s="55"/>
      <c r="C530" s="55"/>
      <c r="D530" s="55"/>
      <c r="E530" s="48"/>
      <c r="F530" s="201"/>
      <c r="G530" s="187"/>
    </row>
    <row r="531" spans="1:7" ht="12.75">
      <c r="A531" s="171">
        <v>10</v>
      </c>
      <c r="B531" s="203" t="s">
        <v>1106</v>
      </c>
      <c r="C531" s="221"/>
      <c r="D531" s="72"/>
      <c r="E531" s="173"/>
      <c r="F531" s="217"/>
      <c r="G531" s="187"/>
    </row>
    <row r="532" spans="1:7" ht="12.75">
      <c r="A532" s="69"/>
      <c r="B532" s="21" t="s">
        <v>1107</v>
      </c>
      <c r="C532" s="205"/>
      <c r="D532" s="206"/>
      <c r="E532" s="177">
        <f>+E534+E545+E551+E564+E582+E588+E599+E610+E619+E633</f>
        <v>451466044</v>
      </c>
      <c r="F532" s="217"/>
      <c r="G532" s="187"/>
    </row>
    <row r="533" spans="1:7" ht="12.75">
      <c r="A533" s="107"/>
      <c r="B533" s="25"/>
      <c r="C533" s="25"/>
      <c r="D533" s="25"/>
      <c r="E533" s="48"/>
      <c r="F533" s="201"/>
      <c r="G533" s="187"/>
    </row>
    <row r="534" spans="1:7" ht="12.75">
      <c r="A534" s="39">
        <v>10.1</v>
      </c>
      <c r="B534" s="32" t="s">
        <v>578</v>
      </c>
      <c r="C534" s="32"/>
      <c r="D534" s="32"/>
      <c r="E534" s="32">
        <f>SUM(C542:D542)</f>
        <v>194713526</v>
      </c>
      <c r="F534" s="186"/>
      <c r="G534" s="187"/>
    </row>
    <row r="535" spans="1:7" ht="12.75">
      <c r="A535" s="39"/>
      <c r="B535" s="32"/>
      <c r="C535" s="30"/>
      <c r="D535" s="30"/>
      <c r="E535" s="30"/>
      <c r="F535" s="186"/>
      <c r="G535" s="187"/>
    </row>
    <row r="536" spans="1:7" ht="12.75">
      <c r="A536" s="26" t="s">
        <v>579</v>
      </c>
      <c r="B536" s="30" t="s">
        <v>580</v>
      </c>
      <c r="C536" s="34">
        <v>3000000</v>
      </c>
      <c r="D536" s="34"/>
      <c r="E536" s="30"/>
      <c r="F536" s="222" t="s">
        <v>1108</v>
      </c>
      <c r="G536" s="222" t="s">
        <v>582</v>
      </c>
    </row>
    <row r="537" spans="1:7" ht="12.75">
      <c r="A537" s="26" t="s">
        <v>583</v>
      </c>
      <c r="B537" s="30" t="s">
        <v>584</v>
      </c>
      <c r="C537" s="34"/>
      <c r="D537" s="34">
        <v>157613525</v>
      </c>
      <c r="E537" s="30"/>
      <c r="F537" s="222" t="s">
        <v>1109</v>
      </c>
      <c r="G537" s="222" t="s">
        <v>582</v>
      </c>
    </row>
    <row r="538" spans="1:7" ht="12.75">
      <c r="A538" s="26" t="s">
        <v>585</v>
      </c>
      <c r="B538" s="30" t="s">
        <v>586</v>
      </c>
      <c r="C538" s="34"/>
      <c r="D538" s="34">
        <v>1</v>
      </c>
      <c r="E538" s="30"/>
      <c r="F538" s="222" t="s">
        <v>581</v>
      </c>
      <c r="G538" s="222" t="s">
        <v>587</v>
      </c>
    </row>
    <row r="539" spans="1:7" ht="12.75">
      <c r="A539" s="26" t="s">
        <v>588</v>
      </c>
      <c r="B539" s="30" t="s">
        <v>589</v>
      </c>
      <c r="C539" s="34">
        <v>14000000</v>
      </c>
      <c r="D539" s="34"/>
      <c r="E539" s="30"/>
      <c r="F539" s="222" t="s">
        <v>1110</v>
      </c>
      <c r="G539" s="222" t="s">
        <v>587</v>
      </c>
    </row>
    <row r="540" spans="1:7" ht="12.75">
      <c r="A540" s="26" t="s">
        <v>1111</v>
      </c>
      <c r="B540" s="30" t="s">
        <v>1112</v>
      </c>
      <c r="C540" s="34"/>
      <c r="D540" s="34">
        <v>100000</v>
      </c>
      <c r="E540" s="30"/>
      <c r="F540" s="186"/>
      <c r="G540" s="187"/>
    </row>
    <row r="541" spans="1:7" ht="12.75">
      <c r="A541" s="26" t="s">
        <v>1113</v>
      </c>
      <c r="B541" s="30" t="s">
        <v>1114</v>
      </c>
      <c r="C541" s="34"/>
      <c r="D541" s="34">
        <v>20000000</v>
      </c>
      <c r="E541" s="30"/>
      <c r="F541" s="222" t="s">
        <v>1115</v>
      </c>
      <c r="G541" s="222" t="s">
        <v>582</v>
      </c>
    </row>
    <row r="542" spans="1:7" ht="12.75">
      <c r="A542" s="26"/>
      <c r="B542" s="94" t="s">
        <v>395</v>
      </c>
      <c r="C542" s="33">
        <f>SUM(C536:C541)</f>
        <v>17000000</v>
      </c>
      <c r="D542" s="33">
        <f>SUM(D536:D541)</f>
        <v>177713526</v>
      </c>
      <c r="E542" s="30"/>
      <c r="F542" s="186"/>
      <c r="G542" s="187"/>
    </row>
    <row r="543" spans="1:7" ht="12.75">
      <c r="A543" s="26"/>
      <c r="B543" s="94"/>
      <c r="C543" s="103"/>
      <c r="D543" s="103"/>
      <c r="E543" s="30"/>
      <c r="F543" s="186"/>
      <c r="G543" s="187"/>
    </row>
    <row r="544" spans="1:7" ht="12.75">
      <c r="A544" s="39">
        <v>10.2</v>
      </c>
      <c r="B544" s="32" t="s">
        <v>1116</v>
      </c>
      <c r="C544" s="34"/>
      <c r="D544" s="34"/>
      <c r="E544" s="30"/>
      <c r="F544" s="186"/>
      <c r="G544" s="187"/>
    </row>
    <row r="545" spans="1:7" ht="12.75">
      <c r="A545" s="39"/>
      <c r="B545" s="32" t="s">
        <v>1117</v>
      </c>
      <c r="C545" s="33"/>
      <c r="D545" s="33"/>
      <c r="E545" s="33">
        <f>SUM(C549:D549)</f>
        <v>5500000</v>
      </c>
      <c r="F545" s="186"/>
      <c r="G545" s="187"/>
    </row>
    <row r="546" spans="1:7" ht="12.75">
      <c r="A546" s="39"/>
      <c r="B546" s="32"/>
      <c r="C546" s="34"/>
      <c r="D546" s="34"/>
      <c r="E546" s="30"/>
      <c r="F546" s="186"/>
      <c r="G546" s="187"/>
    </row>
    <row r="547" spans="1:7" ht="12.75">
      <c r="A547" s="26" t="s">
        <v>591</v>
      </c>
      <c r="B547" s="30" t="s">
        <v>592</v>
      </c>
      <c r="C547" s="34">
        <v>1500000</v>
      </c>
      <c r="D547" s="34"/>
      <c r="E547" s="30"/>
      <c r="F547" s="222" t="s">
        <v>1118</v>
      </c>
      <c r="G547" s="222" t="s">
        <v>594</v>
      </c>
    </row>
    <row r="548" spans="1:7" ht="12.75">
      <c r="A548" s="26" t="s">
        <v>595</v>
      </c>
      <c r="B548" s="30" t="s">
        <v>596</v>
      </c>
      <c r="C548" s="34"/>
      <c r="D548" s="34">
        <v>4000000</v>
      </c>
      <c r="E548" s="30"/>
      <c r="F548" s="222" t="s">
        <v>1119</v>
      </c>
      <c r="G548" s="222" t="s">
        <v>594</v>
      </c>
    </row>
    <row r="549" spans="1:7" ht="12.75">
      <c r="A549" s="26"/>
      <c r="B549" s="94" t="s">
        <v>395</v>
      </c>
      <c r="C549" s="33">
        <f>SUM(C547:C548)</f>
        <v>1500000</v>
      </c>
      <c r="D549" s="33">
        <f>SUM(D547:D548)</f>
        <v>4000000</v>
      </c>
      <c r="E549" s="30"/>
      <c r="F549" s="186"/>
      <c r="G549" s="187"/>
    </row>
    <row r="550" spans="1:7" ht="12.75">
      <c r="A550" s="26"/>
      <c r="B550" s="30"/>
      <c r="C550" s="30"/>
      <c r="D550" s="30"/>
      <c r="E550" s="30"/>
      <c r="F550" s="186"/>
      <c r="G550" s="187"/>
    </row>
    <row r="551" spans="1:7" ht="12.75">
      <c r="A551" s="39">
        <v>10.3</v>
      </c>
      <c r="B551" s="32" t="s">
        <v>597</v>
      </c>
      <c r="C551" s="33"/>
      <c r="D551" s="33"/>
      <c r="E551" s="33">
        <f>SUM(C561:D561)</f>
        <v>83058520</v>
      </c>
      <c r="F551" s="186"/>
      <c r="G551" s="187"/>
    </row>
    <row r="552" spans="1:7" ht="12.75">
      <c r="A552" s="26"/>
      <c r="B552" s="30"/>
      <c r="C552" s="30"/>
      <c r="D552" s="30"/>
      <c r="E552" s="30"/>
      <c r="F552" s="186"/>
      <c r="G552" s="187"/>
    </row>
    <row r="553" spans="1:7" ht="12.75">
      <c r="A553" s="26" t="s">
        <v>598</v>
      </c>
      <c r="B553" s="30" t="s">
        <v>1120</v>
      </c>
      <c r="C553" s="30"/>
      <c r="D553" s="30"/>
      <c r="E553" s="30"/>
      <c r="F553" s="185" t="s">
        <v>1121</v>
      </c>
      <c r="G553" s="184" t="s">
        <v>600</v>
      </c>
    </row>
    <row r="554" spans="1:7" ht="12.75">
      <c r="A554" s="116"/>
      <c r="B554" s="30" t="s">
        <v>1122</v>
      </c>
      <c r="C554" s="30"/>
      <c r="D554" s="30">
        <v>24000000</v>
      </c>
      <c r="E554" s="30"/>
      <c r="F554" s="185" t="s">
        <v>1123</v>
      </c>
      <c r="G554" s="185" t="s">
        <v>603</v>
      </c>
    </row>
    <row r="555" spans="1:7" ht="12.75">
      <c r="A555" s="26"/>
      <c r="B555" s="30"/>
      <c r="C555" s="30"/>
      <c r="D555" s="48"/>
      <c r="E555" s="30"/>
      <c r="F555" s="185"/>
      <c r="G555" s="185"/>
    </row>
    <row r="556" spans="1:7" ht="12.75">
      <c r="A556" s="26" t="s">
        <v>605</v>
      </c>
      <c r="B556" s="30" t="s">
        <v>606</v>
      </c>
      <c r="C556" s="34"/>
      <c r="D556" s="34">
        <v>24058520</v>
      </c>
      <c r="E556" s="102"/>
      <c r="F556" s="191" t="s">
        <v>1124</v>
      </c>
      <c r="G556" s="184" t="s">
        <v>1125</v>
      </c>
    </row>
    <row r="557" spans="1:7" ht="12.75">
      <c r="A557" s="26"/>
      <c r="B557" s="30"/>
      <c r="C557" s="34"/>
      <c r="D557" s="34"/>
      <c r="E557" s="102"/>
      <c r="F557" s="193"/>
      <c r="G557" s="190" t="s">
        <v>1126</v>
      </c>
    </row>
    <row r="558" spans="1:7" ht="12.75">
      <c r="A558" s="26" t="s">
        <v>1127</v>
      </c>
      <c r="B558" s="32" t="s">
        <v>1128</v>
      </c>
      <c r="C558" s="34"/>
      <c r="D558" s="34">
        <v>25000000</v>
      </c>
      <c r="E558" s="30"/>
      <c r="F558" s="186"/>
      <c r="G558" s="187"/>
    </row>
    <row r="559" spans="1:7" ht="12.75">
      <c r="A559" s="26"/>
      <c r="B559" s="30"/>
      <c r="C559" s="34"/>
      <c r="D559" s="34"/>
      <c r="E559" s="30"/>
      <c r="F559" s="186"/>
      <c r="G559" s="187"/>
    </row>
    <row r="560" spans="1:7" ht="12.75">
      <c r="A560" s="26" t="s">
        <v>1129</v>
      </c>
      <c r="B560" s="30" t="s">
        <v>1130</v>
      </c>
      <c r="C560" s="34"/>
      <c r="D560" s="34">
        <v>10000000</v>
      </c>
      <c r="E560" s="30"/>
      <c r="F560" s="191" t="s">
        <v>1124</v>
      </c>
      <c r="G560" s="184" t="s">
        <v>1125</v>
      </c>
    </row>
    <row r="561" spans="1:7" ht="12.75">
      <c r="A561" s="116"/>
      <c r="B561" s="94" t="s">
        <v>395</v>
      </c>
      <c r="C561" s="32">
        <f>SUM(C554:C560)</f>
        <v>0</v>
      </c>
      <c r="D561" s="32">
        <f>SUM(D554:D560)</f>
        <v>83058520</v>
      </c>
      <c r="E561" s="30"/>
      <c r="F561" s="193"/>
      <c r="G561" s="190" t="s">
        <v>1126</v>
      </c>
    </row>
    <row r="562" spans="1:7" ht="12.75">
      <c r="A562" s="116"/>
      <c r="B562" s="30"/>
      <c r="C562" s="30"/>
      <c r="D562" s="30"/>
      <c r="E562" s="30"/>
      <c r="F562" s="186"/>
      <c r="G562" s="187"/>
    </row>
    <row r="563" spans="1:7" ht="12.75">
      <c r="A563" s="39">
        <v>10.4</v>
      </c>
      <c r="B563" s="32" t="s">
        <v>1131</v>
      </c>
      <c r="C563" s="30"/>
      <c r="D563" s="30"/>
      <c r="E563" s="30"/>
      <c r="F563" s="186"/>
      <c r="G563" s="187"/>
    </row>
    <row r="564" spans="1:7" ht="12.75">
      <c r="A564" s="39"/>
      <c r="B564" s="32" t="s">
        <v>1132</v>
      </c>
      <c r="C564" s="32"/>
      <c r="D564" s="32"/>
      <c r="E564" s="32">
        <f>SUM(C580:D580)</f>
        <v>25976000</v>
      </c>
      <c r="F564" s="186"/>
      <c r="G564" s="187"/>
    </row>
    <row r="565" spans="1:7" ht="12.75">
      <c r="A565" s="116"/>
      <c r="B565" s="30"/>
      <c r="C565" s="30"/>
      <c r="D565" s="30"/>
      <c r="E565" s="30"/>
      <c r="F565" s="186"/>
      <c r="G565" s="187"/>
    </row>
    <row r="566" spans="1:7" ht="12.75">
      <c r="A566" s="31" t="s">
        <v>609</v>
      </c>
      <c r="B566" s="30" t="s">
        <v>610</v>
      </c>
      <c r="C566" s="30"/>
      <c r="D566" s="30"/>
      <c r="E566" s="30"/>
      <c r="F566" s="184"/>
      <c r="G566" s="184" t="s">
        <v>611</v>
      </c>
    </row>
    <row r="567" spans="1:7" ht="12.75">
      <c r="A567" s="116"/>
      <c r="B567" s="30" t="s">
        <v>612</v>
      </c>
      <c r="C567" s="30"/>
      <c r="D567" s="30">
        <v>10000000</v>
      </c>
      <c r="E567" s="30"/>
      <c r="F567" s="185" t="s">
        <v>433</v>
      </c>
      <c r="G567" s="185" t="s">
        <v>613</v>
      </c>
    </row>
    <row r="568" spans="1:7" ht="12.75">
      <c r="A568" s="116"/>
      <c r="B568" s="30"/>
      <c r="C568" s="30"/>
      <c r="D568" s="30"/>
      <c r="E568" s="30"/>
      <c r="F568" s="211">
        <v>100</v>
      </c>
      <c r="G568" s="190" t="s">
        <v>614</v>
      </c>
    </row>
    <row r="569" spans="1:7" ht="12.75">
      <c r="A569" s="31" t="s">
        <v>615</v>
      </c>
      <c r="B569" s="30" t="s">
        <v>616</v>
      </c>
      <c r="C569" s="30"/>
      <c r="D569" s="30"/>
      <c r="E569" s="30"/>
      <c r="F569" s="185" t="s">
        <v>433</v>
      </c>
      <c r="G569" s="185" t="s">
        <v>1133</v>
      </c>
    </row>
    <row r="570" spans="1:7" ht="12.75">
      <c r="A570" s="31"/>
      <c r="B570" s="30" t="s">
        <v>1134</v>
      </c>
      <c r="C570" s="30"/>
      <c r="D570" s="30">
        <v>5876000</v>
      </c>
      <c r="E570" s="30"/>
      <c r="F570" s="223">
        <v>240</v>
      </c>
      <c r="G570" s="185" t="s">
        <v>1135</v>
      </c>
    </row>
    <row r="571" spans="1:7" ht="12.75">
      <c r="A571" s="31"/>
      <c r="B571" s="30"/>
      <c r="C571" s="30"/>
      <c r="D571" s="30"/>
      <c r="E571" s="30"/>
      <c r="F571" s="211"/>
      <c r="G571" s="185"/>
    </row>
    <row r="572" spans="1:7" ht="12.75">
      <c r="A572" s="31" t="s">
        <v>620</v>
      </c>
      <c r="B572" s="30" t="s">
        <v>621</v>
      </c>
      <c r="C572" s="30">
        <v>100000</v>
      </c>
      <c r="D572" s="30"/>
      <c r="E572" s="30"/>
      <c r="F572" s="188" t="s">
        <v>602</v>
      </c>
      <c r="G572" s="184" t="s">
        <v>1136</v>
      </c>
    </row>
    <row r="573" spans="1:7" ht="12.75">
      <c r="A573" s="31"/>
      <c r="B573" s="30"/>
      <c r="C573" s="30"/>
      <c r="D573" s="30"/>
      <c r="E573" s="30"/>
      <c r="F573" s="186"/>
      <c r="G573" s="187"/>
    </row>
    <row r="574" spans="1:7" ht="12.75">
      <c r="A574" s="31" t="s">
        <v>1137</v>
      </c>
      <c r="B574" s="30" t="s">
        <v>610</v>
      </c>
      <c r="C574" s="30"/>
      <c r="D574" s="30"/>
      <c r="E574" s="30"/>
      <c r="F574" s="184"/>
      <c r="G574" s="184" t="s">
        <v>611</v>
      </c>
    </row>
    <row r="575" spans="1:7" ht="12.75">
      <c r="A575" s="31"/>
      <c r="B575" s="30" t="s">
        <v>1138</v>
      </c>
      <c r="C575" s="30"/>
      <c r="D575" s="30">
        <v>5000000</v>
      </c>
      <c r="E575" s="30"/>
      <c r="F575" s="185" t="s">
        <v>433</v>
      </c>
      <c r="G575" s="185" t="s">
        <v>613</v>
      </c>
    </row>
    <row r="576" spans="1:7" ht="12.75">
      <c r="A576" s="31"/>
      <c r="B576" s="30"/>
      <c r="C576" s="30"/>
      <c r="D576" s="30"/>
      <c r="E576" s="30"/>
      <c r="F576" s="223">
        <v>100</v>
      </c>
      <c r="G576" s="190" t="s">
        <v>614</v>
      </c>
    </row>
    <row r="577" spans="1:7" ht="12.75">
      <c r="A577" s="31" t="s">
        <v>1139</v>
      </c>
      <c r="B577" s="30" t="s">
        <v>616</v>
      </c>
      <c r="C577" s="30"/>
      <c r="D577" s="30"/>
      <c r="E577" s="102"/>
      <c r="F577" s="184"/>
      <c r="G577" s="192"/>
    </row>
    <row r="578" spans="1:7" ht="12.75">
      <c r="A578" s="31"/>
      <c r="B578" s="30" t="s">
        <v>1134</v>
      </c>
      <c r="C578" s="30"/>
      <c r="D578" s="30"/>
      <c r="E578" s="102"/>
      <c r="F578" s="185" t="s">
        <v>433</v>
      </c>
      <c r="G578" s="187" t="s">
        <v>1133</v>
      </c>
    </row>
    <row r="579" spans="1:7" ht="12.75">
      <c r="A579" s="31"/>
      <c r="B579" s="224" t="s">
        <v>1140</v>
      </c>
      <c r="C579" s="30"/>
      <c r="D579" s="30">
        <v>5000000</v>
      </c>
      <c r="E579" s="102"/>
      <c r="F579" s="211">
        <v>240</v>
      </c>
      <c r="G579" s="194" t="s">
        <v>1135</v>
      </c>
    </row>
    <row r="580" spans="1:7" ht="12.75">
      <c r="A580" s="116"/>
      <c r="B580" s="94" t="s">
        <v>395</v>
      </c>
      <c r="C580" s="32">
        <f>SUM(C566:C579)</f>
        <v>100000</v>
      </c>
      <c r="D580" s="32">
        <f>SUM(D566:D579)</f>
        <v>25876000</v>
      </c>
      <c r="E580" s="30"/>
      <c r="F580" s="186"/>
      <c r="G580" s="187"/>
    </row>
    <row r="581" spans="1:7" ht="12.75">
      <c r="A581" s="116"/>
      <c r="B581" s="94"/>
      <c r="C581" s="32"/>
      <c r="D581" s="32"/>
      <c r="E581" s="30"/>
      <c r="F581" s="186"/>
      <c r="G581" s="187"/>
    </row>
    <row r="582" spans="1:7" ht="12.75">
      <c r="A582" s="39">
        <v>10.5</v>
      </c>
      <c r="B582" s="32" t="s">
        <v>624</v>
      </c>
      <c r="C582" s="32"/>
      <c r="D582" s="32"/>
      <c r="E582" s="32">
        <f>SUM(C586:D586)</f>
        <v>5000000</v>
      </c>
      <c r="F582" s="186"/>
      <c r="G582" s="187"/>
    </row>
    <row r="583" spans="1:7" ht="12.75">
      <c r="A583" s="39"/>
      <c r="B583" s="32"/>
      <c r="C583" s="30"/>
      <c r="D583" s="30"/>
      <c r="E583" s="30"/>
      <c r="F583" s="186"/>
      <c r="G583" s="187"/>
    </row>
    <row r="584" spans="1:7" ht="12.75">
      <c r="A584" s="26" t="s">
        <v>625</v>
      </c>
      <c r="B584" s="30" t="s">
        <v>626</v>
      </c>
      <c r="C584" s="34">
        <v>1000000</v>
      </c>
      <c r="D584" s="34"/>
      <c r="E584" s="30"/>
      <c r="F584" s="222" t="s">
        <v>1141</v>
      </c>
      <c r="G584" s="222" t="s">
        <v>628</v>
      </c>
    </row>
    <row r="585" spans="1:7" ht="12.75">
      <c r="A585" s="26" t="s">
        <v>629</v>
      </c>
      <c r="B585" s="30" t="s">
        <v>630</v>
      </c>
      <c r="C585" s="30"/>
      <c r="D585" s="30">
        <v>4000000</v>
      </c>
      <c r="E585" s="30"/>
      <c r="F585" s="222" t="s">
        <v>1142</v>
      </c>
      <c r="G585" s="222" t="s">
        <v>628</v>
      </c>
    </row>
    <row r="586" spans="1:7" ht="12.75">
      <c r="A586" s="26"/>
      <c r="B586" s="94" t="s">
        <v>395</v>
      </c>
      <c r="C586" s="32">
        <f>SUM(C584:C585)</f>
        <v>1000000</v>
      </c>
      <c r="D586" s="32">
        <f>SUM(D584:D585)</f>
        <v>4000000</v>
      </c>
      <c r="E586" s="30"/>
      <c r="F586" s="186"/>
      <c r="G586" s="187"/>
    </row>
    <row r="587" spans="1:7" ht="12.75">
      <c r="A587" s="26"/>
      <c r="B587" s="30"/>
      <c r="C587" s="30"/>
      <c r="D587" s="30"/>
      <c r="E587" s="30"/>
      <c r="F587" s="186"/>
      <c r="G587" s="187"/>
    </row>
    <row r="588" spans="1:7" ht="12.75">
      <c r="A588" s="39">
        <v>10.6</v>
      </c>
      <c r="B588" s="32" t="s">
        <v>631</v>
      </c>
      <c r="C588" s="32"/>
      <c r="D588" s="32"/>
      <c r="E588" s="32">
        <f>SUM(C597:D597)</f>
        <v>30000000</v>
      </c>
      <c r="F588" s="186"/>
      <c r="G588" s="187"/>
    </row>
    <row r="589" spans="1:7" ht="12.75">
      <c r="A589" s="39"/>
      <c r="B589" s="32"/>
      <c r="C589" s="30"/>
      <c r="D589" s="30"/>
      <c r="E589" s="30"/>
      <c r="F589" s="186"/>
      <c r="G589" s="187"/>
    </row>
    <row r="590" spans="1:7" ht="12.75">
      <c r="A590" s="26" t="s">
        <v>632</v>
      </c>
      <c r="B590" s="30" t="s">
        <v>1143</v>
      </c>
      <c r="C590" s="34">
        <v>3000000</v>
      </c>
      <c r="D590" s="34"/>
      <c r="E590" s="30"/>
      <c r="F590" s="222" t="s">
        <v>1144</v>
      </c>
      <c r="G590" s="222" t="s">
        <v>635</v>
      </c>
    </row>
    <row r="591" spans="1:7" ht="12.75">
      <c r="A591" s="26" t="s">
        <v>636</v>
      </c>
      <c r="B591" s="30" t="s">
        <v>1145</v>
      </c>
      <c r="C591" s="34">
        <v>10000000</v>
      </c>
      <c r="D591" s="34"/>
      <c r="E591" s="30"/>
      <c r="F591" s="222" t="s">
        <v>1146</v>
      </c>
      <c r="G591" s="222" t="s">
        <v>638</v>
      </c>
    </row>
    <row r="592" spans="1:7" ht="12.75">
      <c r="A592" s="26" t="s">
        <v>639</v>
      </c>
      <c r="B592" s="30" t="s">
        <v>640</v>
      </c>
      <c r="C592" s="34">
        <v>6000000</v>
      </c>
      <c r="D592" s="34"/>
      <c r="E592" s="30"/>
      <c r="F592" s="222" t="s">
        <v>1147</v>
      </c>
      <c r="G592" s="222" t="s">
        <v>641</v>
      </c>
    </row>
    <row r="593" spans="1:7" ht="12.75">
      <c r="A593" s="26" t="s">
        <v>1148</v>
      </c>
      <c r="B593" s="30" t="s">
        <v>0</v>
      </c>
      <c r="C593" s="34">
        <v>1</v>
      </c>
      <c r="D593" s="34"/>
      <c r="E593" s="30"/>
      <c r="F593" s="222" t="s">
        <v>1144</v>
      </c>
      <c r="G593" s="222" t="s">
        <v>635</v>
      </c>
    </row>
    <row r="594" spans="1:7" ht="12.75">
      <c r="A594" s="26" t="s">
        <v>1</v>
      </c>
      <c r="B594" s="30" t="s">
        <v>2</v>
      </c>
      <c r="C594" s="34">
        <v>1</v>
      </c>
      <c r="D594" s="34"/>
      <c r="E594" s="30"/>
      <c r="F594" s="222" t="s">
        <v>1146</v>
      </c>
      <c r="G594" s="222" t="s">
        <v>638</v>
      </c>
    </row>
    <row r="595" spans="1:7" ht="12.75">
      <c r="A595" s="26" t="s">
        <v>3</v>
      </c>
      <c r="B595" s="30" t="s">
        <v>4</v>
      </c>
      <c r="C595" s="34">
        <v>1</v>
      </c>
      <c r="D595" s="34"/>
      <c r="E595" s="30"/>
      <c r="F595" s="222" t="s">
        <v>1147</v>
      </c>
      <c r="G595" s="222" t="s">
        <v>641</v>
      </c>
    </row>
    <row r="596" spans="1:7" ht="12.75">
      <c r="A596" s="26" t="s">
        <v>5</v>
      </c>
      <c r="B596" s="30" t="s">
        <v>6</v>
      </c>
      <c r="C596" s="34">
        <v>10999997</v>
      </c>
      <c r="D596" s="34"/>
      <c r="E596" s="30"/>
      <c r="F596" s="222" t="s">
        <v>7</v>
      </c>
      <c r="G596" s="222" t="s">
        <v>8</v>
      </c>
    </row>
    <row r="597" spans="1:7" ht="12.75">
      <c r="A597" s="26"/>
      <c r="B597" s="94" t="s">
        <v>395</v>
      </c>
      <c r="C597" s="33">
        <f>SUM(C590:C596)</f>
        <v>30000000</v>
      </c>
      <c r="D597" s="33">
        <f>SUM(D590:D595)</f>
        <v>0</v>
      </c>
      <c r="E597" s="30"/>
      <c r="F597" s="186"/>
      <c r="G597" s="187"/>
    </row>
    <row r="598" spans="1:7" ht="12.75">
      <c r="A598" s="26"/>
      <c r="B598" s="30"/>
      <c r="C598" s="30"/>
      <c r="D598" s="30"/>
      <c r="E598" s="30"/>
      <c r="F598" s="186"/>
      <c r="G598" s="187"/>
    </row>
    <row r="599" spans="1:7" ht="12.75">
      <c r="A599" s="39">
        <v>10.7</v>
      </c>
      <c r="B599" s="32" t="s">
        <v>642</v>
      </c>
      <c r="C599" s="32"/>
      <c r="D599" s="32"/>
      <c r="E599" s="32">
        <f>SUM(C608:D608)</f>
        <v>6999998</v>
      </c>
      <c r="F599" s="186"/>
      <c r="G599" s="187"/>
    </row>
    <row r="600" spans="1:7" ht="12.75">
      <c r="A600" s="39"/>
      <c r="B600" s="32"/>
      <c r="C600" s="30"/>
      <c r="D600" s="30"/>
      <c r="E600" s="30"/>
      <c r="F600" s="186"/>
      <c r="G600" s="187"/>
    </row>
    <row r="601" spans="1:7" ht="12.75">
      <c r="A601" s="26" t="s">
        <v>643</v>
      </c>
      <c r="B601" s="30" t="s">
        <v>644</v>
      </c>
      <c r="C601" s="30"/>
      <c r="D601" s="30"/>
      <c r="E601" s="30"/>
      <c r="F601" s="184"/>
      <c r="G601" s="184"/>
    </row>
    <row r="602" spans="1:7" ht="12.75">
      <c r="A602" s="26"/>
      <c r="B602" s="30" t="s">
        <v>645</v>
      </c>
      <c r="C602" s="30"/>
      <c r="D602" s="30"/>
      <c r="E602" s="30"/>
      <c r="F602" s="185" t="s">
        <v>565</v>
      </c>
      <c r="G602" s="185" t="s">
        <v>646</v>
      </c>
    </row>
    <row r="603" spans="1:7" ht="12.75">
      <c r="A603" s="26"/>
      <c r="B603" s="30" t="s">
        <v>647</v>
      </c>
      <c r="C603" s="34">
        <v>1999998</v>
      </c>
      <c r="D603" s="34"/>
      <c r="E603" s="30"/>
      <c r="F603" s="223">
        <v>2</v>
      </c>
      <c r="G603" s="185" t="s">
        <v>648</v>
      </c>
    </row>
    <row r="604" spans="1:7" ht="12.75">
      <c r="A604" s="26"/>
      <c r="B604" s="30"/>
      <c r="C604" s="34"/>
      <c r="D604" s="34"/>
      <c r="E604" s="30"/>
      <c r="F604" s="190"/>
      <c r="G604" s="190" t="s">
        <v>649</v>
      </c>
    </row>
    <row r="605" spans="1:7" ht="12.75">
      <c r="A605" s="26" t="s">
        <v>650</v>
      </c>
      <c r="B605" s="30" t="s">
        <v>644</v>
      </c>
      <c r="C605" s="30"/>
      <c r="D605" s="30"/>
      <c r="E605" s="30"/>
      <c r="F605" s="184"/>
      <c r="G605" s="185" t="s">
        <v>646</v>
      </c>
    </row>
    <row r="606" spans="1:7" ht="12.75">
      <c r="A606" s="26"/>
      <c r="B606" s="30" t="s">
        <v>645</v>
      </c>
      <c r="C606" s="30"/>
      <c r="D606" s="30"/>
      <c r="E606" s="30"/>
      <c r="F606" s="185" t="s">
        <v>565</v>
      </c>
      <c r="G606" s="185" t="s">
        <v>648</v>
      </c>
    </row>
    <row r="607" spans="1:7" ht="12.75">
      <c r="A607" s="26"/>
      <c r="B607" s="30" t="s">
        <v>651</v>
      </c>
      <c r="C607" s="30"/>
      <c r="D607" s="30">
        <v>5000000</v>
      </c>
      <c r="E607" s="30"/>
      <c r="F607" s="211">
        <v>4</v>
      </c>
      <c r="G607" s="190" t="s">
        <v>649</v>
      </c>
    </row>
    <row r="608" spans="1:7" ht="12.75">
      <c r="A608" s="26"/>
      <c r="B608" s="94" t="s">
        <v>395</v>
      </c>
      <c r="C608" s="32">
        <f>SUM(C603:C607)</f>
        <v>1999998</v>
      </c>
      <c r="D608" s="32">
        <f>SUM(D603:D607)</f>
        <v>5000000</v>
      </c>
      <c r="E608" s="30"/>
      <c r="F608" s="186"/>
      <c r="G608" s="187"/>
    </row>
    <row r="609" spans="1:7" ht="12.75">
      <c r="A609" s="31"/>
      <c r="B609" s="30"/>
      <c r="C609" s="30"/>
      <c r="D609" s="30"/>
      <c r="E609" s="30"/>
      <c r="F609" s="186"/>
      <c r="G609" s="187"/>
    </row>
    <row r="610" spans="1:7" ht="12.75">
      <c r="A610" s="39">
        <v>10.8</v>
      </c>
      <c r="B610" s="32" t="s">
        <v>652</v>
      </c>
      <c r="C610" s="32"/>
      <c r="D610" s="32"/>
      <c r="E610" s="32">
        <f>SUM(C617:D617)</f>
        <v>6894000</v>
      </c>
      <c r="F610" s="186"/>
      <c r="G610" s="187"/>
    </row>
    <row r="611" spans="1:7" ht="12.75">
      <c r="A611" s="31"/>
      <c r="B611" s="30"/>
      <c r="C611" s="30"/>
      <c r="D611" s="30"/>
      <c r="E611" s="30"/>
      <c r="F611" s="186"/>
      <c r="G611" s="187"/>
    </row>
    <row r="612" spans="1:7" ht="12.75">
      <c r="A612" s="31" t="s">
        <v>653</v>
      </c>
      <c r="B612" s="30" t="s">
        <v>654</v>
      </c>
      <c r="C612" s="30"/>
      <c r="D612" s="30"/>
      <c r="E612" s="30"/>
      <c r="F612" s="184" t="s">
        <v>655</v>
      </c>
      <c r="G612" s="184" t="s">
        <v>656</v>
      </c>
    </row>
    <row r="613" spans="1:7" ht="12.75">
      <c r="A613" s="31"/>
      <c r="B613" s="30" t="s">
        <v>657</v>
      </c>
      <c r="C613" s="30">
        <v>1894000</v>
      </c>
      <c r="D613" s="30"/>
      <c r="E613" s="30"/>
      <c r="F613" s="185" t="s">
        <v>9</v>
      </c>
      <c r="G613" s="185" t="s">
        <v>659</v>
      </c>
    </row>
    <row r="614" spans="1:7" ht="12.75">
      <c r="A614" s="31"/>
      <c r="B614" s="30"/>
      <c r="C614" s="30"/>
      <c r="D614" s="30"/>
      <c r="E614" s="30"/>
      <c r="F614" s="190"/>
      <c r="G614" s="190"/>
    </row>
    <row r="615" spans="1:7" ht="12.75">
      <c r="A615" s="31" t="s">
        <v>660</v>
      </c>
      <c r="B615" s="30" t="s">
        <v>654</v>
      </c>
      <c r="C615" s="30"/>
      <c r="D615" s="30"/>
      <c r="E615" s="30"/>
      <c r="F615" s="184" t="s">
        <v>655</v>
      </c>
      <c r="G615" s="184" t="s">
        <v>656</v>
      </c>
    </row>
    <row r="616" spans="1:7" ht="12.75">
      <c r="A616" s="31"/>
      <c r="B616" s="30" t="s">
        <v>661</v>
      </c>
      <c r="C616" s="30"/>
      <c r="D616" s="30">
        <v>5000000</v>
      </c>
      <c r="E616" s="30"/>
      <c r="F616" s="190" t="s">
        <v>10</v>
      </c>
      <c r="G616" s="190" t="s">
        <v>659</v>
      </c>
    </row>
    <row r="617" spans="1:7" ht="12.75">
      <c r="A617" s="31"/>
      <c r="B617" s="94" t="s">
        <v>395</v>
      </c>
      <c r="C617" s="32">
        <f>SUM(C613:C616)</f>
        <v>1894000</v>
      </c>
      <c r="D617" s="32">
        <f>SUM(D613:D616)</f>
        <v>5000000</v>
      </c>
      <c r="E617" s="30"/>
      <c r="F617" s="186"/>
      <c r="G617" s="187"/>
    </row>
    <row r="618" spans="1:7" ht="12.75">
      <c r="A618" s="31"/>
      <c r="B618" s="30"/>
      <c r="C618" s="30"/>
      <c r="D618" s="30"/>
      <c r="E618" s="30"/>
      <c r="F618" s="186"/>
      <c r="G618" s="187"/>
    </row>
    <row r="619" spans="1:7" ht="12.75">
      <c r="A619" s="39">
        <v>10.9</v>
      </c>
      <c r="B619" s="32" t="s">
        <v>11</v>
      </c>
      <c r="C619" s="32"/>
      <c r="D619" s="32"/>
      <c r="E619" s="32">
        <f>SUM(C631:D631)</f>
        <v>32000000</v>
      </c>
      <c r="F619" s="186"/>
      <c r="G619" s="187"/>
    </row>
    <row r="620" spans="1:7" ht="12.75">
      <c r="A620" s="31"/>
      <c r="B620" s="30"/>
      <c r="C620" s="30"/>
      <c r="D620" s="30"/>
      <c r="E620" s="30"/>
      <c r="F620" s="186"/>
      <c r="G620" s="187"/>
    </row>
    <row r="621" spans="1:7" ht="12.75">
      <c r="A621" s="31" t="s">
        <v>663</v>
      </c>
      <c r="B621" s="30" t="s">
        <v>664</v>
      </c>
      <c r="C621" s="30">
        <v>12000000</v>
      </c>
      <c r="D621" s="30"/>
      <c r="E621" s="30"/>
      <c r="F621" s="191" t="s">
        <v>665</v>
      </c>
      <c r="G621" s="184" t="s">
        <v>666</v>
      </c>
    </row>
    <row r="622" spans="1:7" ht="12.75">
      <c r="A622" s="31"/>
      <c r="B622" s="30"/>
      <c r="C622" s="30"/>
      <c r="D622" s="30"/>
      <c r="E622" s="30"/>
      <c r="F622" s="225">
        <v>18</v>
      </c>
      <c r="G622" s="187"/>
    </row>
    <row r="623" spans="1:7" ht="12.75">
      <c r="A623" s="31" t="s">
        <v>668</v>
      </c>
      <c r="B623" s="30" t="s">
        <v>12</v>
      </c>
      <c r="C623" s="30"/>
      <c r="D623" s="30"/>
      <c r="E623" s="30"/>
      <c r="F623" s="184" t="s">
        <v>13</v>
      </c>
      <c r="G623" s="184" t="s">
        <v>14</v>
      </c>
    </row>
    <row r="624" spans="1:7" ht="12.75">
      <c r="A624" s="31"/>
      <c r="B624" s="30" t="s">
        <v>15</v>
      </c>
      <c r="C624" s="30">
        <v>10000000</v>
      </c>
      <c r="D624" s="30"/>
      <c r="E624" s="30"/>
      <c r="F624" s="211">
        <v>2</v>
      </c>
      <c r="G624" s="190" t="s">
        <v>16</v>
      </c>
    </row>
    <row r="625" spans="1:7" ht="12.75">
      <c r="A625" s="31"/>
      <c r="B625" s="30"/>
      <c r="C625" s="30"/>
      <c r="D625" s="30"/>
      <c r="E625" s="30"/>
      <c r="F625" s="186"/>
      <c r="G625" s="187"/>
    </row>
    <row r="626" spans="1:7" ht="12.75">
      <c r="A626" s="31" t="s">
        <v>17</v>
      </c>
      <c r="B626" s="30" t="s">
        <v>18</v>
      </c>
      <c r="C626" s="30"/>
      <c r="D626" s="30"/>
      <c r="E626" s="30"/>
      <c r="F626" s="184" t="s">
        <v>19</v>
      </c>
      <c r="G626" s="184" t="s">
        <v>20</v>
      </c>
    </row>
    <row r="627" spans="1:7" ht="12.75">
      <c r="A627" s="31"/>
      <c r="B627" s="30" t="s">
        <v>21</v>
      </c>
      <c r="C627" s="30"/>
      <c r="D627" s="30">
        <v>4000000</v>
      </c>
      <c r="E627" s="30"/>
      <c r="F627" s="190" t="s">
        <v>22</v>
      </c>
      <c r="G627" s="190" t="s">
        <v>23</v>
      </c>
    </row>
    <row r="628" spans="1:7" ht="12.75">
      <c r="A628" s="31"/>
      <c r="B628" s="30"/>
      <c r="C628" s="30"/>
      <c r="D628" s="30"/>
      <c r="E628" s="30"/>
      <c r="F628" s="186"/>
      <c r="G628" s="187"/>
    </row>
    <row r="629" spans="1:7" ht="12.75">
      <c r="A629" s="31" t="s">
        <v>24</v>
      </c>
      <c r="B629" s="30" t="s">
        <v>25</v>
      </c>
      <c r="C629" s="30"/>
      <c r="D629" s="30"/>
      <c r="E629" s="30"/>
      <c r="F629" s="184" t="s">
        <v>26</v>
      </c>
      <c r="G629" s="184" t="s">
        <v>27</v>
      </c>
    </row>
    <row r="630" spans="1:7" ht="12.75">
      <c r="A630" s="31"/>
      <c r="B630" s="30" t="s">
        <v>28</v>
      </c>
      <c r="C630" s="30">
        <v>6000000</v>
      </c>
      <c r="D630" s="30"/>
      <c r="E630" s="30"/>
      <c r="F630" s="190" t="s">
        <v>993</v>
      </c>
      <c r="G630" s="190" t="s">
        <v>29</v>
      </c>
    </row>
    <row r="631" spans="1:7" ht="12.75">
      <c r="A631" s="31"/>
      <c r="B631" s="94" t="s">
        <v>395</v>
      </c>
      <c r="C631" s="32">
        <f>SUM(C621:C630)</f>
        <v>28000000</v>
      </c>
      <c r="D631" s="32">
        <f>SUM(D621:D630)</f>
        <v>4000000</v>
      </c>
      <c r="E631" s="30"/>
      <c r="F631" s="186"/>
      <c r="G631" s="187"/>
    </row>
    <row r="632" spans="1:7" ht="12.75">
      <c r="A632" s="31"/>
      <c r="B632" s="30"/>
      <c r="C632" s="30"/>
      <c r="D632" s="30"/>
      <c r="E632" s="30"/>
      <c r="F632" s="186"/>
      <c r="G632" s="187"/>
    </row>
    <row r="633" spans="1:7" ht="12.75">
      <c r="A633" s="120" t="s">
        <v>670</v>
      </c>
      <c r="B633" s="32" t="s">
        <v>671</v>
      </c>
      <c r="C633" s="32"/>
      <c r="D633" s="32"/>
      <c r="E633" s="32">
        <f>SUM(C654:D654)</f>
        <v>61324000</v>
      </c>
      <c r="F633" s="186"/>
      <c r="G633" s="187"/>
    </row>
    <row r="634" spans="1:7" ht="12.75">
      <c r="A634" s="31"/>
      <c r="B634" s="30"/>
      <c r="C634" s="30"/>
      <c r="D634" s="30"/>
      <c r="E634" s="30"/>
      <c r="F634" s="186"/>
      <c r="G634" s="187"/>
    </row>
    <row r="635" spans="1:7" ht="12.75">
      <c r="A635" s="31" t="s">
        <v>672</v>
      </c>
      <c r="B635" s="30" t="s">
        <v>30</v>
      </c>
      <c r="C635" s="30">
        <f>3000000+2000000</f>
        <v>5000000</v>
      </c>
      <c r="D635" s="30"/>
      <c r="E635" s="30"/>
      <c r="F635" s="184" t="s">
        <v>31</v>
      </c>
      <c r="G635" s="184" t="s">
        <v>675</v>
      </c>
    </row>
    <row r="636" spans="1:7" ht="12.75">
      <c r="A636" s="31"/>
      <c r="B636" s="30"/>
      <c r="C636" s="30"/>
      <c r="D636" s="30"/>
      <c r="E636" s="30"/>
      <c r="F636" s="190"/>
      <c r="G636" s="190" t="s">
        <v>676</v>
      </c>
    </row>
    <row r="637" spans="1:7" ht="12.75">
      <c r="A637" s="31" t="s">
        <v>677</v>
      </c>
      <c r="B637" s="30" t="s">
        <v>678</v>
      </c>
      <c r="C637" s="30"/>
      <c r="D637" s="30">
        <v>3700000</v>
      </c>
      <c r="E637" s="30"/>
      <c r="F637" s="184" t="s">
        <v>32</v>
      </c>
      <c r="G637" s="184" t="s">
        <v>675</v>
      </c>
    </row>
    <row r="638" spans="1:7" ht="12.75">
      <c r="A638" s="31"/>
      <c r="B638" s="30"/>
      <c r="C638" s="30"/>
      <c r="D638" s="30"/>
      <c r="E638" s="30"/>
      <c r="F638" s="193"/>
      <c r="G638" s="190" t="s">
        <v>676</v>
      </c>
    </row>
    <row r="639" spans="1:7" ht="12.75">
      <c r="A639" s="31" t="s">
        <v>33</v>
      </c>
      <c r="B639" s="30" t="s">
        <v>34</v>
      </c>
      <c r="C639" s="30">
        <f>16124000-2000000</f>
        <v>14124000</v>
      </c>
      <c r="D639" s="30"/>
      <c r="E639" s="30"/>
      <c r="F639" s="184" t="s">
        <v>35</v>
      </c>
      <c r="G639" s="184" t="s">
        <v>36</v>
      </c>
    </row>
    <row r="640" spans="1:7" ht="12.75">
      <c r="A640" s="31"/>
      <c r="B640" s="30"/>
      <c r="C640" s="30"/>
      <c r="D640" s="30"/>
      <c r="E640" s="30"/>
      <c r="F640" s="185" t="s">
        <v>37</v>
      </c>
      <c r="G640" s="185" t="s">
        <v>38</v>
      </c>
    </row>
    <row r="641" spans="1:7" ht="12.75">
      <c r="A641" s="31" t="s">
        <v>39</v>
      </c>
      <c r="B641" s="32" t="s">
        <v>40</v>
      </c>
      <c r="C641" s="30">
        <v>19000000</v>
      </c>
      <c r="D641" s="30"/>
      <c r="E641" s="102"/>
      <c r="F641" s="191"/>
      <c r="G641" s="192"/>
    </row>
    <row r="642" spans="1:7" ht="12.75">
      <c r="A642" s="31"/>
      <c r="B642" s="30"/>
      <c r="C642" s="30"/>
      <c r="D642" s="30"/>
      <c r="E642" s="102"/>
      <c r="F642" s="193"/>
      <c r="G642" s="194"/>
    </row>
    <row r="643" spans="1:7" ht="12.75">
      <c r="A643" s="31" t="s">
        <v>41</v>
      </c>
      <c r="B643" s="30" t="s">
        <v>42</v>
      </c>
      <c r="C643" s="30"/>
      <c r="D643" s="30">
        <f>10000000-5000000</f>
        <v>5000000</v>
      </c>
      <c r="E643" s="30"/>
      <c r="F643" s="184" t="s">
        <v>43</v>
      </c>
      <c r="G643" s="184" t="s">
        <v>44</v>
      </c>
    </row>
    <row r="644" spans="1:7" ht="12.75">
      <c r="A644" s="31"/>
      <c r="B644" s="30"/>
      <c r="C644" s="30"/>
      <c r="D644" s="30"/>
      <c r="E644" s="30"/>
      <c r="F644" s="211">
        <v>20</v>
      </c>
      <c r="G644" s="190"/>
    </row>
    <row r="645" spans="1:7" ht="12.75">
      <c r="A645" s="31" t="s">
        <v>45</v>
      </c>
      <c r="B645" s="30" t="s">
        <v>46</v>
      </c>
      <c r="C645" s="30">
        <v>4000000</v>
      </c>
      <c r="D645" s="30"/>
      <c r="E645" s="30"/>
      <c r="F645" s="184" t="s">
        <v>43</v>
      </c>
      <c r="G645" s="184" t="s">
        <v>44</v>
      </c>
    </row>
    <row r="646" spans="1:7" ht="12.75">
      <c r="A646" s="31"/>
      <c r="B646" s="30"/>
      <c r="C646" s="30"/>
      <c r="D646" s="30"/>
      <c r="E646" s="30"/>
      <c r="F646" s="211">
        <v>10</v>
      </c>
      <c r="G646" s="190"/>
    </row>
    <row r="647" spans="1:7" ht="12.75">
      <c r="A647" s="31" t="s">
        <v>47</v>
      </c>
      <c r="B647" s="30" t="s">
        <v>48</v>
      </c>
      <c r="C647" s="30">
        <v>500000</v>
      </c>
      <c r="D647" s="30"/>
      <c r="E647" s="30"/>
      <c r="F647" s="184"/>
      <c r="G647" s="184"/>
    </row>
    <row r="648" spans="1:7" ht="12.75">
      <c r="A648" s="31"/>
      <c r="B648" s="30"/>
      <c r="C648" s="30"/>
      <c r="D648" s="30"/>
      <c r="E648" s="30"/>
      <c r="F648" s="190"/>
      <c r="G648" s="190"/>
    </row>
    <row r="649" spans="1:7" ht="12.75">
      <c r="A649" s="31" t="s">
        <v>49</v>
      </c>
      <c r="B649" s="30" t="s">
        <v>50</v>
      </c>
      <c r="C649" s="30"/>
      <c r="D649" s="30"/>
      <c r="E649" s="30"/>
      <c r="F649" s="185" t="s">
        <v>51</v>
      </c>
      <c r="G649" s="185" t="s">
        <v>20</v>
      </c>
    </row>
    <row r="650" spans="1:7" ht="12.75">
      <c r="A650" s="31"/>
      <c r="B650" s="30" t="s">
        <v>52</v>
      </c>
      <c r="C650" s="30">
        <f>5000000</f>
        <v>5000000</v>
      </c>
      <c r="D650" s="30"/>
      <c r="E650" s="30"/>
      <c r="F650" s="185"/>
      <c r="G650" s="185" t="s">
        <v>23</v>
      </c>
    </row>
    <row r="651" spans="1:7" ht="12.75">
      <c r="A651" s="31"/>
      <c r="B651" s="30"/>
      <c r="C651" s="30"/>
      <c r="D651" s="30"/>
      <c r="E651" s="30"/>
      <c r="F651" s="185"/>
      <c r="G651" s="185"/>
    </row>
    <row r="652" spans="1:7" ht="12.75">
      <c r="A652" s="31" t="s">
        <v>53</v>
      </c>
      <c r="B652" s="30" t="s">
        <v>54</v>
      </c>
      <c r="C652" s="30"/>
      <c r="D652" s="30"/>
      <c r="E652" s="30"/>
      <c r="F652" s="184" t="s">
        <v>51</v>
      </c>
      <c r="G652" s="184" t="s">
        <v>20</v>
      </c>
    </row>
    <row r="653" spans="1:7" ht="12.75">
      <c r="A653" s="31"/>
      <c r="B653" s="30" t="s">
        <v>52</v>
      </c>
      <c r="C653" s="30"/>
      <c r="D653" s="30">
        <v>5000000</v>
      </c>
      <c r="E653" s="30"/>
      <c r="F653" s="190"/>
      <c r="G653" s="190" t="s">
        <v>23</v>
      </c>
    </row>
    <row r="654" spans="1:7" ht="13.5" thickBot="1">
      <c r="A654" s="195"/>
      <c r="B654" s="196" t="s">
        <v>395</v>
      </c>
      <c r="C654" s="226">
        <f>SUM(C635:C653)</f>
        <v>47624000</v>
      </c>
      <c r="D654" s="226">
        <f>SUM(D635:D653)</f>
        <v>13700000</v>
      </c>
      <c r="E654" s="173"/>
      <c r="F654" s="186"/>
      <c r="G654" s="187"/>
    </row>
    <row r="655" spans="1:7" ht="12.75">
      <c r="A655" s="227"/>
      <c r="B655" s="214" t="s">
        <v>55</v>
      </c>
      <c r="C655" s="228">
        <f>+C536+C539+C547+C572+C584+C590+C591+C592+C603+C613+C621+C624+C630+C635+C639</f>
        <v>89617998</v>
      </c>
      <c r="D655" s="228">
        <f>+D537+D538+D548+D554+D556+D567+D570+D585+D607+D616+D637</f>
        <v>243248046</v>
      </c>
      <c r="E655" s="216"/>
      <c r="F655" s="201"/>
      <c r="G655" s="187"/>
    </row>
    <row r="656" spans="1:7" ht="12.75">
      <c r="A656" s="229"/>
      <c r="B656" s="94" t="s">
        <v>1049</v>
      </c>
      <c r="C656" s="79">
        <f>+C593+C594+C595+C596+C645+C647+C650</f>
        <v>20500000</v>
      </c>
      <c r="D656" s="79">
        <f>+D541+D560+D575+D579+D627+D643+D653</f>
        <v>54000000</v>
      </c>
      <c r="E656" s="230"/>
      <c r="F656" s="201"/>
      <c r="G656" s="187"/>
    </row>
    <row r="657" spans="1:7" ht="12.75">
      <c r="A657" s="231"/>
      <c r="B657" s="196" t="s">
        <v>56</v>
      </c>
      <c r="C657" s="226">
        <v>0</v>
      </c>
      <c r="D657" s="226">
        <f>+D558</f>
        <v>25000000</v>
      </c>
      <c r="E657" s="232"/>
      <c r="F657" s="201"/>
      <c r="G657" s="187"/>
    </row>
    <row r="658" spans="1:7" ht="12.75">
      <c r="A658" s="231"/>
      <c r="B658" s="196" t="s">
        <v>57</v>
      </c>
      <c r="C658" s="226">
        <f>+C641</f>
        <v>19000000</v>
      </c>
      <c r="D658" s="226">
        <v>0</v>
      </c>
      <c r="E658" s="232"/>
      <c r="F658" s="201"/>
      <c r="G658" s="187"/>
    </row>
    <row r="659" spans="1:7" ht="13.5" thickBot="1">
      <c r="A659" s="233"/>
      <c r="B659" s="234" t="s">
        <v>58</v>
      </c>
      <c r="C659" s="235">
        <v>0</v>
      </c>
      <c r="D659" s="235">
        <f>+D540</f>
        <v>100000</v>
      </c>
      <c r="E659" s="236"/>
      <c r="F659" s="201"/>
      <c r="G659" s="187"/>
    </row>
    <row r="660" spans="1:7" ht="13.5" thickBot="1">
      <c r="A660" s="198"/>
      <c r="B660" s="199" t="s">
        <v>360</v>
      </c>
      <c r="C660" s="237">
        <f>+C542+C549+C561+C580+C586+C597+C608+C617+C631+C654</f>
        <v>129117998</v>
      </c>
      <c r="D660" s="237">
        <f>+D542+D549+D561+D580+D586+D597+D608+D617+D631+D654</f>
        <v>322348046</v>
      </c>
      <c r="E660" s="200"/>
      <c r="F660" s="217"/>
      <c r="G660" s="187"/>
    </row>
    <row r="661" spans="1:7" ht="12.75">
      <c r="A661" s="18"/>
      <c r="B661" s="48"/>
      <c r="C661" s="48"/>
      <c r="D661" s="48"/>
      <c r="E661" s="48"/>
      <c r="F661" s="186"/>
      <c r="G661" s="187"/>
    </row>
    <row r="662" spans="1:7" ht="12.75">
      <c r="A662" s="39">
        <v>11</v>
      </c>
      <c r="B662" s="238" t="s">
        <v>679</v>
      </c>
      <c r="C662" s="36"/>
      <c r="D662" s="38"/>
      <c r="E662" s="32">
        <f>+E664</f>
        <v>41174793</v>
      </c>
      <c r="F662" s="186"/>
      <c r="G662" s="187"/>
    </row>
    <row r="663" spans="1:7" ht="12.75">
      <c r="A663" s="54"/>
      <c r="B663" s="123"/>
      <c r="C663" s="55"/>
      <c r="D663" s="122"/>
      <c r="E663" s="48"/>
      <c r="F663" s="201"/>
      <c r="G663" s="187"/>
    </row>
    <row r="664" spans="1:7" ht="12.75">
      <c r="A664" s="39">
        <v>11.1</v>
      </c>
      <c r="B664" s="114" t="s">
        <v>680</v>
      </c>
      <c r="C664" s="32"/>
      <c r="D664" s="32"/>
      <c r="E664" s="32">
        <f>+E666+E672</f>
        <v>41174793</v>
      </c>
      <c r="F664" s="186"/>
      <c r="G664" s="187"/>
    </row>
    <row r="665" spans="1:7" ht="12.75">
      <c r="A665" s="39" t="s">
        <v>681</v>
      </c>
      <c r="B665" s="114" t="s">
        <v>59</v>
      </c>
      <c r="C665" s="103"/>
      <c r="D665" s="103"/>
      <c r="E665" s="30"/>
      <c r="F665" s="212"/>
      <c r="G665" s="187"/>
    </row>
    <row r="666" spans="1:7" ht="12.75">
      <c r="A666" s="39"/>
      <c r="B666" s="114" t="s">
        <v>60</v>
      </c>
      <c r="C666" s="32"/>
      <c r="D666" s="32"/>
      <c r="E666" s="32">
        <f>SUM(C671:D671)</f>
        <v>32939834</v>
      </c>
      <c r="F666" s="212"/>
      <c r="G666" s="187"/>
    </row>
    <row r="667" spans="1:7" ht="12.75">
      <c r="A667" s="39"/>
      <c r="B667" s="114"/>
      <c r="C667" s="32"/>
      <c r="D667" s="103"/>
      <c r="E667" s="30"/>
      <c r="F667" s="212"/>
      <c r="G667" s="187"/>
    </row>
    <row r="668" spans="1:7" ht="12.75">
      <c r="A668" s="31" t="s">
        <v>61</v>
      </c>
      <c r="B668" s="101" t="s">
        <v>62</v>
      </c>
      <c r="C668" s="30">
        <v>7000000</v>
      </c>
      <c r="D668" s="30"/>
      <c r="E668" s="30"/>
      <c r="F668" s="184" t="s">
        <v>451</v>
      </c>
      <c r="G668" s="184" t="s">
        <v>683</v>
      </c>
    </row>
    <row r="669" spans="1:7" ht="12.75">
      <c r="A669" s="39"/>
      <c r="B669" s="101"/>
      <c r="C669" s="30"/>
      <c r="D669" s="30"/>
      <c r="E669" s="30"/>
      <c r="F669" s="211">
        <v>300</v>
      </c>
      <c r="G669" s="190" t="s">
        <v>684</v>
      </c>
    </row>
    <row r="670" spans="1:7" ht="12.75">
      <c r="A670" s="26" t="s">
        <v>63</v>
      </c>
      <c r="B670" s="101" t="s">
        <v>64</v>
      </c>
      <c r="C670" s="30"/>
      <c r="D670" s="30">
        <v>25939834</v>
      </c>
      <c r="E670" s="30"/>
      <c r="F670" s="184" t="s">
        <v>451</v>
      </c>
      <c r="G670" s="184" t="s">
        <v>683</v>
      </c>
    </row>
    <row r="671" spans="1:7" ht="12.75">
      <c r="A671" s="26"/>
      <c r="B671" s="94" t="s">
        <v>395</v>
      </c>
      <c r="C671" s="32">
        <f>SUM(C668:C670)</f>
        <v>7000000</v>
      </c>
      <c r="D671" s="32">
        <f>SUM(D668:D670)</f>
        <v>25939834</v>
      </c>
      <c r="E671" s="30"/>
      <c r="F671" s="211">
        <v>1600</v>
      </c>
      <c r="G671" s="190" t="s">
        <v>684</v>
      </c>
    </row>
    <row r="672" spans="1:7" ht="12.75">
      <c r="A672" s="39" t="s">
        <v>685</v>
      </c>
      <c r="B672" s="114" t="s">
        <v>65</v>
      </c>
      <c r="C672" s="32"/>
      <c r="D672" s="32"/>
      <c r="E672" s="32">
        <f>SUM(C677:D677)</f>
        <v>8234959</v>
      </c>
      <c r="F672" s="201"/>
      <c r="G672" s="201"/>
    </row>
    <row r="673" spans="1:7" ht="12.75">
      <c r="A673" s="26"/>
      <c r="B673" s="101"/>
      <c r="C673" s="30"/>
      <c r="D673" s="30"/>
      <c r="E673" s="30"/>
      <c r="F673" s="201"/>
      <c r="G673" s="201"/>
    </row>
    <row r="674" spans="1:7" ht="12.75">
      <c r="A674" s="26" t="s">
        <v>66</v>
      </c>
      <c r="B674" s="101" t="s">
        <v>67</v>
      </c>
      <c r="C674" s="30">
        <v>1500000</v>
      </c>
      <c r="D674" s="30"/>
      <c r="E674" s="30"/>
      <c r="F674" s="184" t="s">
        <v>451</v>
      </c>
      <c r="G674" s="184" t="s">
        <v>683</v>
      </c>
    </row>
    <row r="675" spans="1:7" ht="12.75">
      <c r="A675" s="26"/>
      <c r="B675" s="101"/>
      <c r="C675" s="30"/>
      <c r="D675" s="30"/>
      <c r="E675" s="30"/>
      <c r="F675" s="211">
        <v>400</v>
      </c>
      <c r="G675" s="190" t="s">
        <v>684</v>
      </c>
    </row>
    <row r="676" spans="1:7" ht="12.75">
      <c r="A676" s="26" t="s">
        <v>68</v>
      </c>
      <c r="B676" s="101" t="s">
        <v>69</v>
      </c>
      <c r="C676" s="30"/>
      <c r="D676" s="30">
        <v>6734959</v>
      </c>
      <c r="E676" s="30"/>
      <c r="F676" s="184" t="s">
        <v>451</v>
      </c>
      <c r="G676" s="184" t="s">
        <v>683</v>
      </c>
    </row>
    <row r="677" spans="1:7" ht="13.5" thickBot="1">
      <c r="A677" s="90"/>
      <c r="B677" s="196" t="s">
        <v>395</v>
      </c>
      <c r="C677" s="197">
        <f>SUM(C674:C676)</f>
        <v>1500000</v>
      </c>
      <c r="D677" s="197">
        <f>SUM(D674:D676)</f>
        <v>6734959</v>
      </c>
      <c r="E677" s="173"/>
      <c r="F677" s="211">
        <v>1600</v>
      </c>
      <c r="G677" s="190" t="s">
        <v>684</v>
      </c>
    </row>
    <row r="678" spans="1:7" ht="13.5" thickBot="1">
      <c r="A678" s="128"/>
      <c r="B678" s="199" t="s">
        <v>360</v>
      </c>
      <c r="C678" s="129">
        <f>+C671+C677</f>
        <v>8500000</v>
      </c>
      <c r="D678" s="129">
        <f>+D671+D677</f>
        <v>32674793</v>
      </c>
      <c r="E678" s="200"/>
      <c r="F678" s="239"/>
      <c r="G678" s="201"/>
    </row>
    <row r="679" spans="1:7" ht="13.5" thickBot="1">
      <c r="A679" s="54"/>
      <c r="B679" s="121"/>
      <c r="C679" s="55"/>
      <c r="D679" s="55"/>
      <c r="E679" s="48"/>
      <c r="F679" s="239"/>
      <c r="G679" s="201"/>
    </row>
    <row r="680" spans="1:7" ht="12.75">
      <c r="A680" s="213"/>
      <c r="B680" s="214" t="s">
        <v>55</v>
      </c>
      <c r="C680" s="240">
        <f>+C466+C655+C678+C529+C503+C364+C342+C249</f>
        <v>333570101</v>
      </c>
      <c r="D680" s="240">
        <f>+D466+D655+D678+D529+D503+D364+D342</f>
        <v>1450078729</v>
      </c>
      <c r="E680" s="216"/>
      <c r="F680" s="241"/>
      <c r="G680" s="217"/>
    </row>
    <row r="681" spans="1:7" ht="12.75">
      <c r="A681" s="242"/>
      <c r="B681" s="94" t="s">
        <v>1049</v>
      </c>
      <c r="C681" s="32">
        <f>+C467+C656</f>
        <v>45000000</v>
      </c>
      <c r="D681" s="32">
        <f>+D467+D656</f>
        <v>63000000</v>
      </c>
      <c r="E681" s="230"/>
      <c r="F681" s="241"/>
      <c r="G681" s="201"/>
    </row>
    <row r="682" spans="1:7" ht="12.75">
      <c r="A682" s="242"/>
      <c r="B682" s="196" t="str">
        <f>+B468</f>
        <v>TOTAL RENDIM.FINANCIEROS</v>
      </c>
      <c r="C682" s="32">
        <v>0</v>
      </c>
      <c r="D682" s="32">
        <f>+D468</f>
        <v>3000000</v>
      </c>
      <c r="E682" s="230"/>
      <c r="F682" s="239"/>
      <c r="G682" s="201"/>
    </row>
    <row r="683" spans="1:7" ht="12.75">
      <c r="A683" s="242"/>
      <c r="B683" s="196" t="s">
        <v>56</v>
      </c>
      <c r="C683" s="32">
        <v>0</v>
      </c>
      <c r="D683" s="32">
        <f>+D657</f>
        <v>25000000</v>
      </c>
      <c r="E683" s="230"/>
      <c r="F683" s="239"/>
      <c r="G683" s="201"/>
    </row>
    <row r="684" spans="1:7" ht="12.75">
      <c r="A684" s="242"/>
      <c r="B684" s="196" t="s">
        <v>57</v>
      </c>
      <c r="C684" s="32">
        <f>+C658</f>
        <v>19000000</v>
      </c>
      <c r="D684" s="32">
        <f>+D658</f>
        <v>0</v>
      </c>
      <c r="E684" s="230"/>
      <c r="F684" s="239"/>
      <c r="G684" s="201"/>
    </row>
    <row r="685" spans="1:7" ht="13.5" thickBot="1">
      <c r="A685" s="243"/>
      <c r="B685" s="234" t="s">
        <v>58</v>
      </c>
      <c r="C685" s="244">
        <v>0</v>
      </c>
      <c r="D685" s="244">
        <f>+D659</f>
        <v>100000</v>
      </c>
      <c r="E685" s="236"/>
      <c r="F685" s="239"/>
      <c r="G685" s="201"/>
    </row>
    <row r="686" spans="1:7" ht="13.5" thickBot="1">
      <c r="A686" s="245"/>
      <c r="B686" s="246" t="s">
        <v>70</v>
      </c>
      <c r="C686" s="247">
        <f>+C249+C342+C364+C469+C503+C529+C660+C678</f>
        <v>397570101</v>
      </c>
      <c r="D686" s="247">
        <f>+D342+D364+D469+D503+D529+D660+D678</f>
        <v>1541178729</v>
      </c>
      <c r="E686" s="248">
        <f>+E249+E282+E345+E367+E472+E505+E532+E662</f>
        <v>1938748830</v>
      </c>
      <c r="F686" s="217"/>
      <c r="G686" s="201"/>
    </row>
    <row r="687" spans="3:6" ht="13.5" thickBot="1">
      <c r="C687" s="249"/>
      <c r="D687" s="249"/>
      <c r="E687" s="249"/>
      <c r="F687" s="250"/>
    </row>
    <row r="688" spans="1:5" ht="13.5" thickBot="1">
      <c r="A688" s="251" t="s">
        <v>71</v>
      </c>
      <c r="B688" s="252"/>
      <c r="C688" s="252"/>
      <c r="D688" s="252"/>
      <c r="E688" s="253"/>
    </row>
    <row r="689" spans="1:5" ht="12.75">
      <c r="A689" s="254"/>
      <c r="B689" s="255" t="str">
        <f>+B244</f>
        <v>TOTAL GASTOS DE FUNCIONAMIENTO</v>
      </c>
      <c r="C689" s="256"/>
      <c r="D689" s="157"/>
      <c r="E689" s="257">
        <f>+E244</f>
        <v>714774672</v>
      </c>
    </row>
    <row r="690" spans="1:5" ht="12.75">
      <c r="A690" s="254"/>
      <c r="B690" s="84"/>
      <c r="C690" s="85"/>
      <c r="D690" s="157"/>
      <c r="E690" s="258"/>
    </row>
    <row r="691" spans="1:5" ht="12.75">
      <c r="A691" s="259">
        <v>4</v>
      </c>
      <c r="B691" s="255" t="str">
        <f>+B249</f>
        <v>SERVICIO A LA DEUDA INTERNA</v>
      </c>
      <c r="C691" s="260"/>
      <c r="D691" s="157"/>
      <c r="E691" s="257">
        <f>+E249</f>
        <v>73543002</v>
      </c>
    </row>
    <row r="692" spans="1:5" ht="12.75">
      <c r="A692" s="259">
        <v>5</v>
      </c>
      <c r="B692" s="255" t="s">
        <v>72</v>
      </c>
      <c r="C692" s="260"/>
      <c r="D692" s="157"/>
      <c r="E692" s="257">
        <f>+E282</f>
        <v>121336822</v>
      </c>
    </row>
    <row r="693" spans="1:5" ht="12.75">
      <c r="A693" s="259">
        <v>6</v>
      </c>
      <c r="B693" s="255" t="s">
        <v>429</v>
      </c>
      <c r="C693" s="260"/>
      <c r="D693" s="157"/>
      <c r="E693" s="257">
        <f>+E345</f>
        <v>750260690</v>
      </c>
    </row>
    <row r="694" spans="1:5" ht="12.75">
      <c r="A694" s="259">
        <v>7</v>
      </c>
      <c r="B694" s="255" t="s">
        <v>73</v>
      </c>
      <c r="C694" s="260"/>
      <c r="D694" s="157"/>
      <c r="E694" s="257">
        <f>+E367</f>
        <v>433232639</v>
      </c>
    </row>
    <row r="695" spans="1:5" ht="12.75">
      <c r="A695" s="259">
        <v>8</v>
      </c>
      <c r="B695" s="255" t="s">
        <v>74</v>
      </c>
      <c r="C695" s="260"/>
      <c r="D695" s="157"/>
      <c r="E695" s="257">
        <f>+E472</f>
        <v>38705623</v>
      </c>
    </row>
    <row r="696" spans="1:5" ht="12.75">
      <c r="A696" s="259">
        <v>9</v>
      </c>
      <c r="B696" s="255" t="str">
        <f>+B505</f>
        <v>SECTOR:  CULTURA</v>
      </c>
      <c r="C696" s="260"/>
      <c r="D696" s="157"/>
      <c r="E696" s="257">
        <f>+E505</f>
        <v>29029217</v>
      </c>
    </row>
    <row r="697" spans="1:5" ht="12.75">
      <c r="A697" s="261">
        <v>10</v>
      </c>
      <c r="B697" s="255" t="s">
        <v>75</v>
      </c>
      <c r="C697" s="260"/>
      <c r="D697" s="262"/>
      <c r="E697" s="257">
        <f>+E532</f>
        <v>451466044</v>
      </c>
    </row>
    <row r="698" spans="1:5" ht="12.75">
      <c r="A698" s="261">
        <v>11</v>
      </c>
      <c r="B698" s="255" t="str">
        <f>+B662</f>
        <v>SECTOR: RESTAURANTES ESCOLARES</v>
      </c>
      <c r="C698" s="260"/>
      <c r="D698" s="157"/>
      <c r="E698" s="257">
        <f>+E662</f>
        <v>41174793</v>
      </c>
    </row>
    <row r="699" spans="1:6" ht="13.5" thickBot="1">
      <c r="A699" s="263"/>
      <c r="B699" s="264"/>
      <c r="C699" s="265"/>
      <c r="D699" s="266"/>
      <c r="E699" s="267"/>
      <c r="F699" s="250"/>
    </row>
    <row r="700" spans="1:5" ht="13.5" thickBot="1">
      <c r="A700" s="268"/>
      <c r="B700" s="269" t="s">
        <v>726</v>
      </c>
      <c r="C700" s="270"/>
      <c r="D700" s="271"/>
      <c r="E700" s="272">
        <f>SUM(E689:E698)</f>
        <v>2653523502</v>
      </c>
    </row>
    <row r="702" ht="12.75">
      <c r="E702" s="249">
        <f>+E135-E700</f>
        <v>0</v>
      </c>
    </row>
  </sheetData>
  <mergeCells count="25">
    <mergeCell ref="B700:C700"/>
    <mergeCell ref="B696:C696"/>
    <mergeCell ref="B697:C697"/>
    <mergeCell ref="B698:C698"/>
    <mergeCell ref="B699:C699"/>
    <mergeCell ref="B692:C692"/>
    <mergeCell ref="B693:C693"/>
    <mergeCell ref="B694:C694"/>
    <mergeCell ref="B695:C695"/>
    <mergeCell ref="A688:E688"/>
    <mergeCell ref="B689:C689"/>
    <mergeCell ref="B690:C690"/>
    <mergeCell ref="B691:C691"/>
    <mergeCell ref="A146:E146"/>
    <mergeCell ref="A239:E239"/>
    <mergeCell ref="F277:G277"/>
    <mergeCell ref="F279:G279"/>
    <mergeCell ref="A7:G7"/>
    <mergeCell ref="A13:G13"/>
    <mergeCell ref="C44:E44"/>
    <mergeCell ref="A119:D119"/>
    <mergeCell ref="A1:G1"/>
    <mergeCell ref="A2:G2"/>
    <mergeCell ref="A4:G4"/>
    <mergeCell ref="A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UMBITA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2005-03-27T17:15:28Z</dcterms:created>
  <dcterms:modified xsi:type="dcterms:W3CDTF">2005-03-27T17:18:20Z</dcterms:modified>
  <cp:category/>
  <cp:version/>
  <cp:contentType/>
  <cp:contentStatus/>
</cp:coreProperties>
</file>