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TRABAJO\RETORNO 2022\WEB\Planeacion\"/>
    </mc:Choice>
  </mc:AlternateContent>
  <xr:revisionPtr revIDLastSave="0" documentId="8_{F2655560-FA6F-4297-A3EA-D5FF6F52EA40}" xr6:coauthVersionLast="47" xr6:coauthVersionMax="47" xr10:uidLastSave="{00000000-0000-0000-0000-000000000000}"/>
  <bookViews>
    <workbookView xWindow="-60" yWindow="60" windowWidth="13710" windowHeight="15480" tabRatio="883" activeTab="5" xr2:uid="{00000000-000D-0000-FFFF-FFFF00000000}"/>
  </bookViews>
  <sheets>
    <sheet name="APSB" sheetId="41" r:id="rId1"/>
    <sheet name="JUSTICIA Y SEGURIDAD" sheetId="40" r:id="rId2"/>
    <sheet name="FORTALECIMIENTO INSTITUCIONAL" sheetId="39" r:id="rId3"/>
    <sheet name="SALUD" sheetId="26" r:id="rId4"/>
    <sheet name="Hoja1" sheetId="42" r:id="rId5"/>
    <sheet name="DEPORTES" sheetId="27" r:id="rId6"/>
    <sheet name="CULTURA" sheetId="35" r:id="rId7"/>
    <sheet name="PROMOCION EL DESARROLLO " sheetId="38" r:id="rId8"/>
    <sheet name="VULNERABLES PRO SOCIALES" sheetId="34" r:id="rId9"/>
    <sheet name=" VULNERABLES GNERAL" sheetId="23" r:id="rId10"/>
    <sheet name="ATENCIÓN DE DESASTRES" sheetId="24" r:id="rId11"/>
    <sheet name="EDUCACIÓN" sheetId="1" r:id="rId12"/>
    <sheet name="AMBIENTE" sheetId="33" r:id="rId13"/>
    <sheet name="AGRICULTURA Y DESARROLLO RURAL" sheetId="31" r:id="rId14"/>
    <sheet name="OTROS SERVICIOS" sheetId="30" r:id="rId15"/>
    <sheet name="TRANSPORTE" sheetId="32" r:id="rId16"/>
    <sheet name="TECNOLOGÍA Y COMUNICACIONES" sheetId="29" r:id="rId17"/>
    <sheet name="EQUIPAMIENTO" sheetId="11" r:id="rId18"/>
    <sheet name="CENTROS DE RECLUSIÓN" sheetId="17" r:id="rId19"/>
    <sheet name="VIVIENDA" sheetId="36" r:id="rId20"/>
    <sheet name="DESARROLLO COMUNITARIO" sheetId="18" r:id="rId21"/>
  </sheets>
  <definedNames>
    <definedName name="_xlnm._FilterDatabase" localSheetId="9" hidden="1">' VULNERABLES GNERAL'!$A$18:$V$38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27" l="1"/>
  <c r="U21" i="27"/>
  <c r="T21" i="27"/>
  <c r="O21" i="27"/>
  <c r="V19" i="27"/>
  <c r="V18" i="27"/>
  <c r="V17" i="27"/>
  <c r="V16" i="27"/>
  <c r="V11" i="27"/>
  <c r="O11" i="27"/>
  <c r="W14" i="41"/>
  <c r="W15" i="41"/>
  <c r="S30" i="41"/>
  <c r="U30" i="35" l="1"/>
  <c r="P33" i="39" l="1"/>
  <c r="O28" i="41"/>
  <c r="R25" i="39"/>
  <c r="R22" i="39"/>
  <c r="X15" i="39"/>
  <c r="V30" i="41" l="1"/>
  <c r="U30" i="41"/>
  <c r="T30" i="41"/>
  <c r="R30" i="41"/>
  <c r="Q30" i="41"/>
  <c r="O30" i="41"/>
  <c r="O31" i="41" s="1"/>
  <c r="P29" i="41"/>
  <c r="W29" i="41" s="1"/>
  <c r="W28" i="41"/>
  <c r="W27" i="41"/>
  <c r="W26" i="41"/>
  <c r="W25" i="41"/>
  <c r="W24" i="41"/>
  <c r="W23" i="41"/>
  <c r="W22" i="41"/>
  <c r="W21" i="41"/>
  <c r="W20" i="41"/>
  <c r="W19" i="41"/>
  <c r="W18" i="41"/>
  <c r="W17" i="41"/>
  <c r="W16" i="41"/>
  <c r="W13" i="41"/>
  <c r="W12" i="41"/>
  <c r="P30" i="41" l="1"/>
  <c r="W30" i="41"/>
  <c r="U26" i="40"/>
  <c r="T26" i="40"/>
  <c r="S26" i="40"/>
  <c r="R26" i="40"/>
  <c r="Q26" i="40"/>
  <c r="P26" i="40"/>
  <c r="V25" i="40"/>
  <c r="V22" i="40"/>
  <c r="V21" i="40"/>
  <c r="V20" i="40"/>
  <c r="V19" i="40"/>
  <c r="V18" i="40"/>
  <c r="V17" i="40"/>
  <c r="V16" i="40"/>
  <c r="V15" i="40"/>
  <c r="V14" i="40"/>
  <c r="O13" i="40"/>
  <c r="O26" i="40" s="1"/>
  <c r="V12" i="40"/>
  <c r="X26" i="39"/>
  <c r="W26" i="39"/>
  <c r="V26" i="39"/>
  <c r="U26" i="39"/>
  <c r="T26" i="39"/>
  <c r="S26" i="39"/>
  <c r="Q26" i="39"/>
  <c r="O26" i="39"/>
  <c r="Y25" i="39"/>
  <c r="N24" i="39"/>
  <c r="Y24" i="39" s="1"/>
  <c r="Y23" i="39"/>
  <c r="Y22" i="39"/>
  <c r="Y21" i="39"/>
  <c r="Y20" i="39"/>
  <c r="R19" i="39"/>
  <c r="Y19" i="39" s="1"/>
  <c r="Y18" i="39"/>
  <c r="Y17" i="39"/>
  <c r="Y16" i="39"/>
  <c r="Y15" i="39"/>
  <c r="Y14" i="39"/>
  <c r="Y13" i="39"/>
  <c r="P12" i="39"/>
  <c r="P26" i="39" s="1"/>
  <c r="N12" i="39"/>
  <c r="Y11" i="39"/>
  <c r="N26" i="39" l="1"/>
  <c r="R26" i="39"/>
  <c r="V13" i="40"/>
  <c r="V26" i="40" s="1"/>
  <c r="Y12" i="39"/>
  <c r="Y26" i="39" s="1"/>
  <c r="O30" i="40" l="1"/>
  <c r="V30" i="40"/>
  <c r="V12" i="30"/>
  <c r="V13" i="30"/>
  <c r="O16" i="18" l="1"/>
  <c r="T18" i="24"/>
  <c r="O26" i="35"/>
  <c r="U26" i="35"/>
  <c r="U31" i="35" s="1"/>
  <c r="V24" i="35"/>
  <c r="V22" i="35"/>
  <c r="V21" i="35"/>
  <c r="V19" i="35"/>
  <c r="V13" i="35"/>
  <c r="V12" i="35"/>
  <c r="K22" i="26"/>
  <c r="N22" i="26"/>
  <c r="R22" i="26"/>
  <c r="T22" i="26"/>
  <c r="U22" i="26"/>
  <c r="V21" i="26"/>
  <c r="V20" i="26"/>
  <c r="V19" i="26"/>
  <c r="V18" i="26"/>
  <c r="V17" i="26"/>
  <c r="V16" i="26"/>
  <c r="V13" i="26"/>
  <c r="V26" i="35" l="1"/>
  <c r="V30" i="35" s="1"/>
  <c r="V35" i="23"/>
  <c r="K38" i="23"/>
  <c r="T26" i="35"/>
  <c r="V14" i="26"/>
  <c r="V15" i="26"/>
  <c r="V22" i="26" l="1"/>
  <c r="O18" i="29"/>
  <c r="O12" i="36"/>
  <c r="V12" i="36" s="1"/>
  <c r="V11" i="36"/>
  <c r="V13" i="18"/>
  <c r="V12" i="18"/>
  <c r="V11" i="18"/>
  <c r="V14" i="18"/>
  <c r="V15" i="18"/>
  <c r="V31" i="34"/>
  <c r="V13" i="36" l="1"/>
  <c r="V16" i="18"/>
  <c r="V37" i="23"/>
  <c r="V36" i="23"/>
  <c r="V34" i="23"/>
  <c r="U38" i="23"/>
  <c r="O18" i="24" l="1"/>
  <c r="K15" i="11" l="1"/>
  <c r="L15" i="11"/>
  <c r="M15" i="11"/>
  <c r="N15" i="11"/>
  <c r="O15" i="11"/>
  <c r="P15" i="11"/>
  <c r="Q15" i="11"/>
  <c r="R15" i="11"/>
  <c r="S15" i="11"/>
  <c r="T15" i="11"/>
  <c r="U15" i="11"/>
  <c r="V12" i="11"/>
  <c r="V13" i="11"/>
  <c r="V14" i="11"/>
  <c r="V11" i="11"/>
  <c r="V15" i="11" s="1"/>
  <c r="O17" i="29" l="1"/>
  <c r="V17" i="29" s="1"/>
  <c r="U14" i="32" l="1"/>
  <c r="V14" i="32" s="1"/>
  <c r="V12" i="32"/>
  <c r="V15" i="32"/>
  <c r="V16" i="32"/>
  <c r="V18" i="32"/>
  <c r="V11" i="32"/>
  <c r="R17" i="32"/>
  <c r="V17" i="32" s="1"/>
  <c r="P19" i="32"/>
  <c r="Q19" i="32"/>
  <c r="S19" i="32"/>
  <c r="T19" i="32"/>
  <c r="J19" i="32"/>
  <c r="K19" i="32"/>
  <c r="L19" i="32"/>
  <c r="M19" i="32"/>
  <c r="N19" i="32"/>
  <c r="O13" i="32"/>
  <c r="O19" i="32" s="1"/>
  <c r="Y14" i="31"/>
  <c r="Y15" i="31"/>
  <c r="Y16" i="31"/>
  <c r="Y17" i="31"/>
  <c r="Y18" i="31"/>
  <c r="Y19" i="31"/>
  <c r="Y20" i="31"/>
  <c r="M21" i="31"/>
  <c r="N21" i="31"/>
  <c r="O21" i="31"/>
  <c r="P21" i="31"/>
  <c r="Q21" i="31"/>
  <c r="S21" i="31"/>
  <c r="T21" i="31"/>
  <c r="U21" i="31"/>
  <c r="V21" i="31"/>
  <c r="W21" i="31"/>
  <c r="R13" i="31"/>
  <c r="Y13" i="31" s="1"/>
  <c r="V14" i="30"/>
  <c r="K15" i="30"/>
  <c r="L15" i="30"/>
  <c r="M15" i="30"/>
  <c r="N15" i="30"/>
  <c r="O15" i="30"/>
  <c r="P15" i="30"/>
  <c r="Q15" i="30"/>
  <c r="R15" i="30"/>
  <c r="S15" i="30"/>
  <c r="R23" i="33"/>
  <c r="O23" i="33"/>
  <c r="V12" i="33"/>
  <c r="V13" i="33"/>
  <c r="V14" i="33"/>
  <c r="V16" i="33"/>
  <c r="V17" i="33"/>
  <c r="V18" i="33"/>
  <c r="V19" i="33"/>
  <c r="V20" i="33"/>
  <c r="V21" i="33"/>
  <c r="V22" i="33"/>
  <c r="V15" i="33"/>
  <c r="P23" i="33"/>
  <c r="Q23" i="33"/>
  <c r="S23" i="33"/>
  <c r="T23" i="33"/>
  <c r="V23" i="33" l="1"/>
  <c r="Y21" i="31"/>
  <c r="V13" i="32"/>
  <c r="V19" i="32" s="1"/>
  <c r="U23" i="33"/>
  <c r="T15" i="30"/>
  <c r="V15" i="30"/>
  <c r="U19" i="32"/>
  <c r="R19" i="32"/>
  <c r="R21" i="31"/>
  <c r="O38" i="23"/>
  <c r="V32" i="23"/>
  <c r="V28" i="23"/>
  <c r="V29" i="23"/>
  <c r="V30" i="23"/>
  <c r="V31" i="23"/>
  <c r="V27" i="23"/>
  <c r="V21" i="23"/>
  <c r="V26" i="23"/>
  <c r="V25" i="23"/>
  <c r="V23" i="23"/>
  <c r="V19" i="23"/>
  <c r="V45" i="34"/>
  <c r="U41" i="34"/>
  <c r="U51" i="34" s="1"/>
  <c r="K43" i="34"/>
  <c r="V43" i="34" s="1"/>
  <c r="T51" i="34"/>
  <c r="V46" i="34"/>
  <c r="K40" i="34"/>
  <c r="V36" i="34"/>
  <c r="O34" i="34"/>
  <c r="V34" i="34" s="1"/>
  <c r="V33" i="34"/>
  <c r="V32" i="34"/>
  <c r="V30" i="34"/>
  <c r="V29" i="34"/>
  <c r="O28" i="34"/>
  <c r="V23" i="34" s="1"/>
  <c r="K51" i="34" l="1"/>
  <c r="K53" i="34" s="1"/>
  <c r="V37" i="34"/>
  <c r="O51" i="34"/>
  <c r="V38" i="23"/>
  <c r="V50" i="34"/>
  <c r="V51" i="34" s="1"/>
  <c r="M28" i="1"/>
  <c r="N28" i="1"/>
  <c r="O28" i="1"/>
  <c r="P28" i="1"/>
  <c r="Q28" i="1"/>
  <c r="R28" i="1"/>
  <c r="S28" i="1"/>
  <c r="T28" i="1"/>
  <c r="U28" i="1"/>
  <c r="V20" i="1"/>
  <c r="V21" i="1"/>
  <c r="V22" i="1"/>
  <c r="V23" i="1"/>
  <c r="V24" i="1"/>
  <c r="V25" i="1"/>
  <c r="V26" i="1"/>
  <c r="V27" i="1"/>
  <c r="V19" i="1"/>
  <c r="V16" i="1"/>
  <c r="V17" i="1"/>
  <c r="V18" i="1"/>
  <c r="L22" i="26" l="1"/>
  <c r="M22" i="26"/>
  <c r="O22" i="26"/>
  <c r="P22" i="26"/>
  <c r="Q22" i="26"/>
  <c r="S22" i="26"/>
  <c r="K26" i="35"/>
  <c r="L26" i="35"/>
  <c r="M26" i="35"/>
  <c r="N26" i="35"/>
  <c r="P26" i="35"/>
  <c r="Q26" i="35"/>
  <c r="R26" i="35"/>
  <c r="S26" i="35"/>
  <c r="L51" i="34"/>
  <c r="M51" i="34"/>
  <c r="N51" i="34"/>
  <c r="P51" i="34"/>
  <c r="Q51" i="34"/>
  <c r="R51" i="34"/>
  <c r="S51" i="34"/>
  <c r="V18" i="29" l="1"/>
  <c r="V19" i="29" s="1"/>
  <c r="V11" i="17" l="1"/>
  <c r="V12" i="17" s="1"/>
  <c r="V16" i="24" l="1"/>
  <c r="V17" i="24"/>
  <c r="V12" i="24"/>
  <c r="V13" i="24"/>
  <c r="V14" i="24"/>
  <c r="V15" i="24"/>
  <c r="V11" i="24"/>
  <c r="V18" i="24" l="1"/>
  <c r="V15" i="1"/>
  <c r="V13" i="1"/>
  <c r="V12" i="1"/>
  <c r="V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U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 SITUACION DE FONDOS </t>
        </r>
      </text>
    </comment>
    <comment ref="U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SIN SITUACION DE FONDOS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 10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Se debe realizar de acuerdo a plan de mejoramiento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 10</author>
    <author>HP</author>
    <author>USUARIO</author>
  </authors>
  <commentList>
    <comment ref="N13" authorId="0" shapeId="0" xr:uid="{00000000-0006-0000-0300-000001000000}">
      <text>
        <r>
          <rPr>
            <sz val="9"/>
            <color indexed="81"/>
            <rFont val="Tahoma"/>
            <family val="2"/>
          </rPr>
          <t>Régimen Subsidiado</t>
        </r>
      </text>
    </comment>
    <comment ref="T13" authorId="0" shapeId="0" xr:uid="{00000000-0006-0000-0300-000002000000}">
      <text>
        <r>
          <rPr>
            <sz val="10"/>
            <color indexed="81"/>
            <rFont val="Arial"/>
            <family val="2"/>
          </rPr>
          <t xml:space="preserve">ADRES + COLJUEGOS+ TRASNFERENCIA DEPARTAMENTAL
</t>
        </r>
      </text>
    </comment>
    <comment ref="N1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SGP RS VIG ANT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300-000004000000}">
      <text>
        <r>
          <rPr>
            <sz val="9"/>
            <color indexed="81"/>
            <rFont val="Tahoma"/>
            <family val="2"/>
          </rPr>
          <t>Actividades de la Unidad de Régimen Subsidiado</t>
        </r>
      </text>
    </comment>
    <comment ref="T16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ADRES
</t>
        </r>
      </text>
    </comment>
    <comment ref="R18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transferencia nacional
</t>
        </r>
      </text>
    </comment>
    <comment ref="T21" authorId="2" shapeId="0" xr:uid="{00000000-0006-0000-0300-000007000000}">
      <text>
        <r>
          <rPr>
            <b/>
            <sz val="9"/>
            <color indexed="81"/>
            <rFont val="Tahoma"/>
            <family val="2"/>
          </rPr>
          <t>COLJUEGOS 25%</t>
        </r>
      </text>
    </comment>
    <comment ref="U21" authorId="2" shapeId="0" xr:uid="{00000000-0006-0000-03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RENDIMIENTOS FINANCIEROS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 10</author>
    <author>USUARIO</author>
  </authors>
  <commentList>
    <comment ref="O11" authorId="0" shapeId="0" xr:uid="{91F809E2-0D96-4C73-8CAD-371BB028561E}">
      <text>
        <r>
          <rPr>
            <sz val="9"/>
            <color indexed="81"/>
            <rFont val="Tahoma"/>
            <family val="2"/>
          </rPr>
          <t>SGP Deportes 12487000, EGP PROPOSITO GENERAL 20700000</t>
        </r>
      </text>
    </comment>
    <comment ref="T11" authorId="0" shapeId="0" xr:uid="{34EF8DA1-3A1A-401D-A0F6-82029620A94C}">
      <text>
        <r>
          <rPr>
            <sz val="9"/>
            <color indexed="81"/>
            <rFont val="Tahoma"/>
            <family val="2"/>
          </rPr>
          <t>Impuesto Tabaco 10350
IVA TELEFONIA 1035 TASA DEPORTES 10350</t>
        </r>
      </text>
    </comment>
    <comment ref="U11" authorId="0" shapeId="0" xr:uid="{386F1F31-0BB1-49FB-870F-97139B2126A9}">
      <text>
        <r>
          <rPr>
            <sz val="9"/>
            <color indexed="81"/>
            <rFont val="Tahoma"/>
            <family val="2"/>
          </rPr>
          <t>tasa deportes</t>
        </r>
      </text>
    </comment>
    <comment ref="O16" authorId="0" shapeId="0" xr:uid="{E35933A3-A6A9-4E43-8215-6F558B950568}">
      <text>
        <r>
          <rPr>
            <sz val="9"/>
            <color indexed="81"/>
            <rFont val="Tahoma"/>
            <family val="2"/>
          </rPr>
          <t xml:space="preserve">SGP Deportes </t>
        </r>
      </text>
    </comment>
    <comment ref="U16" authorId="0" shapeId="0" xr:uid="{CBB0A0DF-9374-4507-A68C-DCA76DF21128}">
      <text>
        <r>
          <rPr>
            <sz val="9"/>
            <color indexed="81"/>
            <rFont val="Tahoma"/>
            <family val="2"/>
          </rPr>
          <t>tasa deporte</t>
        </r>
      </text>
    </comment>
    <comment ref="U17" authorId="1" shapeId="0" xr:uid="{19CBEF2E-7671-4ABC-942D-D0C058E4C678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TASA DEPORTES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O2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9,600.000 para contratar psicologa por 3 meses los otros tres salen por mujer</t>
        </r>
      </text>
    </comment>
    <comment ref="O34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4,950,000 contratacion por 3 meses</t>
        </r>
      </text>
    </comment>
    <comment ref="H4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 xml:space="preserve">USUARIO:
revisar que este proyecto se unio con el de caracterizacion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 10</author>
  </authors>
  <commentList>
    <comment ref="H16" authorId="0" shapeId="0" xr:uid="{00000000-0006-0000-0A00-000001000000}">
      <text>
        <r>
          <rPr>
            <sz val="9"/>
            <color indexed="81"/>
            <rFont val="Tahoma"/>
            <family val="2"/>
          </rPr>
          <t>Apoyo al Cuerpo de Bomberos de El Retorno</t>
        </r>
      </text>
    </comment>
    <comment ref="T16" authorId="0" shapeId="0" xr:uid="{00000000-0006-0000-0A00-000002000000}">
      <text>
        <r>
          <rPr>
            <sz val="9"/>
            <color indexed="81"/>
            <rFont val="Tahoma"/>
            <family val="2"/>
          </rPr>
          <t>Sobre tasa bomberil</t>
        </r>
      </text>
    </comment>
    <comment ref="V16" authorId="0" shapeId="0" xr:uid="{00000000-0006-0000-0A00-000003000000}">
      <text>
        <r>
          <rPr>
            <sz val="9"/>
            <color indexed="81"/>
            <rFont val="Tahoma"/>
            <family val="2"/>
          </rPr>
          <t>Sobre tasa bomberil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U1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PATIOS DE ORDENO</t>
        </r>
      </text>
    </comment>
  </commentList>
</comments>
</file>

<file path=xl/sharedStrings.xml><?xml version="1.0" encoding="utf-8"?>
<sst xmlns="http://schemas.openxmlformats.org/spreadsheetml/2006/main" count="1623" uniqueCount="777">
  <si>
    <t>EJE:</t>
  </si>
  <si>
    <t>SECTOR:</t>
  </si>
  <si>
    <t>PROGRAMA</t>
  </si>
  <si>
    <t>SUBPROGRAMA</t>
  </si>
  <si>
    <t>INDICADOR DE RESULTADO</t>
  </si>
  <si>
    <t>PROYECTO</t>
  </si>
  <si>
    <t>CÓDIGO PROYECTO BPIM</t>
  </si>
  <si>
    <r>
      <t xml:space="preserve">ACTIVIDADES </t>
    </r>
    <r>
      <rPr>
        <i/>
        <sz val="11"/>
        <color theme="1"/>
        <rFont val="Arial"/>
        <family val="2"/>
      </rPr>
      <t>(actividades que se realizaran en el proyecto)</t>
    </r>
  </si>
  <si>
    <t>CALIDAD, COBERTURA Y FORTALECIMIENTO DE LA EDUCACIÓN INICIAL, PRESCOLAR, BÁSICA Y MEDIA</t>
  </si>
  <si>
    <t>ADECUACIÓN, AMPLIACIÓN Y CONSTRUCCIÓN DE INFRAESTRUCTURA EDUCATIVA</t>
  </si>
  <si>
    <t>META CUATRIENIO 2020 – 2023</t>
  </si>
  <si>
    <t>Adecuar el auditorio de la Institución Educativa La Torre Gómez</t>
  </si>
  <si>
    <t>Auditorios adecuados</t>
  </si>
  <si>
    <t xml:space="preserve">META </t>
  </si>
  <si>
    <t>Dotar de elementos y materiales pedagógicos a Instituciones Educativas</t>
  </si>
  <si>
    <t>Infraestructura educativa construida</t>
  </si>
  <si>
    <t>Aparatos sanitarios nuevos construidos</t>
  </si>
  <si>
    <t>EDUCACIÓN</t>
  </si>
  <si>
    <t>EDUCACIÓN CON CALIDAD Y EQUIDAD</t>
  </si>
  <si>
    <t>UNIDAD DE MEDIDA</t>
  </si>
  <si>
    <t>META PRODUCTO</t>
  </si>
  <si>
    <t>Número</t>
  </si>
  <si>
    <t>Apoyar los planes de mejoramiento de las Instituciones Educativas del Municipio de El Retorno</t>
  </si>
  <si>
    <t>Garantizar el funcionamiento de la Junta Municipal de Educación – JUME</t>
  </si>
  <si>
    <t>Mejorar la calidad educativa en el Municipio de El Retorno a través de la gratuidad</t>
  </si>
  <si>
    <t>Realizar el Foro Educativo Municipal como espacio de participación y reflexión sobre el estado de la educación</t>
  </si>
  <si>
    <t>Instituciones Educativas apoyadas</t>
  </si>
  <si>
    <t>Porcentaje</t>
  </si>
  <si>
    <t>Junta de educación funcionando</t>
  </si>
  <si>
    <t>Estudiantes beneficiados</t>
  </si>
  <si>
    <t>Foros realizados</t>
  </si>
  <si>
    <t>Desarrollar estrategias encaminadas al mejoramiento de la calidad y mantenimiento de la cobertura educativa en el municipio, contribuyendo con optimización y dotación de la infraestructura educativa, aunando esfuerzos con el fin de mantener la matricula, reducir el ausentismo, reducir la reprobación y mejorar la condición cognitiva y participativa de la infancia, niñez, adolescencia y juventud en el sistema educativo, articulando y gestionando acciones con enfoque diferencial, equidad social y énfasis en el desarrollo de competencias que impulsen la competitividad y sostenibilidad local, especialmente a partir de la promoción del conocimiento turístico y agropecuario.</t>
  </si>
  <si>
    <t xml:space="preserve">Fortalecer el sector educativo potenciando la calidad educativa municipal, mediante el mejoramiento de indicadores que optimicen los espacios y ambientes de aula, disminuyan la deserción escolar y la reprobación, manteniendo la matricula, obteniendo resultados satisfactorios en las diferentes pruebas de estado, propiciando el goce efectivo del derecho al desarrollo y la participación de niños, niñas, jóvenes, adolescentes, que integran familias víctimas del conflicto, reintegradas, con madres líderes del hogar y que pertenecen a un grupo étnico; mediante el apoyo con alimentación, transporte escolar, refuerzo académico, infraestructura educativa adecuada, dotada y operando. </t>
  </si>
  <si>
    <t>OBJETIVO 1:</t>
  </si>
  <si>
    <t>OBJETIVO 2:</t>
  </si>
  <si>
    <t>OBJETIVO 3:</t>
  </si>
  <si>
    <t>DISMINUCIÓN DE LA DESERCIÓN ESCOLAR Y PERMANENCIA ESTUDIANTIL</t>
  </si>
  <si>
    <t xml:space="preserve">Fortalecer el sector educativo mediante el apoyo con alimentación, transporte escolar y con restaurantes escolares dotados y operando. </t>
  </si>
  <si>
    <t>PLAN OPERATIVO ANUAL DE INVERSIÓN - POAI</t>
  </si>
  <si>
    <t>Kits escolares para estudiantes en alto grado de vulnerabilidad</t>
  </si>
  <si>
    <t>Servicio de apoyo a la permanencia con alimentación escolar</t>
  </si>
  <si>
    <t>Beneficiarios de la alimentación escolar</t>
  </si>
  <si>
    <t>OBJETIVO 4:</t>
  </si>
  <si>
    <t>Estudios y diseños elaborados</t>
  </si>
  <si>
    <t>Campañas realizadas</t>
  </si>
  <si>
    <t>SGP Educación</t>
  </si>
  <si>
    <t>SGP Salud</t>
  </si>
  <si>
    <t>SGP Propósito General</t>
  </si>
  <si>
    <t>SGP Asignaciones Especiales</t>
  </si>
  <si>
    <t>Sistema General de Regalías - SGR</t>
  </si>
  <si>
    <t>Cofinanciación</t>
  </si>
  <si>
    <t>Crédito</t>
  </si>
  <si>
    <t>Otros</t>
  </si>
  <si>
    <t>Propios</t>
  </si>
  <si>
    <t>Personas beneficiadas</t>
  </si>
  <si>
    <t>Mantenimientos realizados</t>
  </si>
  <si>
    <t>PROYECTOS</t>
  </si>
  <si>
    <t>PROGRAMACIÓN FINANCIERA</t>
  </si>
  <si>
    <t xml:space="preserve">Ingresos Corrientes de Libre Destinación - ICLD </t>
  </si>
  <si>
    <t>Ingresos Corrientes de Destinación Específica - ICDE</t>
  </si>
  <si>
    <t>Apoyos realizados</t>
  </si>
  <si>
    <t>ATENCIÓN A GRUPOS VULNERABLES</t>
  </si>
  <si>
    <t xml:space="preserve">Lograr la inclusión y atención de los grupos poblacionales en mayor situación de pobreza y vulnerabilidad; articulando, gestionando, liderando acciones, planes y políticas de conformidad con los lineamientos y normativas vigentes; reconociendo la inmediata necesidad de trabajar con énfasis en el goce efectivo de derechos de los niños, niñas y adolescentes, los jóvenes, la mujer, la familia, adultos mayores, afrodescendientes, indígenas, personas con diversidad funcional, comunidad LGTBI; ampliando sus oportunidades de participación, desarrollo, existencia e identidad; mediante el trabajo y gestión articulada con los diferentes sectores e instituciones. </t>
  </si>
  <si>
    <t>Garantizar el servicio de educación inicial, cuidado y nutrición a niños y niñas y adolescentes, en entornos comunitarios y el hogar, en el marco de la atención integral y diferencial en la primera infancia, la infancia y la adolescencia para transformar El Retorno: desarrollar talentos, fortalecer familias y superar todas las formas de violencia.</t>
  </si>
  <si>
    <t>Fortalecimientos realizados</t>
  </si>
  <si>
    <t>Estrategias implementadas</t>
  </si>
  <si>
    <t>Generar espacios de interlocución continua entre el Estado y los jóvenes, en los que la juventud pueda expresar sus puntos de vista, necesidades, perspectivas y participar de manera activa en el diseño e implementación de las políticas públicas que les conciernen.</t>
  </si>
  <si>
    <t>Iniciativas apoyadas</t>
  </si>
  <si>
    <t>Acciones realizadas</t>
  </si>
  <si>
    <t>Contribuir a elevar el nivel de salud, el grado de satisfacción y la calidad de vida del adulto mayor, mediante acciones de prevención, promoción, asistencia y rehabilitación ejecutadas interinstitucionalmente, teniendo como protagonistas a la familia, comunidad y el propio adulto mayor.</t>
  </si>
  <si>
    <t>Contratos celebrados</t>
  </si>
  <si>
    <t>Dotaciones realizadas</t>
  </si>
  <si>
    <t>Atención integral a la población en condición o situación de discapacidad, promoción de la inclusión social de niños, niñas, jóvenes, adolescentes, hombres, mujeres, adultos mayores con diversidad funcional que residen en la zona urbana y rural del Municipio a fin de contribuir al goce pleno de los derechos y el cumplimiento de los deberes de las personas con discapacidad, sus familias y cuidadores. Reconociendo las particularidades de la diversidad funcional para la inclusión en programas y estrategias que contribuyan a la disminución de la vulnerabilidad; mediante la gestión en salud, educación, generación de ingresos, entrega de ayudas técnicas y rehabilitación.</t>
  </si>
  <si>
    <t>OBJETIVO 5:</t>
  </si>
  <si>
    <t>OBJETIVO 6:</t>
  </si>
  <si>
    <t>Promover estrategias de sensibilización, capacitación, protección y eliminar toda forma de discriminación y violencia contra la identidad de género, identidad sexual, orientación sexual y la sexualidad diversa.</t>
  </si>
  <si>
    <t>OBJETIVO 7:</t>
  </si>
  <si>
    <t>Brindar asistencia integral a través de acciones interinstitucionales del orden Municipal, Departamental y Nacional (Sistema Nacional de Atención y Reparación Integral a las Víctimas – SNARIV), garantizando el goce efectivo de derechos.</t>
  </si>
  <si>
    <t>Apoyar el Comité territorial de justicia transicional y los subcomités técnicos</t>
  </si>
  <si>
    <t>Atender a la población víctima con ayudas humanitarias inmediatas</t>
  </si>
  <si>
    <t>Conmemorar las fechas significativas de las víctimas del conflicto armado interno</t>
  </si>
  <si>
    <t>Difundir y aplicar la ruta especial de protección a líderes de derechos humanos, comunitarios, de víctimas y a los delegados de las mesas de participación</t>
  </si>
  <si>
    <t xml:space="preserve">Garantizar la contratación del Enlace Municipal para la atención de la población víctima del conflicto armado interno </t>
  </si>
  <si>
    <t>Garantizar los servicios fúnebres a la población victima fallecida en el conflicto armado interno</t>
  </si>
  <si>
    <t>Comité y subcomités apoyados</t>
  </si>
  <si>
    <t>Reuniones realizadas</t>
  </si>
  <si>
    <t>Personas víctimas de desplazamiento forzado atendidas</t>
  </si>
  <si>
    <t>Conmemoraciones realizadas</t>
  </si>
  <si>
    <t>Campañas de difusión realizadas</t>
  </si>
  <si>
    <t>Personas fallecidas con servicios funerarios</t>
  </si>
  <si>
    <t>ATENCIÓN Y APOYO A LAS COMUNIDADES NEGRAS Y AFROCOLOMBIANAS</t>
  </si>
  <si>
    <t>Garantizar espacios de participación de la comunidad negra y afrocolombiana que habita en el territorio de El Retorno.</t>
  </si>
  <si>
    <t>OBJETIVO 8:</t>
  </si>
  <si>
    <t>Apoyar iniciativas de emprendimiento productivo de la comunidad negra y afrocolombiana de El Retorno</t>
  </si>
  <si>
    <t>Crear espacios culturales de la comunidad negra y afrocolombiana como apoyo a la conservación y rescate de las costumbres ancestrales</t>
  </si>
  <si>
    <t>ATENCIÓN Y APOYO A COMUNIDADES INDÍGENAS</t>
  </si>
  <si>
    <t>Propiciar las condiciones necesarias para que todos los pueblos indígenas del Guaviare, especialmente los que se encuentran en El Retorno, cuenten con un territorio suficiente para su pleno desarrollo.</t>
  </si>
  <si>
    <t>OBJETIVO 9:</t>
  </si>
  <si>
    <t>Apoyar la actualización y/o implementación de los planes de vida de las comunidades indígenas</t>
  </si>
  <si>
    <t>Gestionar acciones para el cumplimiento de las órdenes de la Medida Cautelar Nukak</t>
  </si>
  <si>
    <t>Ordenes interinstitucionales cumplidas</t>
  </si>
  <si>
    <t>OBJETIVO 10:</t>
  </si>
  <si>
    <t>Orientar jurídicamente en temas migratorios y de restablecimiento de derechos.</t>
  </si>
  <si>
    <t>MEDIO AMBIENTE CON SOSTENIBILIDAD ENTRE TODOS PODEMOS</t>
  </si>
  <si>
    <t>EQUIDAD SOCIAL ENTRE TODOS PODEMOS</t>
  </si>
  <si>
    <t>PREVENCIÓN Y ATENCIÓN DE DESASTRES Y EMERGENCIAS</t>
  </si>
  <si>
    <t>ENTRE TODOS PODEMOS PREVENIR LOS RIESGOS</t>
  </si>
  <si>
    <t>Analizar, direccionar, monitorear, hacer seguimiento y evaluar el riesgo para la reducción y el manejo de riesgos naturales y antrópicos en el Municipio, con la participación incluyente de la comunidad rural, instituciones educativas, empresas, organismos de socorro, población vulnerable, autoridad ambiental y los diferentes niveles de gobierno para el fortalecimiento de la mitigación, prevención y atención de emergencias y desastres.</t>
  </si>
  <si>
    <t>Apoyar y fortalecer al fondo municipal de gestión del riesgo y desastres</t>
  </si>
  <si>
    <t>Apoyar y fortalecer técnica y administrativamente el Consejo Municipal de Gestión del Riesgo - CMGRD</t>
  </si>
  <si>
    <t>Apoyar, articular y fortalecer a los organismos de socorro en el municipio de El Retorno</t>
  </si>
  <si>
    <t>Atender a las familias afectadas por desastres con ayuda humanitaria</t>
  </si>
  <si>
    <t>Gestionar la reubicación de familias que habitan en zonas de alto riesgo</t>
  </si>
  <si>
    <t>Realizar anualmente un convenio para la atención y prevención de emergencias y desastres</t>
  </si>
  <si>
    <t>Servicio de educación informal en primeros auxilios</t>
  </si>
  <si>
    <t>Transferencias realizadas</t>
  </si>
  <si>
    <t>Apoyos y fortalecimientos realizados</t>
  </si>
  <si>
    <t>Ayudas humanitarias entregadas</t>
  </si>
  <si>
    <t>Familias reubicadas</t>
  </si>
  <si>
    <t>Convenios celebrados</t>
  </si>
  <si>
    <t>Personas capacitadas</t>
  </si>
  <si>
    <t>GESTIÓN DEL RIESGO ANTE EVENTOS DE ORIGEN NATURAL O ANTRÓPICO</t>
  </si>
  <si>
    <t>Contribuir a la seguridad, el bienestar, la calidad de vida de las personas y al desarrollo sostenible a través del control y la reducción del riesgo de desastres e identificar los diferentes escenarios de riesgo de desastres sobre los que se diseñarán las estrategias de control, reducción del riesgo y el manejo de desastres.</t>
  </si>
  <si>
    <t>EMPRENDIMIENTO Y PRODUCTIVIDAD ENTRE TODOS PODEMOS</t>
  </si>
  <si>
    <t>EQUIPAMIENTO</t>
  </si>
  <si>
    <t>Ampliar y/o mantener la infraestructura física de las dependencias administrativas del Municipio y bienes de uso público de propiedad del municipio de El retorno.</t>
  </si>
  <si>
    <t>Consolidar y dotar de proyectos de equipamiento físico y mobiliario concordantes con las necesidades del Municipio.</t>
  </si>
  <si>
    <t>Construir el centro de protección del menor</t>
  </si>
  <si>
    <t>Gestionar la reubicación del cementerio municipal</t>
  </si>
  <si>
    <t>Mantener el equipamiento municipal</t>
  </si>
  <si>
    <r>
      <t xml:space="preserve">Adecuar la planta de beneficio animal (matadero municipal) y mantenimiento del vehículo tipo termoquin </t>
    </r>
    <r>
      <rPr>
        <i/>
        <sz val="11"/>
        <color theme="1"/>
        <rFont val="Arial"/>
        <family val="2"/>
      </rPr>
      <t>(transporte de carne)</t>
    </r>
  </si>
  <si>
    <t>Mantenimientos realizados al vehículo</t>
  </si>
  <si>
    <t>Cementerio construido</t>
  </si>
  <si>
    <t>Capacitaciones realizadas</t>
  </si>
  <si>
    <t>Acciones implementadas</t>
  </si>
  <si>
    <t>CENTROS DE RECLUSIÓN</t>
  </si>
  <si>
    <t>GOBERNABILIDAD ENTRE TODOS PODEMOS</t>
  </si>
  <si>
    <t xml:space="preserve">Actuar en coordinación con el Instituto Nacional Penitenciario y Carcelario - INPEC, en cumplimiento de las políticas, planes, normativas y directrices vigentes que en todo conduzcan a brindar condiciones dignas a las personas mientras se encuentren privadas de la libertad en el centro carcelario de San José del Guaviare. </t>
  </si>
  <si>
    <t>SISTEMA PENITENCIARIO Y CARCELARIO EN EL MARCO DE LOS DERECHOS HUMANOS</t>
  </si>
  <si>
    <t xml:space="preserve">VINCULACIÓN INCLUYENTE DE LAS PERSONAS DETENIDAS </t>
  </si>
  <si>
    <t>Realizar gestión interinstitucional y apoyar la operatividad del centro de reclusión de San José del Guaviare, actuando en coordinación con el Instituto Nacional Penitenciario y Carcelario - INPEC, fortaleciendo el sostenimiento, traslado, rehabilitación y participación de las personas detenidas pertenecientes al municipio de forma que lleven la privación de su libertad en condiciones dignas.</t>
  </si>
  <si>
    <t>Apoyar la prestación del servicio carcelario</t>
  </si>
  <si>
    <t>Apoyos realizados al centro carcelario</t>
  </si>
  <si>
    <t>DESARROLLO COMUNITARIO</t>
  </si>
  <si>
    <t xml:space="preserve">Promover mecanismos de participación ciudadana, mediante la inclusión de la población en los procesos de planificación territorial, ejecución y seguimiento a la gestión municipal; realizando un trabajo colectivo institución y comunidad, para la construcción efectiva del bienestar de los retornenses. </t>
  </si>
  <si>
    <t xml:space="preserve">Promover la participación comunitaria de forma activa e incluyente con enfoque diferencial y sentido social; generando capacidades para el mejoramiento de la acción comunal y control social; estrechando los lasos comunitarios e institucionales; masificando los planes y resultados de la gestión administrativa en procura de obtener impactos satisfactores construidos con el aporte de los actores municipales; con la generación de empoderamiento de las capacidades ciudadanas aunada a las distintas formas de participación y trabajo colaborativo que se construye a partir del reconocimiento de los saberes ciudadanos y el firme desafío de posicionar un gobierno transparente y efectivo. </t>
  </si>
  <si>
    <t>PARTICIPACIÓN CIUDADANA Y POLÍTICA</t>
  </si>
  <si>
    <t>FORTALECIMIENTO Y PROMOCIÓN DE LA PARTICIPACIÓN CIUDADANA</t>
  </si>
  <si>
    <t>Apoyar a organizaciones comunales</t>
  </si>
  <si>
    <t>Construir y mejorar centros sociales y culturales para el fomento de la participación comunal</t>
  </si>
  <si>
    <t>Fortalecer las estaciones de radiodifusión comunitaria</t>
  </si>
  <si>
    <t>Realizar rendición de cuentas a la ciudadanía</t>
  </si>
  <si>
    <r>
      <t xml:space="preserve">Realizar ferias de servicio al ciudadano </t>
    </r>
    <r>
      <rPr>
        <i/>
        <sz val="11"/>
        <color theme="1"/>
        <rFont val="Arial"/>
        <family val="2"/>
      </rPr>
      <t>“Alcaldía en su Vereda”</t>
    </r>
  </si>
  <si>
    <t>Mejoramientos realizados</t>
  </si>
  <si>
    <t>Estaciones mejoradas en funcionamiento</t>
  </si>
  <si>
    <t>Ferias de servicios realizadas</t>
  </si>
  <si>
    <t>Audiencias públicas realizadas</t>
  </si>
  <si>
    <t>FORTALECIMIENTO INSTITUCIONAL</t>
  </si>
  <si>
    <t>ENTRE TODOS PODEMOS REALIZAR UN BUEN GOBIERNO</t>
  </si>
  <si>
    <t xml:space="preserve">Fortalecer una gestión pública orientada a resultados que garantice una estructura financiera sana y sostenible, el buen manejo de los recursos económicos y físicos del municipio; el mejor equipo de trabajo en el marco de la aplicación de la carrera administrativa dotándolo de instrumentos de planificación que le permitan el mejor desempeño fiscal, índice de desempeño integral y el control y calidad de la entidad. Lograr la transformación de la Administración Municipal con calidad en los procesos, productos y servicios que se presten a la ciudadanía, facilitando la toma de decisiones, la dirección por objetivos, la medición del desempeño por resultados, vinculando a todas las dependencias y oficinas al mejoramiento continuo del clima organizacional, generando mayor satisfacción social a partir de la implementación de un sistema eficaz y eficiente. </t>
  </si>
  <si>
    <t>MODERNIZACIÓN, DESARROLLO Y PLANEACIÓN INSTITUCIONAL</t>
  </si>
  <si>
    <t>Actualizar la base de datos del SISBEN</t>
  </si>
  <si>
    <t>Apoyar la Gestión Estratégica del Talento Humano</t>
  </si>
  <si>
    <t>Apoyar el desarrollo de procesos administrativos de la Alcaldía Municipal</t>
  </si>
  <si>
    <t>Dotar de infraestructura tecnológica y sistemas de información la Alcaldía Municipal</t>
  </si>
  <si>
    <t>Fortalecer el banco de programas y proyectos</t>
  </si>
  <si>
    <t>Fortalecer el Consejo Municipal Desarrollo Rural - CMDR en el municipio de El Retorno</t>
  </si>
  <si>
    <t>Fortalecer el Consejo Territorial de Planeación Municipal - CTP de El Retorno</t>
  </si>
  <si>
    <t>Implementación de un Programa de Gestión Documental – PGD</t>
  </si>
  <si>
    <t>Implementar el Modelo Integrado de Planeación y Gestión – MIPG</t>
  </si>
  <si>
    <t>Bases de datos de la temática de demografía y población actualizadas</t>
  </si>
  <si>
    <t>Actividades de bienestar social apoyadas</t>
  </si>
  <si>
    <t>Servidores públicos capacitados</t>
  </si>
  <si>
    <t>Procesos administrativos apoyados</t>
  </si>
  <si>
    <t>Elementos y equipos adquiridos</t>
  </si>
  <si>
    <t>Elementos y equipos con mantenimiento</t>
  </si>
  <si>
    <t>Sistemas de información optimizados</t>
  </si>
  <si>
    <t>Programas implementados</t>
  </si>
  <si>
    <t>Implementación de las políticas de gestión y desempeño institucional</t>
  </si>
  <si>
    <t>JUSTICIA Y SEGURIDAD</t>
  </si>
  <si>
    <t>Mejorar la calidad de la prestación de los servicios a cargo de la Alcaldía de El Retorno, dando cumplimiento a su principal función “el bienestar general y la consecución de los fines del Estado” garantizando la instalación de competencias y capacidades específicas en los servidores públicos; promoviendo su estimulo en procura de mayor compromiso y apego a la Institución en concordancia con los principios que rigen la función pública.</t>
  </si>
  <si>
    <t>FORTALECIMIENTO DE LA CONVIVENCIA Y LA SEGURIDAD CIUDADANA</t>
  </si>
  <si>
    <t>Garantizar la convivencia, la protección de la vida, preservar el orden público en el Municipio y Garantizar la promoción, protección y el respeto a los Derechos Humanos.</t>
  </si>
  <si>
    <t>CONVIVENCIA, PRESERVACIÓN DEL ORDEN PÚBLICO Y LA SEGURIDAD CIUDADANA</t>
  </si>
  <si>
    <t>Desarrollar estrategias de seguridad y convivencia pacífica, realizando gestión interinstitucional articulada y fortalecida con la participación de los organismos de seguridad y los actores locales; actuando de forma planificada para la prevención y disminución de los indicadores de hurto, mortalidad, lesiones y en general de inseguridad en la zona rural y urbana del Municipio; con énfasis en el cumplimiento del plan integral de seguridad y convivencia ciudadana, el plan de convivencia, promocionando el goce efectivo derechos humanos, derecho internacional humanitario, mediante el fortalecimiento de Inspecciones y Personería; participando en estrategias para la paz y postconflicto; ampliando la cobertura de atención en centros poblados y control físico urbano con el fin de consolidar un territorio ordenado, pacífico y seguro.</t>
  </si>
  <si>
    <t>Apoyar el fondo territorial de seguridad y convivencia ciudadana</t>
  </si>
  <si>
    <t>Fortalecer el funcionamiento de la Comisaria de Familia y la Inspección de Policía de El Retorno</t>
  </si>
  <si>
    <t>Implementar estrategias para el control de comportamientos riesgosos para la seguridad vial</t>
  </si>
  <si>
    <t>Realizar campañas de información y comunicación sobre el código Nacional de Seguridad y Convivencia Ciudadana</t>
  </si>
  <si>
    <t>Suscribir convenio de apoyo al sistema de responsabilidad penal para adolescentes</t>
  </si>
  <si>
    <t>Comisarías de Familia funcionando</t>
  </si>
  <si>
    <t>Inspecciones de Policía funcionando</t>
  </si>
  <si>
    <t>RESPETO POR LOS DERECHOS HUMANOS Y DIVERSIDAD DE CREENCIAS</t>
  </si>
  <si>
    <t>Promover la participación ciudadana en diferentes ámbitos de la interacción publica social mediante el cumplimiento, protección y restablecimiento de los derechos establecidos en la Constitución Política.</t>
  </si>
  <si>
    <t>Apoyar la entrega digna de personas desaparecidas en el marco del conflicto armado</t>
  </si>
  <si>
    <t>Fortalecer el Consejo Municipal de Paz, Reconciliación, Convivencia, Derechos Humanos, Derecho Internacional Humanitario de El Retorno</t>
  </si>
  <si>
    <t>Formular una política pública para la legalidad, convivencia y construcción de paz</t>
  </si>
  <si>
    <t>Implementar acciones para garantizar el derecho a la libertad religiosa y de cultos en El Retorno</t>
  </si>
  <si>
    <t>Implementar la Política de Reintegración Social y Económica - PRSE</t>
  </si>
  <si>
    <t>Implementar una estrategia municipal de no estigmatización de la población reincorporada y reintegrada</t>
  </si>
  <si>
    <t>Realizar procesos de diálogo social como motor e instrumento de la verdad, justicia y paz</t>
  </si>
  <si>
    <t>Servicio de promoción de convivencia y no repetición</t>
  </si>
  <si>
    <t>Documentos normativos elaborados y adoptados</t>
  </si>
  <si>
    <t>Diálogos sociales realizados</t>
  </si>
  <si>
    <t>Iniciativas para la promoción de la convivencia implementadas</t>
  </si>
  <si>
    <t>ADECUACIÓN DE LA INFRAESTRUCTURA Y DOTACIÓN DEL AUDITORIO INELAG EN EL MUNICIPIO DE EL RETORNO, GUAVIARE</t>
  </si>
  <si>
    <t>CONSTRUCCIÓN DE UNIDADES SANITARIAS EN INSTITUCIÓN EDUCATIVAS DEL MUNICIPIO DE EL RETORNO, GUAVIARE</t>
  </si>
  <si>
    <t>DOTACIÓN DE BIENES Y ELEMENTOS A INSTITUCIONES EDUCATIVAS DEL MUNICIPIO DE EL RETORNO, GUAVIARE</t>
  </si>
  <si>
    <t>Instituciones educativas urbanas dotadas</t>
  </si>
  <si>
    <t>Instituciones educativas rurales dotadas</t>
  </si>
  <si>
    <t>ADQUISICIÓN DE KITS ESCOLARES PARA ESTUDIANTES DEL MUNICIPIO DE EL RETORNO, GUAVIARE</t>
  </si>
  <si>
    <t xml:space="preserve">FORTALECIMIENTO Y MEJORAMIENTO DE LA CALIDAD EDUCATIVA EN EL MUNICIPIO DE EL RETORNO GUAVIARE A TRAVÉS DE LA GRATUIDAD EDUCATIVA – SIN SITUACIÓN DE FONDOS </t>
  </si>
  <si>
    <t>DESARROLLO DE ENCUENTROS ACADÉMICOS Y EDUCATIVOS EN EL MUNICIPIO DE EL RETORNO GUAVIARE</t>
  </si>
  <si>
    <t>APOYO AL PROGRAMA DE ALIMENTACIÓN ESCOLAR EN EL MUNICIPIO DE EL RETORNO GUAVIARE</t>
  </si>
  <si>
    <t>FUNCIONAMIENTO</t>
  </si>
  <si>
    <t>APOYO EN EL DESARROLLO DE PROCESOS ADMINISTRATIVOS DE LA ALCALDÍA MUNICIPAL DE EL RETORNO, GUAVIARE</t>
  </si>
  <si>
    <t>APOYO A LA REALIZACIÓN DE LOS CONSEJOS MUNICIPALES DE DESARROLLO RURAL DEL MUNICIPIO DE EL RETORNO, GUAVIARE</t>
  </si>
  <si>
    <t>FORTALECIMIENTO DEL CONSEJO TERRITORIAL DE PLANEACIÓN DEL MUNICIPIO DE EL RETORNO</t>
  </si>
  <si>
    <t>APOYO EN LA GESTIÓN Y OPTIMIZACIÓN DOCUMENTAL DE LA ADMINISTRACIÓN MUNICIPAL PARA EL CUMPLIMIENTO DE LA LEY DE ARCHIVO</t>
  </si>
  <si>
    <t>IMPLEMENTACIÓN Y SEGUIMIENTO DEL MODELO INTEGRADO DE PLANEACIÓN Y GESTIÓN MIPG DE LA ADMINISTRACIÓN MUNICIPAL DE EL RETORNO, GUAVIARE</t>
  </si>
  <si>
    <t>22.5%</t>
  </si>
  <si>
    <t>FORTALECIMIENTO AL COMITÉ TERRITORIAL DE JUSTICIA TRANSICIONAL DEL MUNICIPIO DE EL RETORNO</t>
  </si>
  <si>
    <t>Apoyar y garantizar la participación de los integrantes de la mesa participación efectiva de víctimas y el funcionamiento de la misma</t>
  </si>
  <si>
    <t>APOYO CON AYUDA HUMANITARIA DE EMERGENCIAS PARA LAS VÍCTIMAS DEL MUNICIPIO DE EL RETORNO</t>
  </si>
  <si>
    <t>FORTALECIMIENTO A LA CELEBRACIÓN DEL DÍA DE LA MEMORIA Y SOLIDARIDAD CON LAS VÍCTIMAS EN EL MUNICIPIO DE EL RETORNO EL RETORNO</t>
  </si>
  <si>
    <t>APOYO EN LA ATENCIÓN DE LAS VÍCTIMAS DEL CONFLICTO ARMADO DEL MUNICIPIO DE EL RETORNO EL RETORNO</t>
  </si>
  <si>
    <t xml:space="preserve">FORTALECIMIENTO A LA MESA DE PARTICIPACIÓN EFECTIVA DE VICTIMAS DEL MUNICIPIO DE EL RETORNO. EL RETORNO </t>
  </si>
  <si>
    <t>DIFUSIÓN DE LA RUTA ESPECIAL DE PROTECCIÓN A POBLACIÓN VÍCTIMA DEL MUNICIPIO DE EL RETORNO GUAVIARE</t>
  </si>
  <si>
    <t>ACTUALIZACIÓN E IMPLEMENTACIÓN DE LOS PLANES DE VIDA DE LAS COMUNIDADES INDÍGENAS DEL MUNICIPIO DE EL RETORNO, GUAVIARE</t>
  </si>
  <si>
    <t>APOYO CON  BIENES Y ELEMENTOS A LOS CUERPOS DE SOCORRO DEL MUNICIPIO DE EL RETORNO GUAVIARE</t>
  </si>
  <si>
    <t>fondo</t>
  </si>
  <si>
    <t>APOYO AL CENTRO CARCELARIO Y PENITENCIARIO DEL MUNICIPIO DE SAN JOSÉ DEL GUAVIARE</t>
  </si>
  <si>
    <t>FORTALECIMIENTO Y OPERATIVIDAD DE LA COMISARIA DE FAMILIA DEL MUNICIPIO DE EL RETORNO GUAVIARE</t>
  </si>
  <si>
    <t>FORTALECIMIENTO Y SOSTENIMIENTO DE LAS INSPECCIONES DE POLICÍA DEL MUNICIPIO DE EL RETORNO GUAVIARE</t>
  </si>
  <si>
    <t>APOYO AL SISTEMA DE RESPONSABILIDAD PENAL PARA ADOLESCENTES DEL MUNICIPIO DE EL RETORNO</t>
  </si>
  <si>
    <t>APOYO EN LA ENTREGA DE RESTOS ÓSEOS A FAMILIARES DE VÍCTIMAS DESAPARECIDAS, EN EL MARCO DEL CONFLICTO ARMADO INTERNO</t>
  </si>
  <si>
    <t>APOYO AL FUNCIONAMIENTO DEL CONSEJO MUNICIPAL DE PAZ, RECONCILIACIÓN, CONVIVENCIA Y DERECHOS HUMANOS, DERECHO INTERNACIONAL HUMANITARIO DE EL RETORNO</t>
  </si>
  <si>
    <t>FORMULACIÓN DE LA POLÍTICA PÚBLICA PARA LA LEGALIDAD, CONVIVENCIA Y CONSTRUCCIÓN DE PAZ EN EL MUNICIPIO DE EL RETORNO, GUAVIARE</t>
  </si>
  <si>
    <t>APOYO AL CUERPO DE BOMBEROS</t>
  </si>
  <si>
    <t>APOYO A LA SEGURIDAD Y JUSTICIA DEL MUNICIPIO DE EL RETORNO GUAVIARE</t>
  </si>
  <si>
    <t>APOYO A LOS PLANES DE MEJORAMIENTO DE LAS INSTITUCIONES EDUCATIVAS DEL MUNICIPIO DE EL RETORNO GUAVIARE</t>
  </si>
  <si>
    <t xml:space="preserve">Transferencias </t>
  </si>
  <si>
    <t>Suministro de kits escolares</t>
  </si>
  <si>
    <t xml:space="preserve">Servicios logísticos , suministro de bienes y elementos </t>
  </si>
  <si>
    <t>Contratación de recurso humano</t>
  </si>
  <si>
    <t>Suministro de servcios funebres, transportes y pagos de derechos de cementerio</t>
  </si>
  <si>
    <t>Suministro de ayudas humanitarias (bienes, elementos, servicios logisticos)</t>
  </si>
  <si>
    <t xml:space="preserve">Suministro de bienes y elementos  y combustible </t>
  </si>
  <si>
    <t xml:space="preserve">Realización de convenio interinstitucional </t>
  </si>
  <si>
    <t xml:space="preserve">Realizar un convenio interinstitucional </t>
  </si>
  <si>
    <t>SECTOR SALUD Y PROTECCIÓN SOCIAL</t>
  </si>
  <si>
    <t>Gestionar, dirigir, coordinar y supervisar el acceso de la población al régimen subsidiado en el Municipio, mediante el seguimiento y control del aseguramiento de los afiliados y controlar la organización y operación de los servicios de salud bajo la estrategia de atención primaria en salud a nivel municipal para la atención de la población pobre no afiliada - PPNA.</t>
  </si>
  <si>
    <t>Administrar las afiliaciones al régimen subsidiado mediante el seguimiento y control del aseguramiento de los afiliados dentro de la Entidad territorial, garantizando el acceso oportuno y de calidad al plan de beneficios en salud, realizando acciones de actualización de la base de datos única de afiliados y su depuración.</t>
  </si>
  <si>
    <t>Gestionar los recursos físicos necesarios para la prestación eficiente y oportuna del servicio de salud en el Municipio.</t>
  </si>
  <si>
    <t xml:space="preserve">Realizar gestión interinstitucional, para la contratación de los servicios de promoción de la salud y prevención de riesgos asociados a condiciones no transmisibles y transmisibles de manera oportuna y realizar vigilancia a los eventos de interés en salud pública. </t>
  </si>
  <si>
    <t>ASEGURAMIENTO, SERVICIOS Y VIGILANCIA EN SALUD</t>
  </si>
  <si>
    <t>ASEGURAMIENTO Y ADMINISTRACIÓN DEL SISTEMA GENERAL DE LA SEGURIDAD SOCIAL EN SALUD – SGSSS</t>
  </si>
  <si>
    <t>Ampliar la cobertura de aseguramiento en salud, garantizando la continuidad de los afiliados</t>
  </si>
  <si>
    <t>Personas sin capacidad de pago afiliadas</t>
  </si>
  <si>
    <t>no se hace proyecto</t>
  </si>
  <si>
    <t>Promocionar las afiliaciones al régimen contributivo del Sistema General de Seguridad Social de las personas con capacidad de pago</t>
  </si>
  <si>
    <t>Personas con capacidad de pago afiliadas</t>
  </si>
  <si>
    <t>Realizar el pago de Inspección, Vigilancia Y Control – IVC</t>
  </si>
  <si>
    <t>Pagos realizados</t>
  </si>
  <si>
    <t xml:space="preserve">PAGO DE SUPERSALUD 0.4% IVC DEL MUNICIPIO DE EL RETORNO SIN SITUACIÓN DE FONDOS </t>
  </si>
  <si>
    <t>PAGO TASA SUPERSALUD</t>
  </si>
  <si>
    <t>Realizar la auditoria a la operación del régimen subsidiado en salud</t>
  </si>
  <si>
    <t>Auditorías realizadas</t>
  </si>
  <si>
    <t xml:space="preserve">FORTALECIMIENTO A LA AUDITORIA DEL REGIMEN SUBSIDIADO EN EL MUNICIPIO DE EL RETORNO </t>
  </si>
  <si>
    <t>prestacion de servicos proefesionales</t>
  </si>
  <si>
    <t>Gestionar los estudios, diseños, construcción y dotación de infraestructura básica en salud</t>
  </si>
  <si>
    <t>SALUD PUBLICA</t>
  </si>
  <si>
    <t>Ejecutar el Plan de Salud Pública de Intervenciones Colectivas - PIC</t>
  </si>
  <si>
    <t>Numero</t>
  </si>
  <si>
    <t>FORTALECIMIENTO AL PLAN DE SALUD PÚBLICA DE INTERVENCIONES COLECTIVAS EN EL MUNICIPIO DE EL RETORNO</t>
  </si>
  <si>
    <t>contrato interadministrativo</t>
  </si>
  <si>
    <t>Fortalecer la participación social y la orientación del usuario en los servicios de salud</t>
  </si>
  <si>
    <t>Acciones de participación social en salud realizadas</t>
  </si>
  <si>
    <t>FORTALECIMIENTO A LA OFICINA DE SERVICIO ATENCIÓN A LA COMUNIDAD - SAC EN EL MUNICIPIO DE EL RETORNO.</t>
  </si>
  <si>
    <t>prestacion de servicios  de apoyo, logistica y suministro</t>
  </si>
  <si>
    <t>Servicio de promoción, prevención y vigilancia  de eventos de interés en salud pública</t>
  </si>
  <si>
    <t>Acciones de promoción, prevención y vigilancia realizadas</t>
  </si>
  <si>
    <t>FORTALECIMIENTO DEL SERVICIO DE PROMOCIÓN, PREVENCIÓN Y VIGILANCIA  DE EVENTOS DE INTERÉS EN SALUD PÚBLICA DEL MUNICIPIO DE EL RETORNO, GUAVIARE</t>
  </si>
  <si>
    <t>prestacion de servicios profesionales, de apoyo, logistica y suministro</t>
  </si>
  <si>
    <t>DEPORTE Y RECREACIÓN</t>
  </si>
  <si>
    <t>Lograr la participación activa de la población retornense, mediante el fomento y la adopción de prácticas deportivas y recreativas, buen uso del tiempo libre, generando actividades y promocionando la mentalidad de sano esparcimiento, convivencia pacífica con sentido social y enfoque diferencial.</t>
  </si>
  <si>
    <t>Desarrollar estrategias y actividades de fomento deportivo, recreativo y de aprovechamiento del tiempo libre, mediante el fortalecimiento de las escuelas de formación deportivas, liderando la ejecución y participación en eventos deportivos y recreativos, generando espacios y escenarios para la población con enfoque diferencial adopten las prácticas deportivas y recreativas en la zona rural y urbana como medio convivencia y reconciliación.</t>
  </si>
  <si>
    <t>FOMENTO A LA RECREACIÓN, LA ACTIVIDAD FÍSICA Y EL DEPORTE</t>
  </si>
  <si>
    <t>ACTIVIDAD FÍSICA, DEPORTE Y RECREACIÓN</t>
  </si>
  <si>
    <t>Apoyar las iniciativas deportivas de clubes, escuelas de formación y organizaciones comunales legalmente constituidas</t>
  </si>
  <si>
    <t>Organizaciones sociales apoyadas</t>
  </si>
  <si>
    <t>Apoyar y fomentar actividades deportivas y recreativas con enfoque diferencial</t>
  </si>
  <si>
    <t>Eventos deportivos y recreativos realizados</t>
  </si>
  <si>
    <t>Fomentar los hábitos y estilos de vida saludables</t>
  </si>
  <si>
    <t>Personas atendidas</t>
  </si>
  <si>
    <t>Realizar los juegos comunales como espacio de integración de la comunidad rural y urbana</t>
  </si>
  <si>
    <t>Juegos comunales y comunitarios realizados</t>
  </si>
  <si>
    <t>Apoyar y fortalecer la escuela de formación deportiva</t>
  </si>
  <si>
    <t>Apoyar el programa Supérate con el deporte en el Municipio de El Retorno</t>
  </si>
  <si>
    <t>Eventos deportivos apoyados</t>
  </si>
  <si>
    <t>APOYO AL PROGRAMA SUPERATE CON EL DEPORTE EN EL MUNICIPIO DE EL RETORNO GUAVIARE</t>
  </si>
  <si>
    <t>Construir escenarios deportivos y recreativos con esfuerzo propio y/o gestión</t>
  </si>
  <si>
    <t>Escenarios deportivos y recreativos construidos</t>
  </si>
  <si>
    <t>Mantenimiento, mejoramiento y dotación de los escenarios deportivos y recreativos</t>
  </si>
  <si>
    <t>MANTENIMIENTO Y MEJORAMIENTO DE ESCENARIOS DEPORTIVOS DEL MUNICIPIO DE EL RETORNO, GUAVIARE</t>
  </si>
  <si>
    <t>Mejoramientos y dotaciones realizadas</t>
  </si>
  <si>
    <t>AGUA POTABLE Y SANEAMIENTO BÁSICO</t>
  </si>
  <si>
    <t>Impulsar la planeación presupuestal, la focalización y la financiación; fortaleciendo la prestación de los servicios de acueducto, alcantarillado y aseo en el municipio; mediante la coordinación, la gestión adecuada y la optimización de los sistemas de acueducto, alcantarillado y aseo instalados; avanzando en el cierre de brechas; incrementando los indicadores de calidad, continuidad y cobertura a costos de mercado; estableciendo una relación oferta demanda concertada con las necesidades de la población y la sostenibilidad a partir de la operación efectiva del prestador de los servicios; de forma que se garantice la certificación anual de los servicios; el subsidio y aporte solidario de y para los usuarios; ampliando y acompañando estrategias en la zona rural y articulando en todo caso el uso eficiente de los recursos.</t>
  </si>
  <si>
    <t>Optimizar el servicio público domiciliario de acueducto o servicio de agua potable; mejorando la distribución municipal de agua apta para el consumo humano, la conexión y medición, la captación de agua, su procesamiento, tratamiento, almacenamiento, conducción y transporte. Mediante estrategias de ampliación y mejoramiento de los sistemas de acueducto urbano, de los centros poblados y veredales; la efectiva administración del fondo de solidaridad y redistribución del ingreso; dotación de equipo necesario y preparando al Municipio con fuentes alternas para atención de contingencias y el eficiente manejo del agua. Igualmente liderando gestiones interinstitucionales en el nivel departamental y nacional que aporten al crecimiento y rentabilidad del sector.</t>
  </si>
  <si>
    <t>Optimizar el servicio público domiciliario de alcantarillado, mejorando la recolección municipal de residuos principalmente líquidos, por medio de tuberías y conductos; incluyendo actividades complementarias de transporte, tratamiento y disposición final; mediante la ampliación y mejoramiento de redes, acometidas y colectores de alcantarillado pluvial y sanitario; así como la instalación de plantas para el tratamiento de aguas residuales que son vertidas en caños, con el fin de disminuir la carga contaminante de las fuentes hídricas; realizando la efectiva administración del fondo de solidaridad y redistribución del ingreso; dotación de equipo necesario y ampliado las estrategias en la zona rural. Igualmente liderando gestiones interinstitucionales en el nivel departamental y nacional que aporten al crecimiento y rentabilidad del sector y Optimizar el servicio público domiciliario de aseo a fin de atender la demanda dela creciente población urbana y rural en términos de calidad y cobertura.</t>
  </si>
  <si>
    <t>ACCESO DE LA POBLACIÓN A LOS SERVICIOS DE AGUA POTABLE Y SANEAMIENTO BÁSICO</t>
  </si>
  <si>
    <t>ACCESO DE LA POBLACIÓN AL SERVICIO DE AGUA POTABLE</t>
  </si>
  <si>
    <t>Construcción y optimización de acueductos rurales en el municipio de El Retorno</t>
  </si>
  <si>
    <t>Acueductos unifamiliares construidos</t>
  </si>
  <si>
    <t>CONSTRUCCIÓN DE ACUEDUCTOS VEREDALES UNIFAMILIARES PARA FAMILIAS DEL MUNICIPIO DE EL RETORNO, GUAVIARE</t>
  </si>
  <si>
    <t>Acueductos optimizados</t>
  </si>
  <si>
    <t>ADECUACIÓN DE INFRAESTRUCTURA DE PLANTAS DE TRATAMIENTO DE AGUA POTABLE PTAP EN EL MUNICIPIO DE EL RETORNO, GUAVIARE</t>
  </si>
  <si>
    <t>Garantizar los subsidios a los estratos 1, 2 y 3</t>
  </si>
  <si>
    <t>Subsidios de acueducto entregados</t>
  </si>
  <si>
    <t>TRANSFERENCIA DE RECURSOS AL FSSRS, PARA LA APLICACIÓN DE SUBSIDIOS A LOS SERVICIOS PÚBLICOS DE ACUEDUCTO</t>
  </si>
  <si>
    <t>convenio</t>
  </si>
  <si>
    <t>Subsidios de alcantarillado entregados</t>
  </si>
  <si>
    <t>TRANSFERENCIA DE RECURSOS AL FSSRS, PARA LA APLICACIÓN DE SUBSIDIOS A LOS SERVICIOS PÚBLICOS DE ALCANTARILLADO</t>
  </si>
  <si>
    <t>Subsidios de aseo entregados</t>
  </si>
  <si>
    <t>TRANSFERENCIA DE RECURSOS AL FSSRS, PARA LA APLICACION DE SUBSIDIOS A LOS SERVICIOS PUBLICOS DE ASEO</t>
  </si>
  <si>
    <t>Transferir recursos al Plan Departamental de Aguas – PDA</t>
  </si>
  <si>
    <t>Transferencias de recursos sin situación de fondos</t>
  </si>
  <si>
    <t>TRANSFERENCIA PARA EL PLAN DEPARTAMENTAL DE AGUA POTABLE Y SANEAMIENTO BÁSICO DEL MUNICIPIO DE EL RETORNO, GUAVIARE CON SITUACION DE FONDOS</t>
  </si>
  <si>
    <t>TRANSFERENCIA PARA EL PLAN DEPARTAMENTAL DE AGUA POTABLE Y SANEAMIENTO BÁSICO DEL MUNICIPIO DE EL RETORNO, GUAVIARE SIN SITUACION DE FONDOS</t>
  </si>
  <si>
    <t>ACCESO DE LA POBLACIÓN A LOS SERVICIOS DE SANEAMIENTO BÁSICO Y ASEO</t>
  </si>
  <si>
    <t>Plantas de tratamiento de aguas residuales optimizadas</t>
  </si>
  <si>
    <t>ADECUACIÓN DE INFRAESTRUCTURA DE PLANTA DE TRATAMIENTO DE AGUAS RESIDUALES PTAR EN EL MUNICIPIO DE EL RETORNO, GUAVIARE</t>
  </si>
  <si>
    <t>TECNOLOGÍAS DE LA INFORMACIÓN Y LAS COMUNICACIONES</t>
  </si>
  <si>
    <t>Orientado a las acciones que faciliten el acceso y uso de todos los habitantes del Municipio a las tecnologías de la información y las comunicaciones, así como su implementación teniendo como fines el servicio universal, la protección de los usuarios y la garantía de la libre competencia. Adicionalmente, a través de este programa se contempla la planeación, dotación, el mantenimiento, la operación y el desarrollo de la infraestructura del Sector, así como la ampliación de la cobertura y calidad de las TIC. Igualmente, se incluyen los servicios prestados por el Sector y su regulación en términos de calidad y eficiencia.</t>
  </si>
  <si>
    <t>Empoderar a los retornenses a través de las Tecnologías de la Información y la Comunicación - TIC, para alcanzar la inclusión digital y promover la accesibilidad de las TIC y su utilización en pos del desarrollo social y económico de las personas con necesidades especiales tales como las poblaciones indígenas y las personas que viven en zonas rurales, las personas con discapacidad, las mujeres y las niñas y los jóvenes y los niños.</t>
  </si>
  <si>
    <t>Busca que la gente se apropie de las TIC y haga un uso seguro, responsable, y productivo de ellas. Se destacan programas como En TIC confío para que la gente sepa hacer frente a las amenazas a la seguridad y privacidad que se pueden dar en el entorno digital, o el fomento al teletrabajo como una forma de uso de las TIC en el entorno de trabajo.</t>
  </si>
  <si>
    <t>Agrupa las iniciativas que crean las condiciones para que el sector privado y el público, en el orden nacional y territorial, emprendan un cambio en sus actividades, productos y procesos en el marco de la cuarta revolución industrial. Las acciones de este eje van dirigidas a la digitalización de trámites, el uso de información para la toma de decisiones de política, a crear protocolos para que se facilite el intercambio de información entre entidades y a crear un portal único del Estado colombiano donde los ciudadanos puedan acceder a un amplio catálogo de servicios digitalizados.</t>
  </si>
  <si>
    <t>FACILITAR EL ACCESO Y USO DE LAS TECNOLOGÍAS DE LA INFORMACIÓN Y LAS COMUNICACIONES</t>
  </si>
  <si>
    <t>TRANSFORMACIÓN DIGITAL SECTORIAL Y TERRITORIAL</t>
  </si>
  <si>
    <t>Adoptar el protocolo IPV6 en la alcaldía municipal de El Retorno, con base en la resolución 2710 de 2017</t>
  </si>
  <si>
    <t>Protocolo IPv6 adoptado</t>
  </si>
  <si>
    <t>Implementar la Política de Gobierno Digital en la Alcaldía Municipal</t>
  </si>
  <si>
    <t>Política de gobierno digital implementada</t>
  </si>
  <si>
    <t>OTROS SERVICIOS</t>
  </si>
  <si>
    <t>Impulsar la economía local, mediante el desarrollo de proyectos innovadores que brindan soluciones de energía; de construcción de obras de electrificación, de ampliación y mejoramiento del alumbrado público y gas en el Municipio.</t>
  </si>
  <si>
    <t>Llevar energía y alumbrado público a las zonas no interconectadas con el fin de mejorar la seguridad, la competitividad, el desarrollo rural y productivo en áreas dispersas; mediante la automatización de la producción, brindando mejor calidad de vida, dando la oportunidad del uso de aparatos, maquinas, electrodomésticos, conectividad, entre otros, facilitando el desarrollo de actividades familiares, comunitarias y comerciales.</t>
  </si>
  <si>
    <t>Consolidar el mercado de gas combustible a nivel residencial.</t>
  </si>
  <si>
    <t>Mantenimiento y expansión del alumbrado público del Municipio</t>
  </si>
  <si>
    <t>MANTENIMIENTO DEL SERVICIO DE ALUMBRADO PÚBLICO EN EL MUNICIPIO DE EL RETORNO, GUAVIARE</t>
  </si>
  <si>
    <t>Lámparas instaladas</t>
  </si>
  <si>
    <t>ADQUISICIÓN DE LÁMPARAS Y ELEMENTOS PARA EL ALUMBRADO PÚBLICO DEL MUNICIPIO DE EL RETORNO, GUAVIARE</t>
  </si>
  <si>
    <t>Suscribir convenio o contratos de mantenimiento y suministro de energía eléctrica para el servicio de alumbrado público</t>
  </si>
  <si>
    <t>PAGO DE LA PRESTACIÓN DEL SERVICIO DEL ALUMBRADO PÚBLICO DEL MUNICIPIO DE EL RETORNO, GUAVIARE</t>
  </si>
  <si>
    <t>AGRICULTURA Y DESARROLLO RURAL</t>
  </si>
  <si>
    <t>Posibilitar un entorno institucional y económico que impulse el desarrollo rural como fuente importante de crecimiento económico, mediante la creación de oportunidades de inclusión productiva a grupos poblacionales en desventaja; tales como medianos y pequeños productores, familias víctimas del conflicto, grupos étnicos, mujeres, población en proceso de reintegración y reincorporación, personas con diversidad funcional, entre otros; de forma que acumulen capital social, humano y económico que facilite el aprovechamiento de las potencialidades del campo, superando sus deficiencias aumentando la productividad y reduciendo los costos de producción a nivel municipal que permitan garantizar la seguridad alimentaria.</t>
  </si>
  <si>
    <t>Liderar gestiones intersectoriales e interinstitucionales para el fortalecimiento de las capacidades productivas, organizativas y comerciales de los campesinos, medianos y pequeños productores, fortaleciendo la infraestructura productiva y de comercialización que le garantice la vinculación al mercado nacional de manera equilibrada, mejorando los ingresos de la población objetivo y por consiguiente su calidad de vida.</t>
  </si>
  <si>
    <t>Desarrollar estrategias de fortalecimiento de la dinámica rural, mediante el apoyo de iniciativas, cadenas y alianzas productivas, promoviendo la asociatividad en líneas organizadas de producción especialmente de (plátano, yuca, piscicultura, ganadería, frutales y cítricos, chontaduro, apicultura, avícola, búfalos, cerdos, ganadería bovina y caprina y otros productos que solo se producen en la región), con el acompañamiento y asistencia directa en procura de aumentar las buenas prácticas agropecuarias, la seguridad alimentaria y el fomento del renglón agroindustrial en la plataforma económica regional.</t>
  </si>
  <si>
    <t>Aunar esfuerzos con aliados estratégicos y demás niveles de gobierno; a fin de establecer mecanismos innovadores con enfoque hacia el empleo, emprendimiento, formación para el trabajo; promoción del renglón agropecuario a través de la extensión rural agropecuaria; mejoramiento genético, y fomento de la mediana y pequeña empresa, entre otras acciones que potencien el desarrollo económico y competitividad municipal; a partir de la vinculación de personas, familias y unidades de negocio en el camino de la generación de ingresos sostenible y calidad del trabajo.</t>
  </si>
  <si>
    <t>Apoyar la seguridad alimentaria rural y urbana</t>
  </si>
  <si>
    <t>Familias apoyadas con acceso a maquinaria y equipos</t>
  </si>
  <si>
    <t>ADECUACIÓN DE SUELOS PARA EL FORTALECIMIENTO DE LA PRODUCCIÓN AGRÍCOLA Y PECUARIA DEL MUNICIPIO DE EL RETORNO GUAVIARE</t>
  </si>
  <si>
    <t>Fortalecer los sistemas productivos agropecuarios para aumentar la producción de los pequeños y medianos productores de El Retorno</t>
  </si>
  <si>
    <t>Sistemas productivos pecuarios apoyados</t>
  </si>
  <si>
    <t>APOYAR LOS SISTEMAS PRODUCTIVOS AGROPECUARIOS EN EL MUNICIPIO DE EL RETORNO, GUAVIARE</t>
  </si>
  <si>
    <t>Realizar muestras agropecuarias y de tradiciones campesinas</t>
  </si>
  <si>
    <t>Muestras realizadas</t>
  </si>
  <si>
    <t>CIENCIA, TECNOLOGÍA E INNOVACIÓN AGROPECUARIA</t>
  </si>
  <si>
    <t>Realizar extensión rural agropecuaria</t>
  </si>
  <si>
    <t>ASISTENCIA TÉCNICA Y EXTENSIÓN RURAL AGROPECUARIA PARA PEQUEÑOS PRODUCTORES EN EL MUNICIPIO DE EL RETORNO, GUAVIARE</t>
  </si>
  <si>
    <t>Realizar mejoramiento genético en bovinos mediante inseminación artificial o transferencia de embriones</t>
  </si>
  <si>
    <t>Animales intervenidos</t>
  </si>
  <si>
    <t>MEJORAMIENTO GENÉTICO COMO APOYO A LA PRODUCTIVIDAD GANADERA EN EL MUNICIPIO DE EL RETORNO, GUAVIARE</t>
  </si>
  <si>
    <t>TRANSPORTE</t>
  </si>
  <si>
    <t>Conservar y mejorar la infraestructura de transporte a cargo del Municipio, incrementar el inventario de la infraestructura de transporte en la Entidad territorial.</t>
  </si>
  <si>
    <t>Optimizar la infraestructura vial municipal mediante la construcción, mejoramiento, rehabilitación y mantenimiento rutinario periódico de las vías urbanas y rurales, y la navegabilidad fluvial municipal; de forma que interconectados eficientemente a través de la red se minimicen los tiempos y riesgos de la movilidad, incrementando las capacidades productivas del campo, la competitividad y el desarrollo económico municipal y regional.</t>
  </si>
  <si>
    <t>VÍAS MOTOR DEL DESARROLLO ECONÓMICO</t>
  </si>
  <si>
    <t>INFRAESTRUCTURA RED VIAL REGIONAL Y TRANSPORTE FLUVIAL</t>
  </si>
  <si>
    <t>Intervención con estructuras en pavimento en vías de El Retorno</t>
  </si>
  <si>
    <t>Vías intervenidas</t>
  </si>
  <si>
    <t>Kilómetros</t>
  </si>
  <si>
    <t>CONSTRUCCIÓN DE PAVIMENTO RÍGIDO EN LAS VÍAS URBANAS DEL MUNICIPIO DE EL RETORNO DEPARTAMENTO DEL GUAVIARE</t>
  </si>
  <si>
    <t>Mantener y mejorar vías rurales de El Retorno</t>
  </si>
  <si>
    <t>Vías rurales intervenidas</t>
  </si>
  <si>
    <t>346.85</t>
  </si>
  <si>
    <t>REALIZACIÓN DEL PLAN VERANO EN EL MUNICIPIO DE EL RETORNO</t>
  </si>
  <si>
    <t>APOYO AL MANTENIMIENTO Y MEJORAMIENTO DE LAS VÍAS TERRESTRES DEL MUNICIPIO DE EL RETORNO</t>
  </si>
  <si>
    <t>Mejorar vías terciarias mediante el uso de placa huella y obras complementarias</t>
  </si>
  <si>
    <t>Obras complementarias construidas</t>
  </si>
  <si>
    <t>AMBIENTE Y DESARROLLO SOSTENIBLE</t>
  </si>
  <si>
    <t>Generar mecanismos para conservar, proteger y reponer el medio ambiente, así como la articulación interinstitucional para el desarrollo de actividades de reforestación de microcuencas y fuentes hídricas, programas de educación ambiental y fomento a la protección de la biodiversidad en el municipio, vinculando las comunidades y los diferentes grupos étnicos y principalmente las poblaciones escolares para incidir desde etapas tempranas de desarrollo en su sensibilización ambiental.</t>
  </si>
  <si>
    <t>Orientado a llevar a cabo la mitigación de Gases de Efecto Invernadero y adaptación al cambio climático.</t>
  </si>
  <si>
    <t xml:space="preserve">Planificar el manejo de las áreas de interés ambiental y buscar la reconciliación con el territorio, la naturaleza, los bosques y la vida. </t>
  </si>
  <si>
    <t>CONSERVACIÓN DE LA BIODIVERSIDAD Y SUS SERVICIOS ECOSISTÉMICOS</t>
  </si>
  <si>
    <t>Ampliar y reforestar franjas de rondas hídricas con especies endémicas</t>
  </si>
  <si>
    <t>Rondas hídricas reforestadas con seguimiento</t>
  </si>
  <si>
    <t>Metros cuadrados</t>
  </si>
  <si>
    <t>REFORESTACIÓN DE FUENTES Y RONDAS HÍDRICAS Y ÁREAS DEGRADAS POR ACTIVIDADES HUMANAS EN EL MUNICIPIO DE EL RETORNO, GUAVIARE</t>
  </si>
  <si>
    <t>Apoyar la restauración forestal de rondas protectoras de las cuencas hídricas</t>
  </si>
  <si>
    <t>Cuencas hídricas recuperadas</t>
  </si>
  <si>
    <t>Restaurar, rehabilitar y reforestar áreas degradas por actividades humanas</t>
  </si>
  <si>
    <t>Áreas reforestas</t>
  </si>
  <si>
    <t>Gestionar recursos para implementar el pago por servicios ambientales a familias que firmaron acuerdos de conservación con más de 10 Has.</t>
  </si>
  <si>
    <t>TRANSFERENCIA DE RECURSOS PARA EL PAGO DE SERVICIOS AMBIENTALES A FAMILIAS CAMPESINAS Y COMUNIDADES INDÍGENAS, CON ACUERDOS DE CONSERVACIÓN EN EL MUNICIPIO DE EL RETORNO, GUAVIARE</t>
  </si>
  <si>
    <t>Realizar el pago de servicios ambientales de acuerdo con la Ley 99 de 1993</t>
  </si>
  <si>
    <t>PAGO COMPENSACIÓN AMBIENTAL POR UTILIZACIÓN DE AGUAS LEY 99 DE 1993</t>
  </si>
  <si>
    <t>ATENCIÓN, PREVENCIÓN Y PROTECCIÓN INTEGRAL A LOS NIÑOS, NIÑAS, ADOLESCENTES Y FORTALECIMIENTO FAMILIAR</t>
  </si>
  <si>
    <r>
      <t xml:space="preserve">Apoyar el funcionamiento de los programas de Prosperidad Social </t>
    </r>
    <r>
      <rPr>
        <i/>
        <sz val="11"/>
        <color theme="1"/>
        <rFont val="Arial"/>
        <family val="2"/>
      </rPr>
      <t>(familias en acción y jóvenes en acción)</t>
    </r>
    <r>
      <rPr>
        <sz val="11"/>
        <color theme="1"/>
        <rFont val="Arial"/>
        <family val="2"/>
      </rPr>
      <t xml:space="preserve"> en el municipio de El Retorno</t>
    </r>
  </si>
  <si>
    <t xml:space="preserve">Apoyos realizados </t>
  </si>
  <si>
    <t>Apoyar la implementación de estrategias contra todo tipo de violencia y la prevención y erradicación del trabajo infantil</t>
  </si>
  <si>
    <t>Estrategias realizadas</t>
  </si>
  <si>
    <t>Diseñar e implementar campañas de información y concienciación sobre los derechos fundamentales de los niños, niñas y adolescentes</t>
  </si>
  <si>
    <r>
      <t xml:space="preserve">Fortalecer el programa </t>
    </r>
    <r>
      <rPr>
        <i/>
        <sz val="11"/>
        <color theme="1"/>
        <rFont val="Arial"/>
        <family val="2"/>
      </rPr>
      <t>Yo creo en mi futuro… y ¿tú?</t>
    </r>
    <r>
      <rPr>
        <sz val="11"/>
        <color theme="1"/>
        <rFont val="Arial"/>
        <family val="2"/>
      </rPr>
      <t xml:space="preserve"> Como estrategia para la atención, prevención y protección integral de los niños, niñas y adolescentes</t>
    </r>
  </si>
  <si>
    <t>Niños, Niñas y Adolescentes atendidos</t>
  </si>
  <si>
    <t>Fortalecer las instancias de participación técnicas y de decisión</t>
  </si>
  <si>
    <t>JUVENTUD RETORNENSE ACTIVA</t>
  </si>
  <si>
    <t>Apoyar el consejo municipal de juventudes</t>
  </si>
  <si>
    <t>Apoyar las iniciativas de la plataforma municipal de juventudes</t>
  </si>
  <si>
    <t>Fomentar la participación en políticas de juventud</t>
  </si>
  <si>
    <t>ATENCIÓN INTEGRAL AL ADULTO MAYOR</t>
  </si>
  <si>
    <t>Apoyar iniciativas de emprendimiento del adulto mayor</t>
  </si>
  <si>
    <t>Brindar paquetes alimentarios a la población adulto mayor en alto grado de vulnerabilidad</t>
  </si>
  <si>
    <t>Kits alimentarios entregados</t>
  </si>
  <si>
    <r>
      <t xml:space="preserve">Apoyar los encuentros municipales, departamentales y nacionales del adulto mayor </t>
    </r>
    <r>
      <rPr>
        <i/>
        <sz val="11"/>
        <color theme="1"/>
        <rFont val="Arial"/>
        <family val="2"/>
      </rPr>
      <t>“Nuevo comienzo otro motivo para vivir”</t>
    </r>
  </si>
  <si>
    <t>Encuentros apoyados</t>
  </si>
  <si>
    <t>Garantizar el apoyo al funcionamiento del programa Colombia Mayor</t>
  </si>
  <si>
    <t>Garantizar el funcionamiento integral del centro de bienestar del adulto mayor</t>
  </si>
  <si>
    <t>CONTRATACIÓN DE PERSONAL (TÉCNICO, AUXILIARES DE ENFERMERÍA, SERVICIOS GENERALES, MANIPULADORA DE ALIMENTOS ), LOGÍSTICA, SUMINISTRO DE ELEMENTOS Y SERVICIOS, ADQUISICIÓN DE VÍVERES, ELEMENTOS DE ASEO Y PRIMEROS AUXILIOS, ELEMENTOS DE DOTACIÓN, SERVICIOS FUNERARIOS, REMISIONES, SERVICIOS PÚBLICOS, *REMODELACIÓN CENTRO DE BIENESTAR</t>
  </si>
  <si>
    <t>ATENCIÓN INTEGRAL A POBLACIÓN EN CONDICIÓN O SITUACIÓN DE DISCAPACIDAD</t>
  </si>
  <si>
    <t>Atender de manera integral a población en condición o situación de Discapacidad</t>
  </si>
  <si>
    <t>Personas atendidas con servicios integrales</t>
  </si>
  <si>
    <t>2.5%</t>
  </si>
  <si>
    <t>Actualización de la caracterización de la Población en situación o condición de discapacidad</t>
  </si>
  <si>
    <t xml:space="preserve">Documentos de caracterización actualizados </t>
  </si>
  <si>
    <t>Celebrar el Día Internacional de las personas en condición o situación de Discapacidad</t>
  </si>
  <si>
    <t>Celebraciones realizadas</t>
  </si>
  <si>
    <r>
      <t xml:space="preserve">Apoyar iniciativas a través del </t>
    </r>
    <r>
      <rPr>
        <i/>
        <sz val="11"/>
        <color theme="1"/>
        <rFont val="Arial"/>
        <family val="2"/>
      </rPr>
      <t>“Fondo Mujer Emprender”</t>
    </r>
  </si>
  <si>
    <t>Garantizar el funcionamiento de la casa social de la mujer</t>
  </si>
  <si>
    <t>Diseñar estrategias de información y comunicación para prevenir y reducir la violencia contra la mujer</t>
  </si>
  <si>
    <t>Fortalecer el Consejo Consultivo de Mujeres – CCM</t>
  </si>
  <si>
    <t>Generar espacios para el encuentro y participación activa de la mujer</t>
  </si>
  <si>
    <t>Encuentros generados</t>
  </si>
  <si>
    <t>CULTURA</t>
  </si>
  <si>
    <t>Fomentar, apoyar, difundir, generar espacios, eventos, expresiones artísticas y culturales, que potencien la identidad de los retornenses, mediante la formación, el entretenimiento, el folclor, la protección del patrimonio cultural y en todo caso lograr la participación de la población con enfoque diferencial y sentido social residentes en el Municipio.</t>
  </si>
  <si>
    <t>Gestionar proyectos de construcción de nueva infraestructura cultural y la adecuación y modernización de escenarios ya existentes, que promuevan la cultura y las tradiciones del Municipio.</t>
  </si>
  <si>
    <t>Fomentar el acceso, la innovación, la creación y la producción artística y cultural en el Municipio, mediante el desarrollo de eventos institucionalizados, liderando la participación y representación en eventos artísticos y culturales dentro y fuera del Municipio, aumentando la oferta en las escuelas de formación y de escenarios culturales, promocionando y viviendo la cultura, impulsando la asistencia y el buen uso de la biblioteca pública, potenciando destrezas culturales y artísticas en niños, niñas, adolescentes, jóvenes, adultos mayores, víctimas del conflicto, reintegrados y reincorporados y grupos étnicos, aplicando un enfoque diferencial e incluyente desde la perspectiva de los derechos culturales en un marco de equidad, reconciliación y convivencia.</t>
  </si>
  <si>
    <t>Acciones asociadas a la gestión, protección y salvaguardia del patrimonio cultural colombiano y a su apropiación social.</t>
  </si>
  <si>
    <t>PROMOCIÓN Y ACCESO EFECTIVO A PROCESOS CULTURALES Y ARTÍSTICOS</t>
  </si>
  <si>
    <t>OFERTA CULTURAL</t>
  </si>
  <si>
    <t>Apoyar el servicio de extensiones y los servicios bibliotecarios en la zona urbana y rural del Municipio</t>
  </si>
  <si>
    <t>Extensiones realizadas</t>
  </si>
  <si>
    <t>EXTENSIÓN DE LA BIBLIOTECA A ZONAS RURALES DEL MUNICIPIO DE EL RETORNO, GUAVIARE</t>
  </si>
  <si>
    <t>Suministro combustible, servicio logistico, mantenimiento equipo de motor</t>
  </si>
  <si>
    <t>Apoyar los eventos culturales institucionalizados</t>
  </si>
  <si>
    <t>Eventos culturales apoyados</t>
  </si>
  <si>
    <t>APOYO A LA REALIZACION DEL DECIMO QUINTO FESTIVAL DEL GARCERO DEL MUNICIPIO DE EL RETORNO</t>
  </si>
  <si>
    <t>Dotar la escuela de formación artística y cultural</t>
  </si>
  <si>
    <t>Dotaciones entregadas</t>
  </si>
  <si>
    <t>suministro de implementos culturales</t>
  </si>
  <si>
    <t>Fomentar y ampliar los procesos de formación artística y cultural en la zona urbana y rural</t>
  </si>
  <si>
    <t xml:space="preserve">CONTRATACION DE SERVICIOS DE APOYO A LA GESTION EN LAS DIFERENTES PROCESOS CULTURALES </t>
  </si>
  <si>
    <t>Actualización y depuración del inventario de bienes, muebles e inmuebles de la alcaldía municipal de El Retorno, Guaviare</t>
  </si>
  <si>
    <t>Elaborar la política de seguridad y salud en el trabajo</t>
  </si>
  <si>
    <t>Documento de lineamiento técnicos elaborados y aprobados</t>
  </si>
  <si>
    <t>Implementar una (1) estrategia de información, comunicación y protocolo en la alcaldía municipal de El Retorno</t>
  </si>
  <si>
    <t xml:space="preserve">servicio de apoyo en tecnologias de la informacion y las comunicaciones para la educacion basica primari y secundaria </t>
  </si>
  <si>
    <t>sedes educativas oficiales co acceso de terminales de computo y contenidos digitales</t>
  </si>
  <si>
    <t xml:space="preserve">apoyar estudiantes con alto rendimiento acadamico </t>
  </si>
  <si>
    <t xml:space="preserve">estudiantes apoyados </t>
  </si>
  <si>
    <t xml:space="preserve">numero </t>
  </si>
  <si>
    <t>apoyar para mejorar los resultados en evaluacion de la calidad de la educacion preescolar, basica o media</t>
  </si>
  <si>
    <t>estudiantes evaluados con pruevas de calidad educativa</t>
  </si>
  <si>
    <t>fortalecimiento a las capacidades de los docentes de educacion preescolar basica y media</t>
  </si>
  <si>
    <t xml:space="preserve">docentes de educacion inicial, preescolar, basica y media beneficiados con estrategias de mejoramiento de sus capacidades </t>
  </si>
  <si>
    <t>Dotar con menajes a restaurantes escolares de las Instituciones Educativas</t>
  </si>
  <si>
    <t>Sedes dotadas con menaje y equipos de cocina</t>
  </si>
  <si>
    <t>Servicio de apoyo a la permanencia con transporte escolar</t>
  </si>
  <si>
    <t>Beneficiarios de transporte escolar</t>
  </si>
  <si>
    <t>Instalar acometidas domiciliarias</t>
  </si>
  <si>
    <t>Acometidas instaladas</t>
  </si>
  <si>
    <t>Ampliar las redes de acueducto en la cabecera municipal de El Retorno y en la Inspección de la Libertad</t>
  </si>
  <si>
    <t>Acueductos ampliados</t>
  </si>
  <si>
    <t>Diseñar y construir el plan maestro de acueducto de los centros poblados</t>
  </si>
  <si>
    <t>Acueductos construidos</t>
  </si>
  <si>
    <r>
      <t xml:space="preserve">Implementar campañas de educación ambiental </t>
    </r>
    <r>
      <rPr>
        <i/>
        <sz val="11"/>
        <color theme="1"/>
        <rFont val="Arial"/>
        <family val="2"/>
      </rPr>
      <t>"Ahorro y uso eficiente del agua"</t>
    </r>
  </si>
  <si>
    <t>Instalar equipos de medida macro y micro medidores de agua potable</t>
  </si>
  <si>
    <t>Equipos de medida instalados</t>
  </si>
  <si>
    <t>Optimizar el servicio de alcantarillado del municipio de El Retorno</t>
  </si>
  <si>
    <t>Alcantarillados optimizados</t>
  </si>
  <si>
    <t>Estaciones de bombeo optimizadas</t>
  </si>
  <si>
    <t>Ampliar red de alcantarillado urbano y de los centros poblados del Municipio</t>
  </si>
  <si>
    <t>Alcantarillados ampliados</t>
  </si>
  <si>
    <t>Actualizar e implementar el Plan de Gestión Integral de Residuos Sólidos - PGIRS</t>
  </si>
  <si>
    <t>Plan de Gestión Integral de Residuos Sólidos implementado</t>
  </si>
  <si>
    <t>Apoyar a delegaciones deportivas y deportistas que participen en eventos departamentales y nacionales</t>
  </si>
  <si>
    <t>Apoyar, fomentar y difundir la participación en encuentros culturales y artísticos en el ámbito municipal, departamental y nacional</t>
  </si>
  <si>
    <t xml:space="preserve">Delegaciones culturales apoyadas </t>
  </si>
  <si>
    <t>Apoyar el consejo municipal de cultura</t>
  </si>
  <si>
    <t>Actividades culturales apoyadas</t>
  </si>
  <si>
    <t>Apoyar las Actividades culturales del Municipio de El Retorno</t>
  </si>
  <si>
    <t>INFRAESTRUCTURA Y DOTACIÓN</t>
  </si>
  <si>
    <t>Adecuar mantener dotar y/o construir escenarios culturales</t>
  </si>
  <si>
    <t>Escenarios culturales adecuados y dotados</t>
  </si>
  <si>
    <t>Mantener, construir y dotar las Bibliotecas Públicas del Municipio</t>
  </si>
  <si>
    <t xml:space="preserve">Bibliotecas adecuadas y dotadas </t>
  </si>
  <si>
    <t xml:space="preserve">Gestión, protección y salvaguardia del patrimonio cultural colombiano </t>
  </si>
  <si>
    <t xml:space="preserve">Identificación del patrimonio cultural del Municipio </t>
  </si>
  <si>
    <t xml:space="preserve">Publicaciones realizadas  </t>
  </si>
  <si>
    <t>Crear y/o activar la lista representativa del patrimonio cultural e inmaterial del municipio de El Retorno</t>
  </si>
  <si>
    <t>Documentos de inclusión en la lista representativa de patrimonio cultural inmaterial realizados</t>
  </si>
  <si>
    <t>Apoyar eventos que permitan el buen uso del tiempo libre de los niños, niñas y adolescentes</t>
  </si>
  <si>
    <t>Apoyar las jornadas de registro e identificación realizadas por la Registraduría Nacional</t>
  </si>
  <si>
    <t>Jornadas apoyadas</t>
  </si>
  <si>
    <r>
      <t xml:space="preserve">Implementar la estrategia </t>
    </r>
    <r>
      <rPr>
        <i/>
        <sz val="11"/>
        <color rgb="FF000000"/>
        <rFont val="Arial"/>
        <family val="2"/>
      </rPr>
      <t>“Mambrú, este es otro cuento”</t>
    </r>
    <r>
      <rPr>
        <sz val="11"/>
        <color theme="1"/>
        <rFont val="Arial"/>
        <family val="2"/>
      </rPr>
      <t xml:space="preserve"> en articulación con la </t>
    </r>
    <r>
      <rPr>
        <sz val="11"/>
        <color rgb="FF000000"/>
        <rFont val="Arial"/>
        <family val="2"/>
      </rPr>
      <t>Agencia para la Reincorporación y la Normalización – ARN</t>
    </r>
  </si>
  <si>
    <t>Optimizar y dotar la infraestructura para la atención integral de la primera infancia</t>
  </si>
  <si>
    <t>Formular, adoptar y divulgar la política pública de juventud</t>
  </si>
  <si>
    <t>Documentos normativos adoptados y divulgados</t>
  </si>
  <si>
    <t>Actualizar y concertar el plan de contingencia del municipio de El Retorno – Guaviare, para la atención de emergencias humanitarias en el marco del conflicto armado</t>
  </si>
  <si>
    <t>Documentos de lineamiento Técnicos actualizados y concertados</t>
  </si>
  <si>
    <t>Actualizar y concertar el plan integral de prevención de violaciones a Derechos Humanos e infracciones al Derecho Internacional Humanitario</t>
  </si>
  <si>
    <t>Documentos de lineamientos Técnicos actualizados y concertados</t>
  </si>
  <si>
    <t>Elaborar el plan de retornos y reubicaciones a la población víctima del conflicto armado interno</t>
  </si>
  <si>
    <t>Elaborar el plan reparación colectiva a la comunidad de la inspección La Libertad del municipio de El Retorno</t>
  </si>
  <si>
    <t>Documentos de lineamientos Técnicos elaborados y aprobados</t>
  </si>
  <si>
    <t>ATENCIÓN, ASISTENCIA Y REPARACIÓN INTEGRAL A LAS VÍCTIMAS DE CONFLICTO ARMADO INTERNO</t>
  </si>
  <si>
    <t xml:space="preserve">Realizar la construcción del vivero forestal municipal
</t>
  </si>
  <si>
    <t xml:space="preserve">Realizar campañas de Educación Ambiental
</t>
  </si>
  <si>
    <t>Producir plántulas forestales para la recuperación de áreas degradadas</t>
  </si>
  <si>
    <t xml:space="preserve"> Acompañar permanentemente los Proyectos Ambientales Escolares (PRAE) y los Proyectos Ciudadanos PROCEDAS</t>
  </si>
  <si>
    <t>Infraestructura ambiental construida y certificada</t>
  </si>
  <si>
    <t>Campañas de información en gestión de cambio climático realizadas</t>
  </si>
  <si>
    <t xml:space="preserve">Fortalecimientos realizados al comité de educación ambiental
</t>
  </si>
  <si>
    <t>ORDENAMIENTO AMBIENTAL TERRITORIAL</t>
  </si>
  <si>
    <t>Elaborar el Plan de Gestión Ambiental Municipal</t>
  </si>
  <si>
    <t>Documentos técnicos elaborados y aprobados</t>
  </si>
  <si>
    <t>Implementar acciones de la Sentencia 4360 de 2018 “Amazonia Sujeto de Derechos”</t>
  </si>
  <si>
    <t xml:space="preserve">porcentaje </t>
  </si>
  <si>
    <t>Adquisición y mantenimiento de maquinaria y equipos agrícolas</t>
  </si>
  <si>
    <t>Implementar mercados campesinos para aportar a la estabilización de familias vulnerables</t>
  </si>
  <si>
    <t>Mercados campesinos realizados</t>
  </si>
  <si>
    <t>Implementar biodigestores para familias campesinas de El Retorno</t>
  </si>
  <si>
    <t>Familias beneficiadas con biodigestores</t>
  </si>
  <si>
    <t>Mantener y mejorar vías urbanas de El Retorno</t>
  </si>
  <si>
    <t>Vía mantenidas y mejoradas</t>
  </si>
  <si>
    <t>Mejorar la navegabilidad de Caño Grande</t>
  </si>
  <si>
    <t>Vía fluvial habilitada</t>
  </si>
  <si>
    <t>INCLUSIÓN SOCIAL DIGITAL</t>
  </si>
  <si>
    <t>Gestionar la instalación de zonas digitales</t>
  </si>
  <si>
    <t>Zonas digitales rurales</t>
  </si>
  <si>
    <t>Zonas digitales urbanas</t>
  </si>
  <si>
    <t>CIUDADANOS Y HOGARES EMPODERADOS DEL ENTORNO DIGITAL</t>
  </si>
  <si>
    <t>Adoptar e implementar la modalidad de teletrabajo en la Alcaldía Municipal de El Retorno</t>
  </si>
  <si>
    <t>Entidad pública con modalidad de teletrabajo</t>
  </si>
  <si>
    <t>Gestionar formación presencial en Ciudadanía Digital</t>
  </si>
  <si>
    <t>Ciudadanos digitales certificados</t>
  </si>
  <si>
    <t>Pequeños productores 
rurales atendidos</t>
  </si>
  <si>
    <t>Actualizaciones y 
depuraciones realizadas</t>
  </si>
  <si>
    <t>ACCESO A SOLUCIONES DE VIVIENDA</t>
  </si>
  <si>
    <t>META DE PRODUCTO</t>
  </si>
  <si>
    <t>INDICADOR DE PRODUCTO</t>
  </si>
  <si>
    <t>Mejoramiento de viviendas en el sector urbano y rural de El Retorno</t>
  </si>
  <si>
    <t>Viviendas urbanas y rurales mejoradas</t>
  </si>
  <si>
    <t xml:space="preserve">Titular predios urbanos de El Retorno </t>
  </si>
  <si>
    <t>VIVIENDA Y 
ENTORNOS DIGNOS E INCLUYENTES</t>
  </si>
  <si>
    <t>asistencia técnica y jurídica en saneamiento y titulación de predios</t>
  </si>
  <si>
    <t>MEJORAMIENTO DE VIVIENDA PARA LAS FAMILIAS DEL
MUNICIPIO DE EL RETORNO Guaviare</t>
  </si>
  <si>
    <t>INCLUSIÓN SOCIAL Y PRODUCTIVA PARA LA
POBLACIÓN EN SITUACIÓN DE VULNERABILIDAD</t>
  </si>
  <si>
    <t>INCLUSIÓN SOCIAL Y PRODUCTIVA PARA LA POBLACIÓN EN SITUACIÓN DE
VULNERABILIDAD</t>
  </si>
  <si>
    <t>IMPLEMENTACIÓN DE CAMPAÑAS DE INFORMACIÓN Y CONCIENCIACIÓN AMBIENTAL EN EL MUNICIPIO DEL RETORNO Guaviare</t>
  </si>
  <si>
    <t xml:space="preserve"> LOGISTICA, SUMINISTRO Y COMBUSTIBLE, CONTRATACION APOYO</t>
  </si>
  <si>
    <t xml:space="preserve">CONTRATACION
 DE PERSONAL </t>
  </si>
  <si>
    <t>FORTALECIMIENTO A LAS ESCUELAS DE  FORMACIÓN DEPORTIVA EN EL MUNICIPIO DE EL RETORNO, GUAVIARE</t>
  </si>
  <si>
    <t>APOYO Y FOMENTO DE ACTIVIDADES DEPORTIVAS, RECREATIVAS Y DE HÁBITOS SALUDABLES EN EL MUNICIPIO DE EL RETORNO, GUAVIARE</t>
  </si>
  <si>
    <t>LOGISTICA</t>
  </si>
  <si>
    <t>CONTRATACION PERSONAL 
PARA MANTENIMIENTO PARQUES, COMBUSTIBLE</t>
  </si>
  <si>
    <t>FORTALECIMIENTO DE LA RED DE SERVICIOS DE ATENCION EN SALUD DEL MUNICIPIO DE EL RETORNO</t>
  </si>
  <si>
    <t>contrato de suministro (compraventa)</t>
  </si>
  <si>
    <t>DESARROLLO DEL VIGESIMO  FESTIVAL DE MUSICA CAMPESINA EN EL MUNICIPIO DE EL RETORNO</t>
  </si>
  <si>
    <t>DIA DEL CUENTO</t>
  </si>
  <si>
    <t xml:space="preserve">DIA DEL COLONO </t>
  </si>
  <si>
    <t xml:space="preserve">VIERNES 
CULTURALES </t>
  </si>
  <si>
    <t>LOGISTICA NIÑOS EN EVENTOS CULTURALES FUERA DEL MUNICIPIO</t>
  </si>
  <si>
    <t xml:space="preserve">BIBLIOTECAS Y 
CENTRO CULTURAL DEL RETORNO </t>
  </si>
  <si>
    <t xml:space="preserve">PROFESIONAL EN PARA LA IDENTIFICACION </t>
  </si>
  <si>
    <t>Total 2022</t>
  </si>
  <si>
    <t>CONTRATACIÓN DE PERSONAL (TÉCNICO), logistica asamblea general familias en accion, combustible, papeleria</t>
  </si>
  <si>
    <t>APOYO INTEGRAL DE LA PRIMERA INFANCIA, NIÑOS, NIÑAS, ADOLESCENTES Y SUS FAMILIAS; DEL MUNICIPIO DE EL RETORNO GUAVIARE</t>
  </si>
  <si>
    <t xml:space="preserve">logistica eventos uso del tiempo libre </t>
  </si>
  <si>
    <t xml:space="preserve">CONTRATACION DE PERSONAL PROFESIONAL(psicologa) Y/O TECNICO), SUMINISTRO DE ELEMENTOS Y/O SERVICIOS,  </t>
  </si>
  <si>
    <t>logistica</t>
  </si>
  <si>
    <t xml:space="preserve">contratacion de personal profesional </t>
  </si>
  <si>
    <t xml:space="preserve">contratacion personal profesional y/o tecnico, servicio logistico </t>
  </si>
  <si>
    <t xml:space="preserve">Logistica adulto mayor, discapacidad, juventud, mujer, familias en accion </t>
  </si>
  <si>
    <t>FORTALECIMIENTO A LAS INSTANCIAS DE PARTICIPACION  DEL ADULTO MAYOR, JUVENTUD, DISPACAPACIDAD, MUJER Y FAMILIAS EN ACCION   DEL MUNICIPIO DE EL RETORNO, GUAVIARE</t>
  </si>
  <si>
    <t xml:space="preserve">logistica </t>
  </si>
  <si>
    <t xml:space="preserve">dotacion de bienes y elementos </t>
  </si>
  <si>
    <t>contratacion de 
enlace municpal de juventudes</t>
  </si>
  <si>
    <t>FORTALECER LA PROMOCIÓN Y LA PARTICIPACIÓN ACTIVA DE LOS JÓVENES EN EL MUNICIPIO DE EL RETORNO GUAVIARE</t>
  </si>
  <si>
    <t>APOYO INTEGRAL DE LA POBLACION ADULTO MAYOR DEL MUNICIPIO DE EL RETORNO GUAVIARE</t>
  </si>
  <si>
    <t>suminsitro de elementos pára las iniciativas</t>
  </si>
  <si>
    <t>adquisicion de lit</t>
  </si>
  <si>
    <t xml:space="preserve"> LOGÍSTICA encuentro municipal nuevo comienzo para vivir</t>
  </si>
  <si>
    <t>CONTRATACIÓN DE PERSONAL (TÉCNICO) y combustible, suministro elementos de oficina y papeleria program colombia mayor</t>
  </si>
  <si>
    <t>APOYO INTEGRAL A LA POBLACIÓN EN CONDICION DE DISCAPACIDAD EN EL MUNICIPIO DE EL RETORNO GUAVIARE</t>
  </si>
  <si>
    <t>CONTRATACION DE PERSONAL, SUMINISTRO DE ELEMENTOS Y/O SERVICIOS, LOGISTICA</t>
  </si>
  <si>
    <t>contratacion de personal profesional</t>
  </si>
  <si>
    <t xml:space="preserve">ACTUALIZACION DE LA CARACTERIZACION DE LA POBLACION EN CONDICION DE DISCAPACIDAD EN EL MUNICIPIO DE EL RETORNO </t>
  </si>
  <si>
    <t xml:space="preserve">IMPLEMENTACION DIFUSION Y APLICACIÓN DE LOS DERECHOS DE LAS MUJERES DEL MUNICIPIO DE EL RETORNO </t>
  </si>
  <si>
    <t>SUMINISTRO BIENES Y ELEMENTOS PARA LAS INICIATIVAS DEL FONDO EMPRENDER</t>
  </si>
  <si>
    <t>ENLACE CASA DE LA MUJER</t>
  </si>
  <si>
    <t>CONTRATACION DE PERSONAL PROFESIONAL  IMPLEMENTACION ESTRATEGIAS PARA PREVENIR Y REDUCIR LA VIOLENCIA CONTRA LA MUJER</t>
  </si>
  <si>
    <t>LOGISTICA PARA ENCUENTROS DER INTEGRACION</t>
  </si>
  <si>
    <t>ATENCIÓN INTEGRAL EN EQUIDAD: MUJER Y DIVERSIDAD SEXUAL</t>
  </si>
  <si>
    <t>IMPLEMENTACION DE LA ESTRATEGIA "MAMBRU ESTE ES OTRO CUENTO "</t>
  </si>
  <si>
    <t>FORMULAR, ADOPTAR Y DIVULGAR LA POLITICA, PUBLICA DE JUVENTUD DEL MUNICIPIO DE EL RETORNO</t>
  </si>
  <si>
    <t>TRASLADO DE RECURSOS PARA FORTALECER EL  FONDO MUNICIPAL DE GESTIÓN DEL RIESGO Y DESASTRES DEL RETORNO, GUAVIARE</t>
  </si>
  <si>
    <t xml:space="preserve">ACTA DE TRANSFERENCIA DE LOS RECURSOS </t>
  </si>
  <si>
    <t>APOYO EN EL FUNCIONAMIENTO AL COMITÉ MUNICIPAL DE GESTIÓN DEL RIESGO DEL EL RETORNO GUAVIARE</t>
  </si>
  <si>
    <t>servicios logisticos</t>
  </si>
  <si>
    <t xml:space="preserve">APOYO CON  AYUDAS HUMANITARIAS Y ELEMENTOS PARA ATENDER EMERGENCIAS Y EVENTOS NATURALES EN EL MUNICIPIO DE EL RETORNO </t>
  </si>
  <si>
    <t xml:space="preserve">CARACTERIZACION DE LOS NUCLEOS FAMILIARES Y VIVIENDAS UBICADAS EN ZONAS DE  RIESGO DEL MUNICIPIO DE EL RETORNO </t>
  </si>
  <si>
    <t xml:space="preserve">prestacion de servicios profesionales </t>
  </si>
  <si>
    <t>Capacitación en primeros auxilios a ciudadanos del municipio de El Retorno</t>
  </si>
  <si>
    <t>Obra e interventoria y dotacion</t>
  </si>
  <si>
    <t>Suministro de bienes, elementos  y materiales pedagogicos</t>
  </si>
  <si>
    <t>obra</t>
  </si>
  <si>
    <t xml:space="preserve">CONTRIBUCION AL RENDIMIENTO ACADEMICO DE LOS ESTUDIANTES DE LAS INSTITUCIONES EDUCATIVAS DEL MUNICIPIO DE EL RETORNO GUAVIARE </t>
  </si>
  <si>
    <t xml:space="preserve">adquisioin de 
euqipos y elementos </t>
  </si>
  <si>
    <t>FORTALECIMIENTO A LAS INSTITUCIONES
EDUCATIVAS PARA MEJORAR EL PROMEDIO EN LAS PRUEBAS SABER</t>
  </si>
  <si>
    <t xml:space="preserve">FORTALECIMIENTO A LOS DOCENTES DE LAS DE LAS DIFERENTES  INSTITUCIONES Y CEDES  EDUCATIVAS DEL MUNICIPIO DE EL RETORNO </t>
  </si>
  <si>
    <t>convenio para estrategias metodologiacas innovadoras que fortalescan a los docentes el tranbajo de aula</t>
  </si>
  <si>
    <t>APOYO AL FUNCIONAMIENTO DE LA JUNTA MUNICIPAL DE EDUCACION DEL MUNICIPIO DE EL RETORNO GUAVIARE</t>
  </si>
  <si>
    <t>logistica, elementos, papeleria</t>
  </si>
  <si>
    <t>sin situacion de fondos</t>
  </si>
  <si>
    <t xml:space="preserve">servicio logistico
suministro </t>
  </si>
  <si>
    <t>FORTALECIMIENTO A  LOS  RESTAURANTES ESCOLARES DEL MUNICIPIO DE EL RETORNO GUAVIARE</t>
  </si>
  <si>
    <t>APOYO CON TRANSPORTE ESCOLAR A ESTUDIANTES DE INSTITUCIONES EDUCATIVAS DEL MUNICIPIO DE EL RETORNO GUAVIARE</t>
  </si>
  <si>
    <t>PROMOCION DEL DESARROLLO</t>
  </si>
  <si>
    <t xml:space="preserve">Explotar y promover el atractivo turistico del municipio como destinos importantes atraves de la caoacitacion y difucion continua de los servicios turisticos para mejorar la atencion al cliente y la oferta turistica </t>
  </si>
  <si>
    <t>Actualizar el diagnóstico de la potencialidad turística</t>
  </si>
  <si>
    <t>Documentos de lineamientos técnicos actualizados</t>
  </si>
  <si>
    <t>Fortalecer el sector artesanal</t>
  </si>
  <si>
    <t>Artesanos</t>
  </si>
  <si>
    <t>beneficiados</t>
  </si>
  <si>
    <t>Capacitar a operadores turísticos para el desarrollo de mejores competencias y capacidades de atención</t>
  </si>
  <si>
    <t>Formular adoptar y divulgar el Plan de Desarrollo Turístico Municipal</t>
  </si>
  <si>
    <t>Documentos de lineamientos técnicos formulados adoptados y divulgados</t>
  </si>
  <si>
    <t>Realizar el Levantamiento del inventario turístico del municipio de El Retorno</t>
  </si>
  <si>
    <t>Documentos de lineamientos técnicos realizados</t>
  </si>
  <si>
    <t xml:space="preserve">COMERCIO INDUSTRIA Y TURISMO </t>
  </si>
  <si>
    <t>IDENTIFICAICON DEL POTENCIAL TURISTICO PARA IMPLEMENTAR TURISMO DE NATURALEZA</t>
  </si>
  <si>
    <t>PRODUCTIVIDAD Y COMPETIVIDAD DE LAS EMPRESAS RETORCENSES</t>
  </si>
  <si>
    <t>Apoyar a la pequeña y mediana empresa – PyMes de El Retorno</t>
  </si>
  <si>
    <t>PyMes apoyadas</t>
  </si>
  <si>
    <t>Implementar acciones de fortalecimiento empresarial</t>
  </si>
  <si>
    <t>Servicios logísticos , suministro de bienes y elementos , compensatorios</t>
  </si>
  <si>
    <t xml:space="preserve">servicios logisticos y de bienes y elementos </t>
  </si>
  <si>
    <t xml:space="preserve">Servicios logísticos </t>
  </si>
  <si>
    <t>FORTALECIMIENTO A LOS PROCESOS CULTURALES, ORGANIZATIVOS Y DE DESARROLLO SOCIAL A LA POBLACIÓN NEGRA Y AFRO DEL MUNICIPIO DE EL RETORNO</t>
  </si>
  <si>
    <t>Construcción DE LA CANCHA SINTETICA DE LA INSPECCION LA LIBERTAD EN EL MUNICIPIO DE El Retorno, Guaviare</t>
  </si>
  <si>
    <t>MANO DE OBRA</t>
  </si>
  <si>
    <t>CONTRIBUCION A LA REFORESTACION DE AREAS DEGRADADAS EN EL MUNICIPIO DE EL RETORNOI GUAVIARE</t>
  </si>
  <si>
    <t>CONSERVACION PROTECCION Y RESTAURACION DEL MEDIO AMBIENTE</t>
  </si>
  <si>
    <t xml:space="preserve">GESTION DE LA INFORMACION Y EL CONOCIMEINTO AMBIENTAL </t>
  </si>
  <si>
    <t>Plántulas producidas</t>
  </si>
  <si>
    <t>APOYO AL ACTA ESPECIFICA N°003 DEL ACUERDO MARCO V.A 004 DE 2019 CELEBRADO ENTRE PATRIMONIO NATURAL FONDO PARA LA BIODIVERSIDAD Y AREAS
PROTEGIDAS Y MUNICIPIO DE EL RETORNO GUAVIARE - PILAR 1 EL RETORNO</t>
  </si>
  <si>
    <t xml:space="preserve">APOYO A LOS PROYECTO AMBIENTALES ESCOLARES EN EL MUNICIPIO DE EL RETORNO </t>
  </si>
  <si>
    <t>ELABORACION DEL PLAN DE GESTION AMBIENTAL DEL MUNICIPIO DE EL RETORNO GUAVIARE</t>
  </si>
  <si>
    <t>APOYO A LA REALIZACION DE LOS MERCADOS CAMPESINOS EN EL MUNICIPIO DE EL RETORNO GUAVIARE</t>
  </si>
  <si>
    <t xml:space="preserve"> </t>
  </si>
  <si>
    <t>Mejoramiento de lainfraestructura vial terciariaen puntos críticos y obrascomplementarias en el tramoEl Trueno - La Morichera delmunicipio de El RetornoGuaviare</t>
  </si>
  <si>
    <t>Mantenimiento de la vía fluvial del municipio de El Retorno</t>
  </si>
  <si>
    <t>Adquisición DE TUBOS PARA LA CONSERVACIÓN DE LAS VÍAS RURALES Y URBANAS EN EL MUNICIPIO El Retorno</t>
  </si>
  <si>
    <t>INSTALACION DE  ACOMETIDAS  DOMICILIARIAS DE SERVICIOS DE AGUA POTABLE EN EL MUNICIPIO DE EL RETORNO</t>
  </si>
  <si>
    <t>CONSTRUCCION DE REDES DE ACUEDUCTO EN EL MUNICIPIO DE EL RETORNO GUAVIARE</t>
  </si>
  <si>
    <t>CONSTRUCCION DE ACUEDUCTOS EN LA ZONA RURAL DEL MUNICIPIO DE EL RETORNO GUAVIARE</t>
  </si>
  <si>
    <t>SGP Propósito Genera (AGUA POTABLE)</t>
  </si>
  <si>
    <t xml:space="preserve">SGP Propósito Genera </t>
  </si>
  <si>
    <t>OPTIMIZACION DE REDES DE ALCANTARILLADO   EN EL MUNICIPIO DE EL RETORNO, GUAVIARE</t>
  </si>
  <si>
    <t xml:space="preserve">CONSTRUIR,  OPTIMIZAR O MEJORAR LAS ESTACIONES DE BOMBEO DEL SERVICIO DE ALCANTARILLADO EN EL MUNICIPIO DE EL RETORNO </t>
  </si>
  <si>
    <t>AMPLIACION DE REDES DE ALCANTARILLADO EN EL MUNICIPIO DE EL RETORNO</t>
  </si>
  <si>
    <t>IMPLEMENTACION DE LA ESTRATEGIA DE GOBIERNO DIGITAL Y PROTOCOLO IPV6  EN LA ALCALDIA DEL MUNICIPIO DE EL RETORNO</t>
  </si>
  <si>
    <t>APOYO EN EL MANTENIMIENTO Y FUNCIONAMIENTO DE VEHÍCULO AL SERVICIO DEL TRANSPORTE DE CARNE ANIMAL  DEL MUNICIPIO DE EL RETORNO, GUAVIARE</t>
  </si>
  <si>
    <t xml:space="preserve">mantenimiento vehiculo 
prestacion de de servicos 
</t>
  </si>
  <si>
    <t xml:space="preserve">ELABORACION DE ESTUD IOS Y DISEÑOS PARA LA CONSTRUCCION DEL CENTRO DE PROTECCION DEL MENOR EN EL MUNICIPIO DE EL RETORNO </t>
  </si>
  <si>
    <t xml:space="preserve">consultoria </t>
  </si>
  <si>
    <t xml:space="preserve">ELABORACION DE ESTUD IOS Y DISEÑOS PARA LA CONSTRUCCION Y REUBICACION  DEL CEMENTERIO MUNICIPAL DE EL RETORNO </t>
  </si>
  <si>
    <t>obra e interventoria</t>
  </si>
  <si>
    <t>MANTENIMIENTO  Y MEJORAMIENTO DE LA INFRAESTRUCTURA MUNICIPAL DE EL RETORNO GUAVIARE</t>
  </si>
  <si>
    <t>FORTALECIMIENTO DEL EQUIPAMENTO MUNICIPAL</t>
  </si>
  <si>
    <t xml:space="preserve">INFRAESTRUCTURA MUNICPAL </t>
  </si>
  <si>
    <t>ANALISIS PARA LA DEPURACIÓN DE BIENES, MUEBLES E INMUEBLES DE LA ALCALDÍA MUNICIPAL DE EL RETORNO, GUAVIARE</t>
  </si>
  <si>
    <t xml:space="preserve">SERVICIOS DE APOYO </t>
  </si>
  <si>
    <t>ACTUALIZACIÓN DE LA BASE DE DATOS SISBEN IV FASE DEMANDA EN EL MUNICIPIO DE EL RETORNO, GUAVIARE</t>
  </si>
  <si>
    <t>CAPACITACIÓN A SERVIDORES PÚBLICOS DE LA ALCALDÍA MUNICIPAL DE EL RETORNO, GUAVIARE</t>
  </si>
  <si>
    <t>DOTACIÓN DE EQUIPOS ELEMENTOS TECNOLOGICOS PARA LA ADMINISTRACIÓN MUNICIPAL</t>
  </si>
  <si>
    <t>adquisicon de equipos y elementos tecnologicos</t>
  </si>
  <si>
    <t xml:space="preserve">contratacion de personal </t>
  </si>
  <si>
    <t>APOYO FUNERARIO A POBLACIÓN VÍCTIMA  DEL MUNICIPIO DE EL RETORNO GUAVIARE</t>
  </si>
  <si>
    <t xml:space="preserve">FORTALECIMIENTO AL SISTEMA DE GESTION DE SEGURIDAD Y SALUD EN EL TRABAJO DE EL MUNICIPIO DE EL RETORNO GUAVIARE. </t>
  </si>
  <si>
    <t>APOYAR LA AFILIACION Y LA CONTINUIDAD DEL ASEGURAMIENTO  EN SALUD GARANTIZANDO LA CONTINUIDAD DE LOS AFILIADOS DEL MUNICIPIO DE EL RETORNO</t>
  </si>
  <si>
    <t>Realizar acciones para la formulación de la Política Pública para la población negra y afrocolombiana en El Retorno</t>
  </si>
  <si>
    <t>Realizar caracterización de la comunidad negra y afrocolombiana</t>
  </si>
  <si>
    <t>Documentos normativos elaborados</t>
  </si>
  <si>
    <t>ELABORAR LA CARACTERIZACIÓN Y LA POLÍTICA PÚBLICA PARA LA POBLACIÓN NEGRA Y AFROCOLOMBIANA EN EL MUNICIPIO DE EL RETORNO, GUAVIARE</t>
  </si>
  <si>
    <t>Documentos de caracterización elaborados</t>
  </si>
  <si>
    <t>capacitaciones</t>
  </si>
  <si>
    <t>Optimizaciones realizadas</t>
  </si>
  <si>
    <t xml:space="preserve">optimizar CDI 
dotacion de bienes y elementos </t>
  </si>
  <si>
    <t>IMPLEMENTAR ACCIONES DEL PLAN DE GESTIÓN INTEGRAL DE RESIDUOS SÓLIDOS - PGIRS DEL MUNICIPIO DE EL RETRORNO GUAVIARE</t>
  </si>
  <si>
    <t>OPTIMIZACION DE LOS CENTROS SOCIALES Y CULTURALES PARA EL FOMENTO DE LA PARTICIPACIÓN COMUNAL EN EL MUNICIPIO DE EL RETORNO GUAVIARE</t>
  </si>
  <si>
    <t xml:space="preserve">FORTALECIMIENTO A LAS ESTACIONES DE  RADIODIFUSION COMUNITARIA DEL MUNICIPIO DE EL RETORNO GUAVIARE </t>
  </si>
  <si>
    <t>FORTALECIMIENTO A LA REALIZACION DEL PROCESO DE RENDICIÓN DE CUENTAS EN EL MUNICIPIO DE EL RETORNO GUAVIARE</t>
  </si>
  <si>
    <t>FORTALECIMIENTO A  LAS 
ORGANIZACIONES COMUNALES DEL MUNICIPIO DE EL RETORNO GUAVIARE</t>
  </si>
  <si>
    <t>Capacitaciones</t>
  </si>
  <si>
    <t xml:space="preserve">FORTALECIMIENTO DE ESPACIOS DE INTERACCION ENTRE EL CIUDADANO Y LA ADMINISTRACION MUNICIPAL DE EL RETORNO </t>
  </si>
  <si>
    <t>logistica para ferias
 de servicios "alcaldia en su vereda"</t>
  </si>
  <si>
    <t>suministro elementos</t>
  </si>
  <si>
    <t xml:space="preserve">suministro de elementos </t>
  </si>
  <si>
    <t>FORTALECIMIENTO PARA EL SANEAMIENTO Y TITULACIÓN DE PREDIOS EN EL MUNICIPIO DE EL RETORNO GUAVIARE</t>
  </si>
  <si>
    <t>APOYO AL FUNCIONAMIENTO DEL SISTEMA DE SEGURIDAD VIAL E IMPLEMENTACION DE CAMPAÑAS SOBRE EL CODIGO NACIONAL DE SEGURIDAD Y CONVIVENCIA CIUDADANA</t>
  </si>
  <si>
    <t xml:space="preserve">suministro de elementos (folletos y cartilla) y servicio logistico </t>
  </si>
  <si>
    <t>sumnistro de elementos funebres(osarios y cajas funebres)</t>
  </si>
  <si>
    <t xml:space="preserve">logsitica y elementos </t>
  </si>
  <si>
    <t>Contratación de recurso humano
Prestación de servicios a todo costo</t>
  </si>
  <si>
    <t>placa huella construida</t>
  </si>
  <si>
    <r>
      <t xml:space="preserve">ACTIVIDADES </t>
    </r>
    <r>
      <rPr>
        <b/>
        <i/>
        <sz val="11"/>
        <color theme="0"/>
        <rFont val="Arial"/>
        <family val="2"/>
      </rPr>
      <t>(actividades que se realizaran en el proyecto)</t>
    </r>
  </si>
  <si>
    <t>Puestos de
salud dotados</t>
  </si>
  <si>
    <t>PRESTACION DE SERVICIOS DE SALUD</t>
  </si>
  <si>
    <t>APOYO EN LA ACTUALIZACIÓN DE LOS PLANES DE PREVENCIÓN Y ATENCIÓN DE EMERGENCIAS HUMANITARIAS Y DERECHOS
HUMANOS DE EL MUNICIPIO DE EL RETORNO, GUAVIARE El RETORNO</t>
  </si>
  <si>
    <t>ELABORACION DEL PLAN DE RETORNOS Y REUBICACIONES PARA  LA  POBLACIÓN VÍCTIMA DEL CONFLICTO ARMADO INTERNO EN EL MUNICIPIO DE EL RETORNO</t>
  </si>
  <si>
    <t>FORMULACIÓN Y APROBACIÓN DEL PLAN DE REPARACIÓN COLECTIVA A LA COMUNIDAD DE LA INSPECCIÓN LA LIBERTAD DEL MUNICIPIO DE EL RETORNO</t>
  </si>
  <si>
    <t>FORTALECER ACCIONES EN CUMPLIMIENTO DE LAS ÓRDENES DE LA MEDIDA CAUTELAR NUKAK</t>
  </si>
  <si>
    <t>PLAN OPERATIVO ANUAL DE INVERSIÓN - POAI 2022</t>
  </si>
  <si>
    <t xml:space="preserve"> PLAN OPERATIVO ANUAL DE INVERSIÓN - POAI 2022</t>
  </si>
  <si>
    <t xml:space="preserve">PERITO PARA LA SUBSTA DE BIENES </t>
  </si>
  <si>
    <t>FORTALECIMIENTO A LA ESTRATEGIA DE INFORMACIÓN, COMUNICACIÓN Y PROTOCOLO EN LA ALCALDÍA MUNICIPAL DE EL RETORNO</t>
  </si>
  <si>
    <t>REALIZAR ACCIONES PARA GARANTIZAR EL DERECHO A LA LIBERTAD RELIGIOSA Y DE CULTOS EN EL MUNICIPIO DE EL RETORNO</t>
  </si>
  <si>
    <t xml:space="preserve">logistica y suministro para evento entre iglesias del municipio </t>
  </si>
  <si>
    <t>GARANTIZAR ESPACIOS  QUE PROMUEVAN EL RESPETO DE LOS DERECHOS HUMANOS Y LA CONVIVENCIA CIUDADANA EN EL MUNICIPIO DE EL RETORNO GUAVIARE</t>
  </si>
  <si>
    <t xml:space="preserve">profesional para capacitacion e implementacion o furmulacion de la politica </t>
  </si>
  <si>
    <t>FORLACER UNA ESTRATEGIA MUNICIPAL DE NO ESTIGMATIZACIÓN DE LA POBLACIÓN REINCORPORADA Y REINTEGRADA</t>
  </si>
  <si>
    <t xml:space="preserve">logistica y cartillas o folletos </t>
  </si>
  <si>
    <t xml:space="preserve">INSTACION DE EQUIPOS DE MICROMEDICION PARA EL SERVICIO DE AGUA POTABLE EN EL MUNICIPIO DE EL RETORNO GUAVIARE </t>
  </si>
  <si>
    <r>
      <t xml:space="preserve">ACTIVIDADES </t>
    </r>
    <r>
      <rPr>
        <b/>
        <i/>
        <sz val="9"/>
        <color theme="1"/>
        <rFont val="Arial"/>
        <family val="2"/>
      </rPr>
      <t>(actividades que se realizaran en el proyecto)</t>
    </r>
  </si>
  <si>
    <t>DISEÑO Y DIFUSIÓN DE CAMPAÑAS AMBIENTALES PARA EL USO EFICIENTE, AHORRO DEL AGUA EN EL MUNICIPIO DE EL RETORNO GUAVIARE</t>
  </si>
  <si>
    <t>OPTIMIZAR Y DOTAR LOS CENTROS DE ATENCIÓN INTEGRAL A LA PRIMERA INFANCIA DEL MUNICIPIO DE EL RETORNO GUAVIARE</t>
  </si>
  <si>
    <t>contratacion de personal</t>
  </si>
  <si>
    <t>FORTALECIMIENTO TECNOLOGICO A LAS INSTITUCIONES EDUVATIVAS DEL MUNICIPIO DE ELRETORNO</t>
  </si>
  <si>
    <t>APOYO A LOS EVENTOS CULTURALES E INSTITUCIONALES DEL MUNICPIO DE EL RETORNO GUAVIARE</t>
  </si>
  <si>
    <t>FORTALECIMIENTO A LA ESCUELA DE FORMACION ARTISTICA Y CULTURAL DEL MUNICIPIO DE EL RETORNO</t>
  </si>
  <si>
    <t>APOYO EN LA DINAMIZACION
DEL CONSEJO MUNICIPAL DE CULTURA</t>
  </si>
  <si>
    <t xml:space="preserve">MANTENIMIENTO Y 
ADECUACION DE LAS BIBLIOTECA Y  LOS ESCENARIOS CULTURALES DEL MUNICIPIO DE EL RETORNO </t>
  </si>
  <si>
    <t>IDENTIFICACION Y CREACIÓN DE LA LISTA REPRESENTATIVA  DEL PLATRIMONIO CULTURAL E INMATERIAL DEL MUNICIPIO DE EL RETORNO</t>
  </si>
  <si>
    <t>PROGRAMAS ORIENTADOS A LA CULTURA CIUDADANA</t>
  </si>
  <si>
    <t>PROPIOS</t>
  </si>
  <si>
    <t>MATERIALIZACION DE LAS MEDIDAS CORRECTIVAS IMPUESTAS POR LAS AUTORIDADES DE POLICIA</t>
  </si>
  <si>
    <t>PROGRAMACIÓN</t>
  </si>
  <si>
    <t>ACTIVIDADES (Colocar cada una de las actividades que se realizaran en el proyecto)</t>
  </si>
  <si>
    <t>FECHA DE INICIO</t>
  </si>
  <si>
    <t>FECHA DE FINALIZACIÓN</t>
  </si>
  <si>
    <t>INDICADOR DE VERIFICACIÓN</t>
  </si>
  <si>
    <t>PERIOCIDAD DEL INDICADOR</t>
  </si>
  <si>
    <t>RESPONSABLES</t>
  </si>
  <si>
    <t>OBSERVACIONES</t>
  </si>
  <si>
    <t xml:space="preserve">SUMINISTRO IMPLEMENTACION DEPORTIVA  </t>
  </si>
  <si>
    <t>ANUAL</t>
  </si>
  <si>
    <t xml:space="preserve">UNIDAD DE DEPORTES Y RECREACION </t>
  </si>
  <si>
    <t>SERVICIO LOGISTICO</t>
  </si>
  <si>
    <t>SERVIICIO LOGISTICO</t>
  </si>
  <si>
    <t xml:space="preserve">PRESTACION DE SERVICIOS PROFESIONALES </t>
  </si>
  <si>
    <t xml:space="preserve">PRESTACION DE SERVICIOS  MONITORES  EN LAS DIFERENTES DISCIPLINAS </t>
  </si>
  <si>
    <t>OBRA</t>
  </si>
  <si>
    <t xml:space="preserve">PRESTACION DE SERVICIOS </t>
  </si>
  <si>
    <t xml:space="preserve">SUMINISTRO COMBUSTIBLE </t>
  </si>
  <si>
    <t xml:space="preserve">APOYO A LA REALIZACIÓN DE LAS MUESTRAS AGRÍCOLA Y GANADERA EN EL CASCO URBANO O INSPECCIONES DEL MUNICIPIO DE EL RETORNO GUAVIARE </t>
  </si>
  <si>
    <t>Elaboracion y socializacion de la política de seguridad y salud en el trabajo</t>
  </si>
  <si>
    <t>Contratos+ ejecutados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</si>
</sst>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\ _€_-;\-* #,##0\ _€_-;_-* &quot;-&quot;??\ _€_-;_-@_-"/>
    <numFmt numFmtId="167" formatCode="_-* #,##0.00\ _€_-;\-* #,##0.00\ _€_-;_-* &quot;-&quot;??\ _€_-;_-@_-"/>
    <numFmt numFmtId="168" formatCode="&quot;$&quot;\ #,##0.00"/>
    <numFmt numFmtId="169" formatCode="_-&quot;$&quot;\ * #,##0.0_-;\-&quot;$&quot;\ * #,##0.0_-;_-&quot;$&quot;\ * &quot;-&quot;??_-;_-@_-"/>
    <numFmt numFmtId="170" formatCode="_-&quot;$&quot;\ * #,##0_-;\-&quot;$&quot;\ * #,##0_-;_-&quot;$&quot;\ * &quot;-&quot;??_-;_-@_-"/>
    <numFmt numFmtId="171" formatCode="_-[$$-240A]\ * #,##0.00_-;\-[$$-240A]\ * #,##0.00_-;_-[$$-240A]\ * &quot;-&quot;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sz val="20"/>
      <color rgb="FF5A656C"/>
      <name val="Century Gothic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1"/>
      <color rgb="FFEB3255"/>
      <name val="Arial"/>
      <family val="2"/>
    </font>
    <font>
      <sz val="11"/>
      <color rgb="FFEB3255"/>
      <name val="Calibri"/>
      <family val="2"/>
      <scheme val="minor"/>
    </font>
    <font>
      <sz val="10"/>
      <color indexed="81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i/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tial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theme="0"/>
      <name val="Arial"/>
      <family val="2"/>
    </font>
    <font>
      <b/>
      <sz val="20"/>
      <name val="Century Gothic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name val="Century Gothic"/>
      <family val="2"/>
    </font>
    <font>
      <b/>
      <sz val="12"/>
      <color rgb="FF5A656C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554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167" fontId="12" fillId="0" borderId="0" applyFont="0" applyFill="0" applyBorder="0" applyAlignment="0" applyProtection="0"/>
  </cellStyleXfs>
  <cellXfs count="5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/>
    <xf numFmtId="9" fontId="4" fillId="0" borderId="1" xfId="0" applyNumberFormat="1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 wrapText="1"/>
    </xf>
    <xf numFmtId="44" fontId="0" fillId="0" borderId="0" xfId="2" applyFont="1"/>
    <xf numFmtId="44" fontId="0" fillId="0" borderId="0" xfId="2" applyFont="1" applyAlignment="1">
      <alignment horizontal="center" vertical="center"/>
    </xf>
    <xf numFmtId="44" fontId="4" fillId="0" borderId="0" xfId="2" applyFont="1" applyAlignment="1">
      <alignment horizontal="center" vertical="center"/>
    </xf>
    <xf numFmtId="44" fontId="4" fillId="0" borderId="0" xfId="2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6" fontId="14" fillId="0" borderId="1" xfId="6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44" fontId="4" fillId="0" borderId="1" xfId="2" applyFont="1" applyFill="1" applyBorder="1"/>
    <xf numFmtId="0" fontId="3" fillId="0" borderId="0" xfId="0" applyFont="1" applyAlignment="1">
      <alignment horizontal="left" vertical="center"/>
    </xf>
    <xf numFmtId="44" fontId="0" fillId="0" borderId="0" xfId="0" applyNumberFormat="1"/>
    <xf numFmtId="0" fontId="0" fillId="0" borderId="0" xfId="0" applyFill="1"/>
    <xf numFmtId="0" fontId="4" fillId="0" borderId="1" xfId="0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0" fontId="4" fillId="0" borderId="0" xfId="0" applyFont="1" applyFill="1"/>
    <xf numFmtId="0" fontId="4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44" fontId="4" fillId="0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 vertical="center"/>
    </xf>
    <xf numFmtId="164" fontId="0" fillId="0" borderId="0" xfId="0" applyNumberFormat="1"/>
    <xf numFmtId="44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0" applyFill="1" applyAlignment="1">
      <alignment horizontal="center"/>
    </xf>
    <xf numFmtId="44" fontId="0" fillId="0" borderId="0" xfId="2" applyFont="1" applyFill="1"/>
    <xf numFmtId="0" fontId="0" fillId="0" borderId="0" xfId="0" applyFill="1" applyAlignment="1">
      <alignment wrapText="1"/>
    </xf>
    <xf numFmtId="44" fontId="0" fillId="0" borderId="0" xfId="0" applyNumberFormat="1" applyFill="1"/>
    <xf numFmtId="44" fontId="4" fillId="0" borderId="1" xfId="2" applyNumberFormat="1" applyFont="1" applyFill="1" applyBorder="1"/>
    <xf numFmtId="1" fontId="4" fillId="0" borderId="1" xfId="0" applyNumberFormat="1" applyFont="1" applyFill="1" applyBorder="1"/>
    <xf numFmtId="0" fontId="15" fillId="0" borderId="1" xfId="0" applyFont="1" applyFill="1" applyBorder="1"/>
    <xf numFmtId="1" fontId="15" fillId="0" borderId="1" xfId="0" applyNumberFormat="1" applyFont="1" applyFill="1" applyBorder="1"/>
    <xf numFmtId="44" fontId="15" fillId="0" borderId="1" xfId="2" applyNumberFormat="1" applyFont="1" applyFill="1" applyBorder="1"/>
    <xf numFmtId="1" fontId="0" fillId="0" borderId="0" xfId="0" applyNumberFormat="1" applyFill="1"/>
    <xf numFmtId="44" fontId="0" fillId="0" borderId="0" xfId="2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44" fontId="0" fillId="0" borderId="1" xfId="2" applyFont="1" applyBorder="1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4" fillId="2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4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169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4" fillId="0" borderId="1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0" fontId="4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4" fontId="9" fillId="0" borderId="1" xfId="2" applyFont="1" applyFill="1" applyBorder="1" applyAlignment="1">
      <alignment horizontal="center" vertical="center" wrapText="1"/>
    </xf>
    <xf numFmtId="44" fontId="25" fillId="0" borderId="0" xfId="2" applyFont="1"/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wrapText="1"/>
    </xf>
    <xf numFmtId="0" fontId="4" fillId="0" borderId="0" xfId="0" applyFont="1" applyAlignment="1"/>
    <xf numFmtId="0" fontId="8" fillId="0" borderId="0" xfId="0" applyFont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" fillId="0" borderId="0" xfId="0" applyFont="1" applyFill="1"/>
    <xf numFmtId="44" fontId="25" fillId="0" borderId="0" xfId="2" applyFont="1" applyFill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9" fontId="4" fillId="0" borderId="1" xfId="3" applyFont="1" applyFill="1" applyBorder="1" applyAlignment="1">
      <alignment horizontal="center" vertical="center"/>
    </xf>
    <xf numFmtId="164" fontId="25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22" fillId="0" borderId="1" xfId="2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0" xfId="2" applyFont="1" applyFill="1" applyAlignment="1">
      <alignment vertical="center"/>
    </xf>
    <xf numFmtId="44" fontId="4" fillId="0" borderId="1" xfId="2" applyFont="1" applyFill="1" applyBorder="1" applyAlignment="1"/>
    <xf numFmtId="44" fontId="0" fillId="0" borderId="1" xfId="2" applyFont="1" applyFill="1" applyBorder="1"/>
    <xf numFmtId="44" fontId="26" fillId="0" borderId="1" xfId="2" applyFont="1" applyFill="1" applyBorder="1"/>
    <xf numFmtId="44" fontId="22" fillId="0" borderId="1" xfId="2" applyFont="1" applyFill="1" applyBorder="1" applyAlignment="1">
      <alignment horizontal="center" wrapText="1"/>
    </xf>
    <xf numFmtId="0" fontId="0" fillId="0" borderId="1" xfId="2" applyNumberFormat="1" applyFont="1" applyFill="1" applyBorder="1" applyAlignment="1">
      <alignment horizontal="center" vertical="center"/>
    </xf>
    <xf numFmtId="44" fontId="25" fillId="0" borderId="0" xfId="0" applyNumberFormat="1" applyFont="1"/>
    <xf numFmtId="3" fontId="0" fillId="0" borderId="0" xfId="0" applyNumberForma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44" fontId="19" fillId="0" borderId="1" xfId="2" applyFont="1" applyFill="1" applyBorder="1" applyAlignment="1">
      <alignment horizontal="center" vertical="center"/>
    </xf>
    <xf numFmtId="44" fontId="25" fillId="0" borderId="0" xfId="2" applyFont="1" applyFill="1"/>
    <xf numFmtId="0" fontId="3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/>
    <xf numFmtId="44" fontId="4" fillId="0" borderId="1" xfId="2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44" fontId="4" fillId="0" borderId="0" xfId="2" applyFont="1" applyFill="1" applyAlignment="1">
      <alignment horizontal="center"/>
    </xf>
    <xf numFmtId="44" fontId="4" fillId="0" borderId="0" xfId="2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0" fillId="0" borderId="0" xfId="0" applyNumberFormat="1" applyFill="1" applyAlignment="1">
      <alignment horizontal="center" vertical="center"/>
    </xf>
    <xf numFmtId="3" fontId="0" fillId="0" borderId="0" xfId="2" applyNumberFormat="1" applyFont="1" applyFill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vertical="center"/>
    </xf>
    <xf numFmtId="3" fontId="0" fillId="0" borderId="0" xfId="2" applyNumberFormat="1" applyFont="1" applyFill="1" applyBorder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3" fontId="0" fillId="0" borderId="1" xfId="2" applyNumberFormat="1" applyFont="1" applyFill="1" applyBorder="1"/>
    <xf numFmtId="3" fontId="0" fillId="0" borderId="0" xfId="0" applyNumberFormat="1" applyFill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0" xfId="2" applyNumberFormat="1" applyFont="1" applyFill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44" fontId="0" fillId="0" borderId="0" xfId="2" applyFon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4" fontId="4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44" fontId="6" fillId="7" borderId="1" xfId="2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4" fontId="2" fillId="0" borderId="1" xfId="2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44" fontId="6" fillId="7" borderId="4" xfId="2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71" fontId="4" fillId="0" borderId="1" xfId="2" applyNumberFormat="1" applyFont="1" applyFill="1" applyBorder="1" applyAlignment="1">
      <alignment horizontal="center" vertical="center"/>
    </xf>
    <xf numFmtId="44" fontId="9" fillId="0" borderId="1" xfId="2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6" fillId="7" borderId="1" xfId="2" applyNumberFormat="1" applyFont="1" applyFill="1" applyBorder="1" applyAlignment="1">
      <alignment horizontal="center" vertical="center" wrapText="1"/>
    </xf>
    <xf numFmtId="4" fontId="0" fillId="0" borderId="0" xfId="2" applyNumberFormat="1" applyFont="1" applyFill="1"/>
    <xf numFmtId="4" fontId="0" fillId="0" borderId="0" xfId="0" applyNumberFormat="1"/>
    <xf numFmtId="4" fontId="0" fillId="0" borderId="0" xfId="2" applyNumberFormat="1" applyFont="1"/>
    <xf numFmtId="4" fontId="6" fillId="7" borderId="1" xfId="0" applyNumberFormat="1" applyFont="1" applyFill="1" applyBorder="1" applyAlignment="1">
      <alignment horizontal="right" vertical="center" wrapText="1"/>
    </xf>
    <xf numFmtId="4" fontId="6" fillId="7" borderId="1" xfId="2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4" fontId="0" fillId="0" borderId="0" xfId="2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2" applyNumberFormat="1" applyFont="1" applyAlignment="1">
      <alignment horizontal="right"/>
    </xf>
    <xf numFmtId="0" fontId="31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5" fillId="5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1" fillId="0" borderId="0" xfId="0" applyFont="1" applyFill="1"/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0" xfId="0" applyFont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43" fontId="0" fillId="0" borderId="1" xfId="1" applyFont="1" applyFill="1" applyBorder="1"/>
    <xf numFmtId="0" fontId="9" fillId="0" borderId="1" xfId="2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43" fontId="0" fillId="0" borderId="0" xfId="1" applyFont="1"/>
    <xf numFmtId="0" fontId="6" fillId="7" borderId="2" xfId="0" applyFont="1" applyFill="1" applyBorder="1" applyAlignment="1">
      <alignment horizontal="center" vertical="center"/>
    </xf>
    <xf numFmtId="168" fontId="6" fillId="7" borderId="1" xfId="1" applyNumberFormat="1" applyFont="1" applyFill="1" applyBorder="1" applyAlignment="1">
      <alignment horizontal="center" vertical="center" wrapText="1"/>
    </xf>
    <xf numFmtId="44" fontId="6" fillId="7" borderId="1" xfId="2" applyNumberFormat="1" applyFont="1" applyFill="1" applyBorder="1" applyAlignment="1">
      <alignment horizontal="center" vertical="center" wrapText="1"/>
    </xf>
    <xf numFmtId="44" fontId="4" fillId="0" borderId="1" xfId="2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/>
    </xf>
    <xf numFmtId="3" fontId="6" fillId="8" borderId="0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wrapText="1"/>
    </xf>
    <xf numFmtId="3" fontId="6" fillId="8" borderId="1" xfId="1" applyNumberFormat="1" applyFont="1" applyFill="1" applyBorder="1" applyAlignment="1">
      <alignment horizontal="center" vertical="center" wrapText="1"/>
    </xf>
    <xf numFmtId="3" fontId="6" fillId="8" borderId="1" xfId="2" applyNumberFormat="1" applyFont="1" applyFill="1" applyBorder="1" applyAlignment="1">
      <alignment horizontal="center" vertical="center" wrapText="1"/>
    </xf>
    <xf numFmtId="3" fontId="38" fillId="8" borderId="0" xfId="0" applyNumberFormat="1" applyFont="1" applyFill="1" applyBorder="1" applyAlignment="1">
      <alignment vertical="center"/>
    </xf>
    <xf numFmtId="0" fontId="34" fillId="8" borderId="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 wrapText="1"/>
    </xf>
    <xf numFmtId="0" fontId="40" fillId="8" borderId="0" xfId="0" applyFont="1" applyFill="1"/>
    <xf numFmtId="0" fontId="33" fillId="8" borderId="4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43" fontId="33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3" fontId="6" fillId="8" borderId="1" xfId="1" applyFont="1" applyFill="1" applyBorder="1" applyAlignment="1">
      <alignment horizontal="center" vertical="center" wrapText="1"/>
    </xf>
    <xf numFmtId="0" fontId="38" fillId="8" borderId="0" xfId="0" applyFont="1" applyFill="1" applyAlignment="1">
      <alignment vertical="center"/>
    </xf>
    <xf numFmtId="44" fontId="6" fillId="8" borderId="1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43" fontId="4" fillId="0" borderId="0" xfId="1" applyFont="1" applyAlignment="1">
      <alignment horizontal="center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Alignment="1">
      <alignment horizontal="center"/>
    </xf>
    <xf numFmtId="44" fontId="4" fillId="9" borderId="1" xfId="2" applyFont="1" applyFill="1" applyBorder="1" applyAlignment="1">
      <alignment horizontal="center" vertical="center"/>
    </xf>
    <xf numFmtId="43" fontId="0" fillId="0" borderId="0" xfId="1" applyFont="1" applyFill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0" fillId="0" borderId="0" xfId="0" applyNumberForma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4" fillId="5" borderId="1" xfId="2" applyFont="1" applyFill="1" applyBorder="1" applyAlignment="1">
      <alignment horizontal="center" vertical="center"/>
    </xf>
    <xf numFmtId="44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" fontId="6" fillId="8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9" fillId="0" borderId="1" xfId="2" applyFont="1" applyFill="1" applyBorder="1" applyAlignment="1">
      <alignment horizontal="center" vertical="center"/>
    </xf>
    <xf numFmtId="44" fontId="12" fillId="0" borderId="1" xfId="2" applyFont="1" applyFill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4" fillId="5" borderId="4" xfId="2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3" fontId="0" fillId="0" borderId="0" xfId="0" applyNumberForma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justify" wrapText="1"/>
    </xf>
    <xf numFmtId="1" fontId="9" fillId="0" borderId="1" xfId="1" applyNumberFormat="1" applyFont="1" applyFill="1" applyBorder="1" applyAlignment="1">
      <alignment horizontal="center" vertical="center"/>
    </xf>
    <xf numFmtId="1" fontId="12" fillId="0" borderId="1" xfId="6" applyNumberFormat="1" applyFont="1" applyFill="1" applyBorder="1" applyAlignment="1">
      <alignment horizontal="center" vertical="center"/>
    </xf>
    <xf numFmtId="1" fontId="12" fillId="0" borderId="1" xfId="6" applyNumberFormat="1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center" vertical="center"/>
    </xf>
    <xf numFmtId="0" fontId="28" fillId="0" borderId="0" xfId="0" applyFont="1" applyFill="1"/>
    <xf numFmtId="4" fontId="9" fillId="0" borderId="1" xfId="0" applyNumberFormat="1" applyFont="1" applyFill="1" applyBorder="1" applyAlignment="1">
      <alignment horizontal="right" vertical="center"/>
    </xf>
    <xf numFmtId="4" fontId="15" fillId="0" borderId="1" xfId="2" applyNumberFormat="1" applyFont="1" applyFill="1" applyBorder="1" applyAlignment="1">
      <alignment horizontal="center" vertical="center"/>
    </xf>
    <xf numFmtId="44" fontId="15" fillId="0" borderId="1" xfId="2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8" fontId="4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44" fontId="22" fillId="0" borderId="2" xfId="2" applyFont="1" applyFill="1" applyBorder="1" applyAlignment="1">
      <alignment horizontal="center" vertical="center" wrapText="1"/>
    </xf>
    <xf numFmtId="44" fontId="22" fillId="0" borderId="4" xfId="2" applyFont="1" applyFill="1" applyBorder="1" applyAlignment="1">
      <alignment horizontal="center" vertical="center" wrapText="1"/>
    </xf>
    <xf numFmtId="44" fontId="12" fillId="0" borderId="4" xfId="2" applyFont="1" applyFill="1" applyBorder="1" applyAlignment="1">
      <alignment horizontal="center" vertical="center" wrapText="1"/>
    </xf>
    <xf numFmtId="9" fontId="0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2" fillId="11" borderId="1" xfId="0" applyFont="1" applyFill="1" applyBorder="1" applyAlignment="1">
      <alignment horizontal="center" vertical="center"/>
    </xf>
    <xf numFmtId="0" fontId="42" fillId="11" borderId="1" xfId="0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3" fontId="27" fillId="0" borderId="6" xfId="0" applyNumberFormat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7" xfId="0" applyNumberFormat="1" applyFont="1" applyBorder="1" applyAlignment="1">
      <alignment horizontal="center" wrapText="1"/>
    </xf>
    <xf numFmtId="3" fontId="6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2" fillId="11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10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9" fillId="0" borderId="1" xfId="2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justify" wrapText="1"/>
    </xf>
    <xf numFmtId="0" fontId="0" fillId="0" borderId="1" xfId="0" applyFill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4" fillId="8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wrapText="1"/>
    </xf>
    <xf numFmtId="0" fontId="34" fillId="8" borderId="4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5" borderId="4" xfId="2" applyFont="1" applyFill="1" applyBorder="1" applyAlignment="1">
      <alignment horizontal="center" vertical="center"/>
    </xf>
    <xf numFmtId="44" fontId="4" fillId="5" borderId="6" xfId="2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center" vertical="center"/>
    </xf>
    <xf numFmtId="44" fontId="4" fillId="0" borderId="6" xfId="2" applyFont="1" applyFill="1" applyBorder="1" applyAlignment="1">
      <alignment horizontal="center" vertical="center"/>
    </xf>
    <xf numFmtId="44" fontId="4" fillId="0" borderId="4" xfId="2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 wrapText="1"/>
    </xf>
    <xf numFmtId="44" fontId="4" fillId="0" borderId="6" xfId="2" applyFont="1" applyFill="1" applyBorder="1" applyAlignment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7">
    <cellStyle name="Millares" xfId="1" builtinId="3"/>
    <cellStyle name="Millares 6" xfId="6" xr:uid="{00000000-0005-0000-0000-000001000000}"/>
    <cellStyle name="Moneda" xfId="2" builtinId="4"/>
    <cellStyle name="Normal" xfId="0" builtinId="0"/>
    <cellStyle name="Normal 3" xfId="4" xr:uid="{00000000-0005-0000-0000-000004000000}"/>
    <cellStyle name="Normal 4" xfId="5" xr:uid="{00000000-0005-0000-0000-000005000000}"/>
    <cellStyle name="Porcentaje" xfId="3" builtinId="5"/>
  </cellStyles>
  <dxfs count="0"/>
  <tableStyles count="0" defaultTableStyle="TableStyleMedium2" defaultPivotStyle="PivotStyleLight16"/>
  <colors>
    <mruColors>
      <color rgb="FF61C04E"/>
      <color rgb="FFFF9999"/>
      <color rgb="FFEB3255"/>
      <color rgb="FF05549A"/>
      <color rgb="FF5A6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353046</xdr:colOff>
      <xdr:row>0</xdr:row>
      <xdr:rowOff>339026</xdr:rowOff>
    </xdr:from>
    <xdr:to>
      <xdr:col>22</xdr:col>
      <xdr:colOff>1252834</xdr:colOff>
      <xdr:row>4</xdr:row>
      <xdr:rowOff>37621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6194371" y="339026"/>
          <a:ext cx="3119113" cy="13749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938493</xdr:colOff>
      <xdr:row>1</xdr:row>
      <xdr:rowOff>194982</xdr:rowOff>
    </xdr:from>
    <xdr:to>
      <xdr:col>21</xdr:col>
      <xdr:colOff>1292746</xdr:colOff>
      <xdr:row>7</xdr:row>
      <xdr:rowOff>24810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1319192" y="629210"/>
          <a:ext cx="2287268" cy="10064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993321</xdr:colOff>
      <xdr:row>1</xdr:row>
      <xdr:rowOff>84818</xdr:rowOff>
    </xdr:from>
    <xdr:to>
      <xdr:col>21</xdr:col>
      <xdr:colOff>1483179</xdr:colOff>
      <xdr:row>5</xdr:row>
      <xdr:rowOff>34776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9405035" y="424997"/>
          <a:ext cx="2027465" cy="9024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1116724</xdr:colOff>
      <xdr:row>1</xdr:row>
      <xdr:rowOff>32998</xdr:rowOff>
    </xdr:from>
    <xdr:to>
      <xdr:col>21</xdr:col>
      <xdr:colOff>1200196</xdr:colOff>
      <xdr:row>4</xdr:row>
      <xdr:rowOff>50813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2750517" y="306705"/>
          <a:ext cx="1888295" cy="8389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1861703</xdr:colOff>
      <xdr:row>0</xdr:row>
      <xdr:rowOff>312675</xdr:rowOff>
    </xdr:from>
    <xdr:to>
      <xdr:col>25</xdr:col>
      <xdr:colOff>48878</xdr:colOff>
      <xdr:row>5</xdr:row>
      <xdr:rowOff>78941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9903976" y="312675"/>
          <a:ext cx="1939447" cy="8630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1206499</xdr:colOff>
      <xdr:row>1</xdr:row>
      <xdr:rowOff>45555</xdr:rowOff>
    </xdr:from>
    <xdr:to>
      <xdr:col>22</xdr:col>
      <xdr:colOff>27230</xdr:colOff>
      <xdr:row>7</xdr:row>
      <xdr:rowOff>9315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1130874" y="363055"/>
          <a:ext cx="2567231" cy="11385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38902</xdr:colOff>
      <xdr:row>0</xdr:row>
      <xdr:rowOff>26095</xdr:rowOff>
    </xdr:from>
    <xdr:to>
      <xdr:col>22</xdr:col>
      <xdr:colOff>32861</xdr:colOff>
      <xdr:row>5</xdr:row>
      <xdr:rowOff>91335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7335203" y="26095"/>
          <a:ext cx="2629644" cy="11743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1578801</xdr:colOff>
      <xdr:row>0</xdr:row>
      <xdr:rowOff>380132</xdr:rowOff>
    </xdr:from>
    <xdr:to>
      <xdr:col>21</xdr:col>
      <xdr:colOff>1807380</xdr:colOff>
      <xdr:row>5</xdr:row>
      <xdr:rowOff>3425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9965856" y="380132"/>
          <a:ext cx="2107483" cy="94113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498231</xdr:colOff>
      <xdr:row>1</xdr:row>
      <xdr:rowOff>47136</xdr:rowOff>
    </xdr:from>
    <xdr:to>
      <xdr:col>22</xdr:col>
      <xdr:colOff>18681</xdr:colOff>
      <xdr:row>6</xdr:row>
      <xdr:rowOff>21526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2795308" y="603982"/>
          <a:ext cx="2524488" cy="11173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476250</xdr:colOff>
      <xdr:row>1</xdr:row>
      <xdr:rowOff>34926</xdr:rowOff>
    </xdr:from>
    <xdr:to>
      <xdr:col>21</xdr:col>
      <xdr:colOff>1285107</xdr:colOff>
      <xdr:row>6</xdr:row>
      <xdr:rowOff>26634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0653182" y="612199"/>
          <a:ext cx="2540675" cy="111739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34847</xdr:colOff>
      <xdr:row>1</xdr:row>
      <xdr:rowOff>24259</xdr:rowOff>
    </xdr:from>
    <xdr:to>
      <xdr:col>21</xdr:col>
      <xdr:colOff>1266128</xdr:colOff>
      <xdr:row>6</xdr:row>
      <xdr:rowOff>124372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4044817" y="349503"/>
          <a:ext cx="1835305" cy="105261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193675</xdr:rowOff>
    </xdr:from>
    <xdr:to>
      <xdr:col>23</xdr:col>
      <xdr:colOff>861635</xdr:colOff>
      <xdr:row>0</xdr:row>
      <xdr:rowOff>196425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1570930" y="193675"/>
          <a:ext cx="2567864" cy="1117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148441</xdr:colOff>
      <xdr:row>1</xdr:row>
      <xdr:rowOff>40185</xdr:rowOff>
    </xdr:from>
    <xdr:to>
      <xdr:col>21</xdr:col>
      <xdr:colOff>1617035</xdr:colOff>
      <xdr:row>5</xdr:row>
      <xdr:rowOff>37111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6768960" y="386549"/>
          <a:ext cx="2074731" cy="92468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12700</xdr:colOff>
      <xdr:row>0</xdr:row>
      <xdr:rowOff>523875</xdr:rowOff>
    </xdr:from>
    <xdr:to>
      <xdr:col>21</xdr:col>
      <xdr:colOff>1231900</xdr:colOff>
      <xdr:row>5</xdr:row>
      <xdr:rowOff>64096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5387300" y="523875"/>
          <a:ext cx="1803400" cy="962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610579</xdr:colOff>
      <xdr:row>0</xdr:row>
      <xdr:rowOff>170964</xdr:rowOff>
    </xdr:from>
    <xdr:to>
      <xdr:col>24</xdr:col>
      <xdr:colOff>1130764</xdr:colOff>
      <xdr:row>3</xdr:row>
      <xdr:rowOff>158752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6193752" y="170964"/>
          <a:ext cx="1753550" cy="7815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1004454</xdr:colOff>
      <xdr:row>1</xdr:row>
      <xdr:rowOff>92110</xdr:rowOff>
    </xdr:from>
    <xdr:to>
      <xdr:col>22</xdr:col>
      <xdr:colOff>7214</xdr:colOff>
      <xdr:row>8</xdr:row>
      <xdr:rowOff>169890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0376090" y="421155"/>
          <a:ext cx="2978726" cy="1445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246062</xdr:colOff>
      <xdr:row>0</xdr:row>
      <xdr:rowOff>72159</xdr:rowOff>
    </xdr:from>
    <xdr:to>
      <xdr:col>21</xdr:col>
      <xdr:colOff>1342690</xdr:colOff>
      <xdr:row>6</xdr:row>
      <xdr:rowOff>75428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5833676" y="72159"/>
          <a:ext cx="2510946" cy="1287701"/>
        </a:xfrm>
        <a:prstGeom prst="rect">
          <a:avLst/>
        </a:prstGeom>
      </xdr:spPr>
    </xdr:pic>
    <xdr:clientData/>
  </xdr:twoCellAnchor>
  <xdr:twoCellAnchor editAs="oneCell">
    <xdr:from>
      <xdr:col>20</xdr:col>
      <xdr:colOff>246062</xdr:colOff>
      <xdr:row>0</xdr:row>
      <xdr:rowOff>72159</xdr:rowOff>
    </xdr:from>
    <xdr:to>
      <xdr:col>21</xdr:col>
      <xdr:colOff>1342690</xdr:colOff>
      <xdr:row>6</xdr:row>
      <xdr:rowOff>75428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92D2C1-7140-4860-A7F1-AF18CD5A39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6106437" y="72159"/>
          <a:ext cx="2506328" cy="12986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351560</xdr:colOff>
      <xdr:row>0</xdr:row>
      <xdr:rowOff>196026</xdr:rowOff>
    </xdr:from>
    <xdr:to>
      <xdr:col>21</xdr:col>
      <xdr:colOff>1225010</xdr:colOff>
      <xdr:row>5</xdr:row>
      <xdr:rowOff>133684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4832481" y="196026"/>
          <a:ext cx="3146082" cy="14416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428625</xdr:colOff>
      <xdr:row>1</xdr:row>
      <xdr:rowOff>3176</xdr:rowOff>
    </xdr:from>
    <xdr:to>
      <xdr:col>24</xdr:col>
      <xdr:colOff>421603</xdr:colOff>
      <xdr:row>8</xdr:row>
      <xdr:rowOff>73503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15249525" y="298451"/>
          <a:ext cx="1555078" cy="9656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203200</xdr:rowOff>
    </xdr:from>
    <xdr:to>
      <xdr:col>25</xdr:col>
      <xdr:colOff>266006</xdr:colOff>
      <xdr:row>4</xdr:row>
      <xdr:rowOff>258086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30080585" y="203200"/>
          <a:ext cx="2583739" cy="1117390"/>
        </a:xfrm>
        <a:prstGeom prst="rect">
          <a:avLst/>
        </a:prstGeom>
      </xdr:spPr>
    </xdr:pic>
    <xdr:clientData/>
  </xdr:twoCellAnchor>
  <xdr:twoCellAnchor editAs="oneCell">
    <xdr:from>
      <xdr:col>20</xdr:col>
      <xdr:colOff>620568</xdr:colOff>
      <xdr:row>16</xdr:row>
      <xdr:rowOff>43295</xdr:rowOff>
    </xdr:from>
    <xdr:to>
      <xdr:col>21</xdr:col>
      <xdr:colOff>1341607</xdr:colOff>
      <xdr:row>19</xdr:row>
      <xdr:rowOff>238713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4259886" y="4430568"/>
          <a:ext cx="2279676" cy="10180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254895</xdr:colOff>
      <xdr:row>0</xdr:row>
      <xdr:rowOff>15383</xdr:rowOff>
    </xdr:from>
    <xdr:to>
      <xdr:col>21</xdr:col>
      <xdr:colOff>1477446</xdr:colOff>
      <xdr:row>5</xdr:row>
      <xdr:rowOff>32703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4" t="27778" r="15246" b="33460"/>
        <a:stretch/>
      </xdr:blipFill>
      <xdr:spPr>
        <a:xfrm>
          <a:off x="25489437" y="15383"/>
          <a:ext cx="2537270" cy="1117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31"/>
  <sheetViews>
    <sheetView topLeftCell="A17" zoomScale="59" zoomScaleNormal="59" zoomScaleSheetLayoutView="20" workbookViewId="0">
      <selection activeCell="A10" sqref="A10:W30"/>
    </sheetView>
  </sheetViews>
  <sheetFormatPr baseColWidth="10" defaultRowHeight="33" customHeight="1"/>
  <cols>
    <col min="1" max="2" width="23" style="209" customWidth="1"/>
    <col min="3" max="3" width="36.42578125" style="210" customWidth="1"/>
    <col min="4" max="4" width="30.28515625" style="218" customWidth="1"/>
    <col min="5" max="5" width="14.28515625" style="218" customWidth="1"/>
    <col min="6" max="6" width="20.5703125" style="210" bestFit="1" customWidth="1"/>
    <col min="7" max="7" width="8.28515625" style="209" bestFit="1" customWidth="1"/>
    <col min="8" max="8" width="50.5703125" style="209" customWidth="1"/>
    <col min="9" max="9" width="22.28515625" style="218" customWidth="1"/>
    <col min="10" max="14" width="10" style="209" customWidth="1"/>
    <col min="15" max="16" width="19.140625" style="211" customWidth="1"/>
    <col min="17" max="17" width="16" style="209" customWidth="1"/>
    <col min="18" max="18" width="15.85546875" style="209" customWidth="1"/>
    <col min="19" max="19" width="19.7109375" style="209" customWidth="1"/>
    <col min="20" max="20" width="19" style="209" customWidth="1"/>
    <col min="21" max="21" width="16.7109375" style="209" customWidth="1"/>
    <col min="22" max="22" width="16.5703125" style="209" customWidth="1"/>
    <col min="23" max="23" width="23.85546875" style="220" bestFit="1" customWidth="1"/>
    <col min="24" max="24" width="11.5703125" style="212" bestFit="1" customWidth="1"/>
    <col min="25" max="16384" width="11.42578125" style="212"/>
  </cols>
  <sheetData>
    <row r="1" spans="1:23" ht="33" customHeight="1">
      <c r="A1" s="427" t="s">
        <v>38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</row>
    <row r="2" spans="1:23" ht="33" customHeight="1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</row>
    <row r="3" spans="1:23" s="213" customFormat="1" ht="33" customHeight="1">
      <c r="A3" s="188" t="s">
        <v>0</v>
      </c>
      <c r="B3" s="429" t="s">
        <v>104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</row>
    <row r="4" spans="1:23" s="213" customFormat="1" ht="33" customHeight="1">
      <c r="A4" s="188" t="s">
        <v>1</v>
      </c>
      <c r="B4" s="429" t="s">
        <v>306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</row>
    <row r="5" spans="1:23" ht="33" customHeigh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</row>
    <row r="6" spans="1:23" ht="33" customHeight="1">
      <c r="A6" s="189" t="s">
        <v>33</v>
      </c>
      <c r="B6" s="423" t="s">
        <v>307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</row>
    <row r="7" spans="1:23" ht="33" customHeight="1">
      <c r="A7" s="189" t="s">
        <v>34</v>
      </c>
      <c r="B7" s="423" t="s">
        <v>308</v>
      </c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</row>
    <row r="8" spans="1:23" ht="33" customHeight="1">
      <c r="A8" s="189" t="s">
        <v>35</v>
      </c>
      <c r="B8" s="423" t="s">
        <v>309</v>
      </c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</row>
    <row r="9" spans="1:23" ht="33" customHeight="1">
      <c r="A9" s="424"/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</row>
    <row r="10" spans="1:23" s="300" customFormat="1" ht="33" customHeight="1">
      <c r="A10" s="425" t="s">
        <v>2</v>
      </c>
      <c r="B10" s="425" t="s">
        <v>3</v>
      </c>
      <c r="C10" s="426" t="s">
        <v>20</v>
      </c>
      <c r="D10" s="426" t="s">
        <v>4</v>
      </c>
      <c r="E10" s="426" t="s">
        <v>19</v>
      </c>
      <c r="F10" s="426" t="s">
        <v>10</v>
      </c>
      <c r="G10" s="299"/>
      <c r="H10" s="425" t="s">
        <v>5</v>
      </c>
      <c r="I10" s="425"/>
      <c r="J10" s="425"/>
      <c r="K10" s="425" t="s">
        <v>57</v>
      </c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</row>
    <row r="11" spans="1:23" s="304" customFormat="1" ht="135">
      <c r="A11" s="425"/>
      <c r="B11" s="425"/>
      <c r="C11" s="426"/>
      <c r="D11" s="426"/>
      <c r="E11" s="426"/>
      <c r="F11" s="426"/>
      <c r="G11" s="299">
        <v>2022</v>
      </c>
      <c r="H11" s="299" t="s">
        <v>5</v>
      </c>
      <c r="I11" s="352" t="s">
        <v>6</v>
      </c>
      <c r="J11" s="301" t="s">
        <v>725</v>
      </c>
      <c r="K11" s="301" t="s">
        <v>58</v>
      </c>
      <c r="L11" s="301" t="s">
        <v>59</v>
      </c>
      <c r="M11" s="301" t="s">
        <v>45</v>
      </c>
      <c r="N11" s="302" t="s">
        <v>46</v>
      </c>
      <c r="O11" s="303" t="s">
        <v>675</v>
      </c>
      <c r="P11" s="303" t="s">
        <v>676</v>
      </c>
      <c r="Q11" s="302" t="s">
        <v>48</v>
      </c>
      <c r="R11" s="302" t="s">
        <v>49</v>
      </c>
      <c r="S11" s="302" t="s">
        <v>50</v>
      </c>
      <c r="T11" s="302" t="s">
        <v>51</v>
      </c>
      <c r="U11" s="302" t="s">
        <v>52</v>
      </c>
      <c r="V11" s="302" t="s">
        <v>53</v>
      </c>
      <c r="W11" s="303" t="s">
        <v>583</v>
      </c>
    </row>
    <row r="12" spans="1:23" s="365" customFormat="1" ht="51" customHeight="1">
      <c r="A12" s="416" t="s">
        <v>310</v>
      </c>
      <c r="B12" s="416" t="s">
        <v>311</v>
      </c>
      <c r="C12" s="362" t="s">
        <v>477</v>
      </c>
      <c r="D12" s="363" t="s">
        <v>478</v>
      </c>
      <c r="E12" s="16" t="s">
        <v>21</v>
      </c>
      <c r="F12" s="334">
        <v>50</v>
      </c>
      <c r="G12" s="364">
        <v>20</v>
      </c>
      <c r="H12" s="334" t="s">
        <v>672</v>
      </c>
      <c r="I12" s="334"/>
      <c r="J12" s="334"/>
      <c r="K12" s="334"/>
      <c r="L12" s="334"/>
      <c r="M12" s="334"/>
      <c r="N12" s="334"/>
      <c r="O12" s="96">
        <v>10000000</v>
      </c>
      <c r="P12" s="334"/>
      <c r="Q12" s="334"/>
      <c r="R12" s="334"/>
      <c r="S12" s="334"/>
      <c r="T12" s="334"/>
      <c r="U12" s="334"/>
      <c r="V12" s="334"/>
      <c r="W12" s="280">
        <f t="shared" ref="W12:W15" si="0">SUM(M12:V12)</f>
        <v>10000000</v>
      </c>
    </row>
    <row r="13" spans="1:23" s="365" customFormat="1" ht="48" customHeight="1">
      <c r="A13" s="416"/>
      <c r="B13" s="416"/>
      <c r="C13" s="334" t="s">
        <v>479</v>
      </c>
      <c r="D13" s="366" t="s">
        <v>480</v>
      </c>
      <c r="E13" s="16" t="s">
        <v>21</v>
      </c>
      <c r="F13" s="334">
        <v>2</v>
      </c>
      <c r="G13" s="364">
        <v>1</v>
      </c>
      <c r="H13" s="334" t="s">
        <v>673</v>
      </c>
      <c r="I13" s="334"/>
      <c r="J13" s="334"/>
      <c r="K13" s="334"/>
      <c r="L13" s="334"/>
      <c r="M13" s="334"/>
      <c r="N13" s="334"/>
      <c r="O13" s="96">
        <v>60000000</v>
      </c>
      <c r="P13" s="334"/>
      <c r="Q13" s="334"/>
      <c r="R13" s="334"/>
      <c r="S13" s="334"/>
      <c r="T13" s="334"/>
      <c r="U13" s="334">
        <v>7245000</v>
      </c>
      <c r="V13" s="334"/>
      <c r="W13" s="280">
        <f t="shared" si="0"/>
        <v>67245000</v>
      </c>
    </row>
    <row r="14" spans="1:23" s="365" customFormat="1" ht="42.75">
      <c r="A14" s="416"/>
      <c r="B14" s="416"/>
      <c r="C14" s="367" t="s">
        <v>481</v>
      </c>
      <c r="D14" s="334" t="s">
        <v>482</v>
      </c>
      <c r="E14" s="368"/>
      <c r="F14" s="334">
        <v>2</v>
      </c>
      <c r="G14" s="364">
        <v>1</v>
      </c>
      <c r="H14" s="411" t="s">
        <v>674</v>
      </c>
      <c r="I14" s="411"/>
      <c r="J14" s="411"/>
      <c r="K14" s="411"/>
      <c r="L14" s="411"/>
      <c r="M14" s="411"/>
      <c r="N14" s="411"/>
      <c r="O14" s="421"/>
      <c r="P14" s="411"/>
      <c r="Q14" s="411"/>
      <c r="R14" s="411"/>
      <c r="S14" s="334">
        <v>2000000000000</v>
      </c>
      <c r="T14" s="411"/>
      <c r="U14" s="411"/>
      <c r="V14" s="411"/>
      <c r="W14" s="280">
        <f t="shared" si="0"/>
        <v>2000000000000</v>
      </c>
    </row>
    <row r="15" spans="1:23" s="369" customFormat="1" ht="33" customHeight="1">
      <c r="A15" s="416"/>
      <c r="B15" s="416"/>
      <c r="C15" s="413" t="s">
        <v>312</v>
      </c>
      <c r="D15" s="334" t="s">
        <v>482</v>
      </c>
      <c r="E15" s="16" t="s">
        <v>21</v>
      </c>
      <c r="F15" s="334">
        <v>3</v>
      </c>
      <c r="G15" s="364">
        <v>1</v>
      </c>
      <c r="H15" s="412"/>
      <c r="I15" s="412"/>
      <c r="J15" s="412"/>
      <c r="K15" s="412"/>
      <c r="L15" s="412"/>
      <c r="M15" s="412"/>
      <c r="N15" s="412"/>
      <c r="O15" s="422"/>
      <c r="P15" s="412"/>
      <c r="Q15" s="412"/>
      <c r="R15" s="412"/>
      <c r="S15" s="334">
        <v>2000000000000</v>
      </c>
      <c r="T15" s="412"/>
      <c r="U15" s="412"/>
      <c r="V15" s="412"/>
      <c r="W15" s="280">
        <f t="shared" si="0"/>
        <v>2000000000000</v>
      </c>
    </row>
    <row r="16" spans="1:23" s="369" customFormat="1" ht="85.5" customHeight="1">
      <c r="A16" s="416"/>
      <c r="B16" s="416"/>
      <c r="C16" s="414"/>
      <c r="D16" s="334" t="s">
        <v>313</v>
      </c>
      <c r="E16" s="16" t="s">
        <v>21</v>
      </c>
      <c r="F16" s="334">
        <v>100</v>
      </c>
      <c r="G16" s="242">
        <v>29</v>
      </c>
      <c r="H16" s="334" t="s">
        <v>314</v>
      </c>
      <c r="I16" s="16"/>
      <c r="J16" s="16"/>
      <c r="K16" s="16"/>
      <c r="L16" s="16"/>
      <c r="M16" s="16"/>
      <c r="N16" s="16"/>
      <c r="O16" s="280">
        <v>300000000</v>
      </c>
      <c r="P16" s="199"/>
      <c r="Q16" s="16"/>
      <c r="R16" s="16"/>
      <c r="S16" s="16"/>
      <c r="T16" s="16"/>
      <c r="U16" s="199"/>
      <c r="V16" s="16"/>
      <c r="W16" s="280">
        <f>SUM(M16:V16)</f>
        <v>300000000</v>
      </c>
    </row>
    <row r="17" spans="1:24" ht="82.5" customHeight="1">
      <c r="A17" s="416"/>
      <c r="B17" s="416"/>
      <c r="C17" s="415"/>
      <c r="D17" s="16" t="s">
        <v>315</v>
      </c>
      <c r="E17" s="16" t="s">
        <v>21</v>
      </c>
      <c r="F17" s="16">
        <v>8</v>
      </c>
      <c r="G17" s="242">
        <v>2</v>
      </c>
      <c r="H17" s="334" t="s">
        <v>316</v>
      </c>
      <c r="I17" s="16"/>
      <c r="J17" s="16"/>
      <c r="K17" s="16"/>
      <c r="L17" s="16"/>
      <c r="M17" s="16"/>
      <c r="N17" s="16"/>
      <c r="O17" s="280">
        <v>50000000</v>
      </c>
      <c r="P17" s="199"/>
      <c r="Q17" s="16"/>
      <c r="R17" s="16"/>
      <c r="S17" s="16"/>
      <c r="T17" s="16"/>
      <c r="U17" s="16"/>
      <c r="V17" s="16"/>
      <c r="W17" s="280">
        <f t="shared" ref="W17:W29" si="1">SUM(M17:V17)</f>
        <v>50000000</v>
      </c>
    </row>
    <row r="18" spans="1:24" s="370" customFormat="1" ht="42.75">
      <c r="A18" s="416"/>
      <c r="B18" s="416"/>
      <c r="C18" s="416" t="s">
        <v>317</v>
      </c>
      <c r="D18" s="334" t="s">
        <v>318</v>
      </c>
      <c r="E18" s="16" t="s">
        <v>21</v>
      </c>
      <c r="F18" s="16">
        <v>1300</v>
      </c>
      <c r="G18" s="242">
        <v>1300</v>
      </c>
      <c r="H18" s="334" t="s">
        <v>319</v>
      </c>
      <c r="I18" s="16"/>
      <c r="J18" s="16"/>
      <c r="K18" s="16"/>
      <c r="L18" s="16"/>
      <c r="M18" s="16"/>
      <c r="N18" s="16"/>
      <c r="O18" s="280">
        <v>250582250.31999999</v>
      </c>
      <c r="P18" s="199"/>
      <c r="Q18" s="16"/>
      <c r="R18" s="16"/>
      <c r="S18" s="16"/>
      <c r="T18" s="16"/>
      <c r="U18" s="16"/>
      <c r="V18" s="16"/>
      <c r="W18" s="280">
        <f t="shared" si="1"/>
        <v>250582250.31999999</v>
      </c>
    </row>
    <row r="19" spans="1:24" s="370" customFormat="1" ht="42.75">
      <c r="A19" s="416"/>
      <c r="B19" s="416"/>
      <c r="C19" s="416"/>
      <c r="D19" s="334" t="s">
        <v>321</v>
      </c>
      <c r="E19" s="16" t="s">
        <v>21</v>
      </c>
      <c r="F19" s="16">
        <v>1000</v>
      </c>
      <c r="G19" s="242">
        <v>1000</v>
      </c>
      <c r="H19" s="334" t="s">
        <v>322</v>
      </c>
      <c r="I19" s="16"/>
      <c r="J19" s="16"/>
      <c r="K19" s="16"/>
      <c r="L19" s="16"/>
      <c r="M19" s="16"/>
      <c r="N19" s="16"/>
      <c r="O19" s="280">
        <v>185893514.28</v>
      </c>
      <c r="P19" s="199"/>
      <c r="Q19" s="16"/>
      <c r="R19" s="16"/>
      <c r="S19" s="16"/>
      <c r="T19" s="16"/>
      <c r="U19" s="16"/>
      <c r="V19" s="16"/>
      <c r="W19" s="280">
        <f t="shared" si="1"/>
        <v>185893514.28</v>
      </c>
    </row>
    <row r="20" spans="1:24" s="370" customFormat="1" ht="42.75">
      <c r="A20" s="416"/>
      <c r="B20" s="416"/>
      <c r="C20" s="416"/>
      <c r="D20" s="16" t="s">
        <v>323</v>
      </c>
      <c r="E20" s="16" t="s">
        <v>21</v>
      </c>
      <c r="F20" s="16">
        <v>1300</v>
      </c>
      <c r="G20" s="242">
        <v>1300</v>
      </c>
      <c r="H20" s="334" t="s">
        <v>324</v>
      </c>
      <c r="I20" s="16"/>
      <c r="J20" s="16"/>
      <c r="K20" s="16"/>
      <c r="L20" s="16"/>
      <c r="M20" s="16"/>
      <c r="N20" s="16"/>
      <c r="O20" s="280">
        <v>174472077.66</v>
      </c>
      <c r="P20" s="199"/>
      <c r="Q20" s="16"/>
      <c r="R20" s="16"/>
      <c r="S20" s="16"/>
      <c r="T20" s="16"/>
      <c r="U20" s="16"/>
      <c r="V20" s="16"/>
      <c r="W20" s="280">
        <f t="shared" si="1"/>
        <v>174472077.66</v>
      </c>
    </row>
    <row r="21" spans="1:24" s="370" customFormat="1" ht="73.5" customHeight="1">
      <c r="A21" s="416"/>
      <c r="B21" s="416"/>
      <c r="C21" s="334" t="s">
        <v>483</v>
      </c>
      <c r="D21" s="334" t="s">
        <v>44</v>
      </c>
      <c r="E21" s="371" t="s">
        <v>21</v>
      </c>
      <c r="F21" s="371">
        <v>3</v>
      </c>
      <c r="G21" s="372">
        <v>1</v>
      </c>
      <c r="H21" s="334" t="s">
        <v>744</v>
      </c>
      <c r="I21" s="16"/>
      <c r="J21" s="16"/>
      <c r="K21" s="16"/>
      <c r="L21" s="16"/>
      <c r="M21" s="16"/>
      <c r="N21" s="16"/>
      <c r="O21" s="280">
        <v>19200000</v>
      </c>
      <c r="P21" s="199"/>
      <c r="Q21" s="16"/>
      <c r="R21" s="16"/>
      <c r="S21" s="16"/>
      <c r="T21" s="16"/>
      <c r="U21" s="16"/>
      <c r="V21" s="16"/>
      <c r="W21" s="280">
        <f t="shared" si="1"/>
        <v>19200000</v>
      </c>
    </row>
    <row r="22" spans="1:24" s="370" customFormat="1" ht="60.75" customHeight="1">
      <c r="A22" s="416"/>
      <c r="B22" s="416"/>
      <c r="C22" s="334" t="s">
        <v>484</v>
      </c>
      <c r="D22" s="373" t="s">
        <v>485</v>
      </c>
      <c r="E22" s="371" t="s">
        <v>21</v>
      </c>
      <c r="F22" s="371">
        <v>600</v>
      </c>
      <c r="G22" s="372">
        <v>200</v>
      </c>
      <c r="H22" s="334" t="s">
        <v>742</v>
      </c>
      <c r="I22" s="16"/>
      <c r="J22" s="16"/>
      <c r="K22" s="16"/>
      <c r="L22" s="16"/>
      <c r="M22" s="16"/>
      <c r="N22" s="16"/>
      <c r="O22" s="280">
        <v>47800000</v>
      </c>
      <c r="P22" s="199"/>
      <c r="Q22" s="16"/>
      <c r="R22" s="16"/>
      <c r="S22" s="16"/>
      <c r="T22" s="16"/>
      <c r="U22" s="16"/>
      <c r="V22" s="16"/>
      <c r="W22" s="280">
        <f t="shared" si="1"/>
        <v>47800000</v>
      </c>
    </row>
    <row r="23" spans="1:24" ht="62.25" customHeight="1">
      <c r="A23" s="416"/>
      <c r="B23" s="416"/>
      <c r="C23" s="413" t="s">
        <v>325</v>
      </c>
      <c r="D23" s="413" t="s">
        <v>326</v>
      </c>
      <c r="E23" s="417" t="s">
        <v>21</v>
      </c>
      <c r="F23" s="417">
        <v>4</v>
      </c>
      <c r="G23" s="419">
        <v>1</v>
      </c>
      <c r="H23" s="334" t="s">
        <v>327</v>
      </c>
      <c r="I23" s="16"/>
      <c r="J23" s="16"/>
      <c r="K23" s="16"/>
      <c r="L23" s="16"/>
      <c r="M23" s="16"/>
      <c r="N23" s="16"/>
      <c r="O23" s="280"/>
      <c r="P23" s="199"/>
      <c r="Q23" s="16"/>
      <c r="R23" s="16"/>
      <c r="S23" s="16"/>
      <c r="T23" s="16"/>
      <c r="U23" s="16">
        <v>343761122.41000003</v>
      </c>
      <c r="V23" s="16"/>
      <c r="W23" s="280">
        <f t="shared" si="1"/>
        <v>343761122.41000003</v>
      </c>
    </row>
    <row r="24" spans="1:24" ht="69" customHeight="1">
      <c r="A24" s="416"/>
      <c r="B24" s="416"/>
      <c r="C24" s="415"/>
      <c r="D24" s="415"/>
      <c r="E24" s="418"/>
      <c r="F24" s="418"/>
      <c r="G24" s="420"/>
      <c r="H24" s="334" t="s">
        <v>328</v>
      </c>
      <c r="I24" s="16"/>
      <c r="J24" s="16"/>
      <c r="K24" s="16"/>
      <c r="L24" s="16"/>
      <c r="M24" s="16"/>
      <c r="N24" s="16"/>
      <c r="O24" s="280"/>
      <c r="P24" s="199"/>
      <c r="Q24" s="16"/>
      <c r="R24" s="16"/>
      <c r="S24" s="16"/>
      <c r="T24" s="16"/>
      <c r="U24" s="16">
        <v>345495144</v>
      </c>
      <c r="V24" s="16"/>
      <c r="W24" s="280">
        <f t="shared" si="1"/>
        <v>345495144</v>
      </c>
    </row>
    <row r="25" spans="1:24" ht="71.25" customHeight="1">
      <c r="A25" s="416"/>
      <c r="B25" s="416" t="s">
        <v>329</v>
      </c>
      <c r="C25" s="416" t="s">
        <v>486</v>
      </c>
      <c r="D25" s="334" t="s">
        <v>487</v>
      </c>
      <c r="E25" s="16" t="s">
        <v>21</v>
      </c>
      <c r="F25" s="16">
        <v>2</v>
      </c>
      <c r="G25" s="242">
        <v>1</v>
      </c>
      <c r="H25" s="334" t="s">
        <v>677</v>
      </c>
      <c r="I25" s="215"/>
      <c r="J25" s="216"/>
      <c r="K25" s="216"/>
      <c r="L25" s="216"/>
      <c r="M25" s="216"/>
      <c r="N25" s="216"/>
      <c r="O25" s="277">
        <v>50000000</v>
      </c>
      <c r="P25" s="217"/>
      <c r="Q25" s="216"/>
      <c r="R25" s="216"/>
      <c r="S25" s="216"/>
      <c r="T25" s="216"/>
      <c r="U25" s="216"/>
      <c r="V25" s="216"/>
      <c r="W25" s="280">
        <f t="shared" si="1"/>
        <v>50000000</v>
      </c>
    </row>
    <row r="26" spans="1:24" ht="64.5" customHeight="1">
      <c r="A26" s="416"/>
      <c r="B26" s="416"/>
      <c r="C26" s="416"/>
      <c r="D26" s="334" t="s">
        <v>330</v>
      </c>
      <c r="E26" s="16" t="s">
        <v>21</v>
      </c>
      <c r="F26" s="16">
        <v>2</v>
      </c>
      <c r="G26" s="242">
        <v>1</v>
      </c>
      <c r="H26" s="334" t="s">
        <v>331</v>
      </c>
      <c r="I26" s="215"/>
      <c r="J26" s="216"/>
      <c r="K26" s="216"/>
      <c r="L26" s="216"/>
      <c r="M26" s="216"/>
      <c r="N26" s="216"/>
      <c r="O26" s="277">
        <v>25000000</v>
      </c>
      <c r="P26" s="217"/>
      <c r="Q26" s="216"/>
      <c r="R26" s="216"/>
      <c r="S26" s="216"/>
      <c r="T26" s="216"/>
      <c r="U26" s="216"/>
      <c r="V26" s="216"/>
      <c r="W26" s="280">
        <f t="shared" si="1"/>
        <v>25000000</v>
      </c>
    </row>
    <row r="27" spans="1:24" ht="83.25" customHeight="1">
      <c r="A27" s="416"/>
      <c r="B27" s="416"/>
      <c r="C27" s="416"/>
      <c r="D27" s="190" t="s">
        <v>488</v>
      </c>
      <c r="E27" s="16" t="s">
        <v>21</v>
      </c>
      <c r="F27" s="16">
        <v>6</v>
      </c>
      <c r="G27" s="242">
        <v>2</v>
      </c>
      <c r="H27" s="190" t="s">
        <v>678</v>
      </c>
      <c r="I27" s="215"/>
      <c r="J27" s="216"/>
      <c r="K27" s="216"/>
      <c r="L27" s="216"/>
      <c r="M27" s="216"/>
      <c r="N27" s="216"/>
      <c r="O27" s="277">
        <v>25000000</v>
      </c>
      <c r="P27" s="217"/>
      <c r="Q27" s="216"/>
      <c r="R27" s="216"/>
      <c r="S27" s="216"/>
      <c r="T27" s="216"/>
      <c r="U27" s="216"/>
      <c r="V27" s="216"/>
      <c r="W27" s="280">
        <f t="shared" si="1"/>
        <v>25000000</v>
      </c>
    </row>
    <row r="28" spans="1:24" ht="76.5" customHeight="1">
      <c r="A28" s="416"/>
      <c r="B28" s="416"/>
      <c r="C28" s="334" t="s">
        <v>489</v>
      </c>
      <c r="D28" s="191" t="s">
        <v>490</v>
      </c>
      <c r="E28" s="16" t="s">
        <v>21</v>
      </c>
      <c r="F28" s="16">
        <v>2</v>
      </c>
      <c r="G28" s="242">
        <v>1</v>
      </c>
      <c r="H28" s="334" t="s">
        <v>679</v>
      </c>
      <c r="I28" s="215"/>
      <c r="J28" s="216"/>
      <c r="K28" s="216"/>
      <c r="L28" s="216"/>
      <c r="M28" s="216"/>
      <c r="N28" s="216"/>
      <c r="O28" s="277">
        <f>119663293+50000000</f>
        <v>169663293</v>
      </c>
      <c r="P28" s="217">
        <v>39000000</v>
      </c>
      <c r="Q28" s="216"/>
      <c r="R28" s="216"/>
      <c r="S28" s="216"/>
      <c r="T28" s="216"/>
      <c r="U28" s="216"/>
      <c r="V28" s="216"/>
      <c r="W28" s="280">
        <f t="shared" si="1"/>
        <v>208663293</v>
      </c>
    </row>
    <row r="29" spans="1:24" ht="57">
      <c r="A29" s="416"/>
      <c r="B29" s="416"/>
      <c r="C29" s="334" t="s">
        <v>491</v>
      </c>
      <c r="D29" s="192" t="s">
        <v>492</v>
      </c>
      <c r="E29" s="16" t="s">
        <v>21</v>
      </c>
      <c r="F29" s="16">
        <v>1</v>
      </c>
      <c r="G29" s="242">
        <v>1</v>
      </c>
      <c r="H29" s="334" t="s">
        <v>708</v>
      </c>
      <c r="I29" s="215"/>
      <c r="J29" s="216"/>
      <c r="K29" s="216"/>
      <c r="L29" s="216"/>
      <c r="M29" s="216"/>
      <c r="N29" s="216"/>
      <c r="O29" s="277"/>
      <c r="P29" s="217">
        <f>3200000*7</f>
        <v>22400000</v>
      </c>
      <c r="Q29" s="216"/>
      <c r="R29" s="216"/>
      <c r="S29" s="216"/>
      <c r="T29" s="216"/>
      <c r="U29" s="216"/>
      <c r="V29" s="216"/>
      <c r="W29" s="280">
        <f t="shared" si="1"/>
        <v>22400000</v>
      </c>
    </row>
    <row r="30" spans="1:24" ht="33" customHeight="1">
      <c r="F30" s="219"/>
      <c r="G30" s="219"/>
      <c r="O30" s="330">
        <f t="shared" ref="O30:W30" si="2">SUM(O12:O29)</f>
        <v>1367611135.2599998</v>
      </c>
      <c r="P30" s="211">
        <f t="shared" si="2"/>
        <v>61400000</v>
      </c>
      <c r="Q30" s="211">
        <f t="shared" si="2"/>
        <v>0</v>
      </c>
      <c r="R30" s="211">
        <f t="shared" si="2"/>
        <v>0</v>
      </c>
      <c r="S30" s="211">
        <f t="shared" si="2"/>
        <v>4000000000000</v>
      </c>
      <c r="T30" s="211">
        <f t="shared" si="2"/>
        <v>0</v>
      </c>
      <c r="U30" s="211">
        <f t="shared" si="2"/>
        <v>696501266.41000009</v>
      </c>
      <c r="V30" s="211">
        <f t="shared" si="2"/>
        <v>0</v>
      </c>
      <c r="W30" s="330">
        <f t="shared" si="2"/>
        <v>4002125512401.6699</v>
      </c>
      <c r="X30" s="214"/>
    </row>
    <row r="31" spans="1:24" ht="33" customHeight="1">
      <c r="O31" s="330">
        <f>O30+U23+U24</f>
        <v>2056867401.6699998</v>
      </c>
      <c r="Q31" s="211"/>
      <c r="R31" s="211"/>
      <c r="S31" s="211"/>
      <c r="T31" s="211"/>
      <c r="U31" s="211"/>
      <c r="V31" s="211"/>
      <c r="W31" s="211"/>
    </row>
  </sheetData>
  <mergeCells count="42">
    <mergeCell ref="B6:W6"/>
    <mergeCell ref="A1:W1"/>
    <mergeCell ref="A2:W2"/>
    <mergeCell ref="B3:W3"/>
    <mergeCell ref="B4:W4"/>
    <mergeCell ref="A5:W5"/>
    <mergeCell ref="B7:W7"/>
    <mergeCell ref="B8:W8"/>
    <mergeCell ref="A9:W9"/>
    <mergeCell ref="A10:A11"/>
    <mergeCell ref="B10:B11"/>
    <mergeCell ref="C10:C11"/>
    <mergeCell ref="D10:D11"/>
    <mergeCell ref="E10:E11"/>
    <mergeCell ref="F10:F11"/>
    <mergeCell ref="H10:J10"/>
    <mergeCell ref="K10:W10"/>
    <mergeCell ref="M14:M15"/>
    <mergeCell ref="N14:N15"/>
    <mergeCell ref="B25:B29"/>
    <mergeCell ref="C25:C27"/>
    <mergeCell ref="A12:A29"/>
    <mergeCell ref="B12:B24"/>
    <mergeCell ref="H14:H15"/>
    <mergeCell ref="I14:I15"/>
    <mergeCell ref="J14:J15"/>
    <mergeCell ref="V14:V15"/>
    <mergeCell ref="C15:C17"/>
    <mergeCell ref="C18:C20"/>
    <mergeCell ref="C23:C24"/>
    <mergeCell ref="D23:D24"/>
    <mergeCell ref="E23:E24"/>
    <mergeCell ref="F23:F24"/>
    <mergeCell ref="G23:G24"/>
    <mergeCell ref="O14:O15"/>
    <mergeCell ref="P14:P15"/>
    <mergeCell ref="Q14:Q15"/>
    <mergeCell ref="R14:R15"/>
    <mergeCell ref="T14:T15"/>
    <mergeCell ref="U14:U15"/>
    <mergeCell ref="K14:K15"/>
    <mergeCell ref="L14:L15"/>
  </mergeCells>
  <pageMargins left="0.7" right="0.7" top="0.75" bottom="0.75" header="0.3" footer="0.3"/>
  <pageSetup paperSize="9" scale="30" fitToHeight="0" orientation="landscape" horizontalDpi="360" verticalDpi="36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V40"/>
  <sheetViews>
    <sheetView topLeftCell="A17" zoomScale="60" zoomScaleNormal="60" zoomScaleSheetLayoutView="20" workbookViewId="0">
      <pane xSplit="2" ySplit="2" topLeftCell="C25" activePane="bottomRight" state="frozen"/>
      <selection activeCell="A17" sqref="A17"/>
      <selection pane="topRight" activeCell="C17" sqref="C17"/>
      <selection pane="bottomLeft" activeCell="A19" sqref="A19"/>
      <selection pane="bottomRight" activeCell="G44" sqref="G44"/>
    </sheetView>
  </sheetViews>
  <sheetFormatPr baseColWidth="10" defaultRowHeight="15"/>
  <cols>
    <col min="1" max="1" width="17" customWidth="1"/>
    <col min="2" max="2" width="19.42578125" style="27" customWidth="1"/>
    <col min="3" max="3" width="33" style="3" customWidth="1"/>
    <col min="4" max="4" width="26.140625" style="3" customWidth="1"/>
    <col min="5" max="5" width="13.85546875" style="3" customWidth="1"/>
    <col min="6" max="6" width="11.140625" style="3" customWidth="1"/>
    <col min="7" max="7" width="13.85546875" style="18" customWidth="1"/>
    <col min="8" max="8" width="44.7109375" style="3" customWidth="1"/>
    <col min="9" max="9" width="21" customWidth="1"/>
    <col min="10" max="10" width="28.5703125" customWidth="1"/>
    <col min="11" max="11" width="25.28515625" style="264" customWidth="1"/>
    <col min="12" max="12" width="17.7109375" style="264" customWidth="1"/>
    <col min="13" max="13" width="12.42578125" style="264" customWidth="1"/>
    <col min="14" max="14" width="13.85546875" style="265" customWidth="1"/>
    <col min="15" max="15" width="19.85546875" style="265" bestFit="1" customWidth="1"/>
    <col min="16" max="16" width="12.5703125" style="258" customWidth="1"/>
    <col min="17" max="17" width="19" style="22" customWidth="1"/>
    <col min="18" max="18" width="14.7109375" style="22" bestFit="1" customWidth="1"/>
    <col min="19" max="19" width="8" style="22" bestFit="1" customWidth="1"/>
    <col min="20" max="20" width="6.42578125" style="22" bestFit="1" customWidth="1"/>
    <col min="21" max="21" width="19.7109375" style="22" customWidth="1"/>
    <col min="22" max="22" width="24.7109375" style="22" customWidth="1"/>
    <col min="23" max="16384" width="11.42578125" style="45"/>
  </cols>
  <sheetData>
    <row r="1" spans="1:22" ht="25.5">
      <c r="A1" s="432" t="s">
        <v>732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</row>
    <row r="2" spans="1:2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50" customFormat="1" ht="15.75">
      <c r="A3" s="10" t="s">
        <v>0</v>
      </c>
      <c r="B3" s="434" t="s">
        <v>104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50" customFormat="1" ht="15.75">
      <c r="A4" s="10" t="s">
        <v>1</v>
      </c>
      <c r="B4" s="434" t="s">
        <v>61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2">
      <c r="A6" s="28" t="s">
        <v>33</v>
      </c>
      <c r="B6" s="431" t="s">
        <v>62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</row>
    <row r="7" spans="1:22">
      <c r="A7" s="28" t="s">
        <v>34</v>
      </c>
      <c r="B7" s="431" t="s">
        <v>63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>
      <c r="A8" s="28" t="s">
        <v>35</v>
      </c>
      <c r="B8" s="431" t="s">
        <v>66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</row>
    <row r="9" spans="1:22">
      <c r="A9" s="28" t="s">
        <v>42</v>
      </c>
      <c r="B9" s="431" t="s">
        <v>69</v>
      </c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</row>
    <row r="10" spans="1:22">
      <c r="A10" s="28" t="s">
        <v>73</v>
      </c>
      <c r="B10" s="431" t="s">
        <v>72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</row>
    <row r="11" spans="1:22">
      <c r="A11" s="28" t="s">
        <v>74</v>
      </c>
      <c r="B11" s="431" t="s">
        <v>75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</row>
    <row r="12" spans="1:22">
      <c r="A12" s="28" t="s">
        <v>76</v>
      </c>
      <c r="B12" s="431" t="s">
        <v>77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</row>
    <row r="13" spans="1:22">
      <c r="A13" s="28" t="s">
        <v>92</v>
      </c>
      <c r="B13" s="431" t="s">
        <v>91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</row>
    <row r="14" spans="1:22">
      <c r="A14" s="28" t="s">
        <v>97</v>
      </c>
      <c r="B14" s="431" t="s">
        <v>96</v>
      </c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</row>
    <row r="15" spans="1:22">
      <c r="A15" s="28" t="s">
        <v>101</v>
      </c>
      <c r="B15" s="431" t="s">
        <v>102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</row>
    <row r="16" spans="1:22">
      <c r="A16" s="436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</row>
    <row r="17" spans="1:22" s="133" customFormat="1">
      <c r="A17" s="439" t="s">
        <v>2</v>
      </c>
      <c r="B17" s="439" t="s">
        <v>3</v>
      </c>
      <c r="C17" s="438" t="s">
        <v>20</v>
      </c>
      <c r="D17" s="438" t="s">
        <v>4</v>
      </c>
      <c r="E17" s="438" t="s">
        <v>19</v>
      </c>
      <c r="F17" s="438" t="s">
        <v>10</v>
      </c>
      <c r="G17" s="233"/>
      <c r="H17" s="439" t="s">
        <v>56</v>
      </c>
      <c r="I17" s="439"/>
      <c r="J17" s="439"/>
      <c r="K17" s="439" t="s">
        <v>57</v>
      </c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</row>
    <row r="18" spans="1:22" s="50" customFormat="1" ht="75">
      <c r="A18" s="439"/>
      <c r="B18" s="439"/>
      <c r="C18" s="438"/>
      <c r="D18" s="438"/>
      <c r="E18" s="438"/>
      <c r="F18" s="438"/>
      <c r="G18" s="233">
        <v>2022</v>
      </c>
      <c r="H18" s="233" t="s">
        <v>5</v>
      </c>
      <c r="I18" s="235" t="s">
        <v>6</v>
      </c>
      <c r="J18" s="235" t="s">
        <v>725</v>
      </c>
      <c r="K18" s="259" t="s">
        <v>58</v>
      </c>
      <c r="L18" s="259" t="s">
        <v>59</v>
      </c>
      <c r="M18" s="259" t="s">
        <v>45</v>
      </c>
      <c r="N18" s="260" t="s">
        <v>46</v>
      </c>
      <c r="O18" s="260" t="s">
        <v>47</v>
      </c>
      <c r="P18" s="255" t="s">
        <v>48</v>
      </c>
      <c r="Q18" s="243" t="s">
        <v>49</v>
      </c>
      <c r="R18" s="243" t="s">
        <v>50</v>
      </c>
      <c r="S18" s="243" t="s">
        <v>51</v>
      </c>
      <c r="T18" s="243" t="s">
        <v>52</v>
      </c>
      <c r="U18" s="243" t="s">
        <v>53</v>
      </c>
      <c r="V18" s="243" t="s">
        <v>583</v>
      </c>
    </row>
    <row r="19" spans="1:22" s="50" customFormat="1" ht="34.5" customHeight="1">
      <c r="A19" s="449" t="s">
        <v>566</v>
      </c>
      <c r="B19" s="441" t="s">
        <v>523</v>
      </c>
      <c r="C19" s="346" t="s">
        <v>516</v>
      </c>
      <c r="D19" s="346" t="s">
        <v>517</v>
      </c>
      <c r="E19" s="254" t="s">
        <v>21</v>
      </c>
      <c r="F19" s="347">
        <v>4</v>
      </c>
      <c r="G19" s="254">
        <v>1</v>
      </c>
      <c r="H19" s="507" t="s">
        <v>728</v>
      </c>
      <c r="I19" s="441"/>
      <c r="J19" s="335" t="s">
        <v>244</v>
      </c>
      <c r="K19" s="379">
        <v>4000000</v>
      </c>
      <c r="L19" s="379"/>
      <c r="M19" s="379"/>
      <c r="N19" s="380"/>
      <c r="O19" s="380"/>
      <c r="P19" s="381"/>
      <c r="Q19" s="118"/>
      <c r="R19" s="118"/>
      <c r="S19" s="118"/>
      <c r="T19" s="118"/>
      <c r="U19" s="118"/>
      <c r="V19" s="513">
        <f>+K19+K20</f>
        <v>8000000</v>
      </c>
    </row>
    <row r="20" spans="1:22" s="50" customFormat="1" ht="38.25" customHeight="1">
      <c r="A20" s="457"/>
      <c r="B20" s="441"/>
      <c r="C20" s="346" t="s">
        <v>518</v>
      </c>
      <c r="D20" s="346" t="s">
        <v>519</v>
      </c>
      <c r="E20" s="254" t="s">
        <v>21</v>
      </c>
      <c r="F20" s="347">
        <v>1</v>
      </c>
      <c r="G20" s="254">
        <v>1</v>
      </c>
      <c r="H20" s="507"/>
      <c r="I20" s="441"/>
      <c r="J20" s="335" t="s">
        <v>244</v>
      </c>
      <c r="K20" s="379">
        <v>4000000</v>
      </c>
      <c r="L20" s="379"/>
      <c r="M20" s="379"/>
      <c r="N20" s="380"/>
      <c r="O20" s="380"/>
      <c r="P20" s="381"/>
      <c r="Q20" s="118"/>
      <c r="R20" s="118"/>
      <c r="S20" s="118"/>
      <c r="T20" s="118"/>
      <c r="U20" s="118"/>
      <c r="V20" s="513"/>
    </row>
    <row r="21" spans="1:22" ht="28.5" customHeight="1">
      <c r="A21" s="457"/>
      <c r="B21" s="441"/>
      <c r="C21" s="441" t="s">
        <v>78</v>
      </c>
      <c r="D21" s="335" t="s">
        <v>84</v>
      </c>
      <c r="E21" s="442" t="s">
        <v>21</v>
      </c>
      <c r="F21" s="341">
        <v>4</v>
      </c>
      <c r="G21" s="341">
        <v>1</v>
      </c>
      <c r="H21" s="477" t="s">
        <v>221</v>
      </c>
      <c r="I21" s="442"/>
      <c r="J21" s="441" t="s">
        <v>243</v>
      </c>
      <c r="K21" s="506"/>
      <c r="L21" s="506"/>
      <c r="M21" s="506"/>
      <c r="N21" s="506"/>
      <c r="O21" s="380">
        <v>7500000</v>
      </c>
      <c r="P21" s="505"/>
      <c r="Q21" s="445"/>
      <c r="R21" s="445"/>
      <c r="S21" s="445"/>
      <c r="T21" s="445"/>
      <c r="U21" s="445"/>
      <c r="V21" s="512">
        <f>+O21+O22</f>
        <v>15000000</v>
      </c>
    </row>
    <row r="22" spans="1:22">
      <c r="A22" s="457"/>
      <c r="B22" s="441"/>
      <c r="C22" s="441"/>
      <c r="D22" s="335" t="s">
        <v>85</v>
      </c>
      <c r="E22" s="442"/>
      <c r="F22" s="341">
        <v>12</v>
      </c>
      <c r="G22" s="341">
        <v>3</v>
      </c>
      <c r="H22" s="477"/>
      <c r="I22" s="442"/>
      <c r="J22" s="441"/>
      <c r="K22" s="506"/>
      <c r="L22" s="506"/>
      <c r="M22" s="506"/>
      <c r="N22" s="506"/>
      <c r="O22" s="380">
        <v>7500000</v>
      </c>
      <c r="P22" s="505"/>
      <c r="Q22" s="445"/>
      <c r="R22" s="445"/>
      <c r="S22" s="445"/>
      <c r="T22" s="445"/>
      <c r="U22" s="445"/>
      <c r="V22" s="512"/>
    </row>
    <row r="23" spans="1:22" ht="28.5">
      <c r="A23" s="457"/>
      <c r="B23" s="441"/>
      <c r="C23" s="441" t="s">
        <v>222</v>
      </c>
      <c r="D23" s="335" t="s">
        <v>64</v>
      </c>
      <c r="E23" s="442" t="s">
        <v>21</v>
      </c>
      <c r="F23" s="341">
        <v>4</v>
      </c>
      <c r="G23" s="341">
        <v>1</v>
      </c>
      <c r="H23" s="441" t="s">
        <v>226</v>
      </c>
      <c r="I23" s="443"/>
      <c r="J23" s="441" t="s">
        <v>654</v>
      </c>
      <c r="K23" s="506"/>
      <c r="L23" s="506"/>
      <c r="M23" s="506"/>
      <c r="N23" s="506"/>
      <c r="O23" s="261">
        <v>20000000</v>
      </c>
      <c r="P23" s="505"/>
      <c r="Q23" s="445"/>
      <c r="R23" s="445"/>
      <c r="S23" s="445"/>
      <c r="T23" s="445"/>
      <c r="U23" s="88"/>
      <c r="V23" s="445">
        <f>+O23+U24</f>
        <v>25000000</v>
      </c>
    </row>
    <row r="24" spans="1:22">
      <c r="A24" s="457"/>
      <c r="B24" s="441"/>
      <c r="C24" s="441"/>
      <c r="D24" s="335" t="s">
        <v>85</v>
      </c>
      <c r="E24" s="442"/>
      <c r="F24" s="341">
        <v>14</v>
      </c>
      <c r="G24" s="341">
        <v>4</v>
      </c>
      <c r="H24" s="441"/>
      <c r="I24" s="443"/>
      <c r="J24" s="441"/>
      <c r="K24" s="506"/>
      <c r="L24" s="506"/>
      <c r="M24" s="506"/>
      <c r="N24" s="506"/>
      <c r="O24" s="261"/>
      <c r="P24" s="505"/>
      <c r="Q24" s="445"/>
      <c r="R24" s="445"/>
      <c r="S24" s="445"/>
      <c r="T24" s="445"/>
      <c r="U24" s="47">
        <v>5000000</v>
      </c>
      <c r="V24" s="445"/>
    </row>
    <row r="25" spans="1:22" ht="42.75">
      <c r="A25" s="457"/>
      <c r="B25" s="441"/>
      <c r="C25" s="335" t="s">
        <v>79</v>
      </c>
      <c r="D25" s="335" t="s">
        <v>86</v>
      </c>
      <c r="E25" s="341" t="s">
        <v>27</v>
      </c>
      <c r="F25" s="20">
        <v>1</v>
      </c>
      <c r="G25" s="20">
        <v>1</v>
      </c>
      <c r="H25" s="36" t="s">
        <v>223</v>
      </c>
      <c r="I25" s="341"/>
      <c r="J25" s="346" t="s">
        <v>655</v>
      </c>
      <c r="K25" s="349"/>
      <c r="L25" s="349"/>
      <c r="M25" s="349"/>
      <c r="N25" s="261"/>
      <c r="O25" s="261">
        <v>18000000</v>
      </c>
      <c r="P25" s="348"/>
      <c r="Q25" s="338"/>
      <c r="R25" s="338"/>
      <c r="S25" s="338"/>
      <c r="T25" s="338"/>
      <c r="U25" s="338"/>
      <c r="V25" s="338">
        <f>+O25</f>
        <v>18000000</v>
      </c>
    </row>
    <row r="26" spans="1:22" ht="57">
      <c r="A26" s="457"/>
      <c r="B26" s="441"/>
      <c r="C26" s="335" t="s">
        <v>80</v>
      </c>
      <c r="D26" s="335" t="s">
        <v>87</v>
      </c>
      <c r="E26" s="341" t="s">
        <v>21</v>
      </c>
      <c r="F26" s="341">
        <v>4</v>
      </c>
      <c r="G26" s="341">
        <v>1</v>
      </c>
      <c r="H26" s="36" t="s">
        <v>224</v>
      </c>
      <c r="I26" s="37"/>
      <c r="J26" s="335" t="s">
        <v>656</v>
      </c>
      <c r="K26" s="349"/>
      <c r="L26" s="349"/>
      <c r="M26" s="349"/>
      <c r="N26" s="261"/>
      <c r="O26" s="261">
        <v>15000000</v>
      </c>
      <c r="P26" s="348"/>
      <c r="Q26" s="338"/>
      <c r="R26" s="338"/>
      <c r="S26" s="338"/>
      <c r="T26" s="338"/>
      <c r="U26" s="338"/>
      <c r="V26" s="338">
        <f t="shared" ref="V26:V34" si="0">+O26</f>
        <v>15000000</v>
      </c>
    </row>
    <row r="27" spans="1:22" ht="85.5">
      <c r="A27" s="457"/>
      <c r="B27" s="441"/>
      <c r="C27" s="335" t="s">
        <v>81</v>
      </c>
      <c r="D27" s="335" t="s">
        <v>88</v>
      </c>
      <c r="E27" s="341" t="s">
        <v>21</v>
      </c>
      <c r="F27" s="341">
        <v>2</v>
      </c>
      <c r="G27" s="341">
        <v>1</v>
      </c>
      <c r="H27" s="347" t="s">
        <v>227</v>
      </c>
      <c r="I27" s="341"/>
      <c r="J27" s="335" t="s">
        <v>244</v>
      </c>
      <c r="K27" s="349">
        <v>11465360</v>
      </c>
      <c r="L27" s="349"/>
      <c r="M27" s="349"/>
      <c r="N27" s="261"/>
      <c r="O27" s="261"/>
      <c r="P27" s="348"/>
      <c r="Q27" s="338"/>
      <c r="R27" s="338"/>
      <c r="S27" s="338"/>
      <c r="T27" s="338"/>
      <c r="U27" s="338"/>
      <c r="V27" s="338">
        <f>SUM(K27:U27)</f>
        <v>11465360</v>
      </c>
    </row>
    <row r="28" spans="1:22" ht="71.25">
      <c r="A28" s="457"/>
      <c r="B28" s="441"/>
      <c r="C28" s="335" t="s">
        <v>520</v>
      </c>
      <c r="D28" s="346" t="s">
        <v>522</v>
      </c>
      <c r="E28" s="341" t="s">
        <v>21</v>
      </c>
      <c r="F28" s="341">
        <v>1</v>
      </c>
      <c r="G28" s="341">
        <v>1</v>
      </c>
      <c r="H28" s="347" t="s">
        <v>729</v>
      </c>
      <c r="I28" s="341"/>
      <c r="J28" s="335" t="s">
        <v>244</v>
      </c>
      <c r="K28" s="349">
        <v>6400000</v>
      </c>
      <c r="L28" s="349"/>
      <c r="M28" s="349"/>
      <c r="N28" s="261"/>
      <c r="O28" s="261"/>
      <c r="P28" s="348"/>
      <c r="Q28" s="338"/>
      <c r="R28" s="338"/>
      <c r="S28" s="338"/>
      <c r="T28" s="338"/>
      <c r="U28" s="338"/>
      <c r="V28" s="338">
        <f t="shared" ref="V28:V31" si="1">SUM(K28:U28)</f>
        <v>6400000</v>
      </c>
    </row>
    <row r="29" spans="1:22" ht="71.25">
      <c r="A29" s="457"/>
      <c r="B29" s="441"/>
      <c r="C29" s="346" t="s">
        <v>521</v>
      </c>
      <c r="D29" s="346" t="s">
        <v>522</v>
      </c>
      <c r="E29" s="341" t="s">
        <v>21</v>
      </c>
      <c r="F29" s="341">
        <v>1</v>
      </c>
      <c r="G29" s="341">
        <v>1</v>
      </c>
      <c r="H29" s="346" t="s">
        <v>730</v>
      </c>
      <c r="I29" s="341"/>
      <c r="J29" s="335" t="s">
        <v>244</v>
      </c>
      <c r="K29" s="349">
        <v>6400000</v>
      </c>
      <c r="L29" s="349"/>
      <c r="M29" s="349"/>
      <c r="N29" s="261"/>
      <c r="O29" s="261"/>
      <c r="P29" s="348"/>
      <c r="Q29" s="338"/>
      <c r="R29" s="338"/>
      <c r="S29" s="338"/>
      <c r="T29" s="338"/>
      <c r="U29" s="338"/>
      <c r="V29" s="338">
        <f t="shared" si="1"/>
        <v>6400000</v>
      </c>
    </row>
    <row r="30" spans="1:22" ht="57">
      <c r="A30" s="457"/>
      <c r="B30" s="441"/>
      <c r="C30" s="335" t="s">
        <v>82</v>
      </c>
      <c r="D30" s="335" t="s">
        <v>70</v>
      </c>
      <c r="E30" s="341" t="s">
        <v>21</v>
      </c>
      <c r="F30" s="341">
        <v>4</v>
      </c>
      <c r="G30" s="341">
        <v>1</v>
      </c>
      <c r="H30" s="347" t="s">
        <v>225</v>
      </c>
      <c r="I30" s="253"/>
      <c r="J30" s="335" t="s">
        <v>244</v>
      </c>
      <c r="K30" s="349"/>
      <c r="L30" s="349"/>
      <c r="M30" s="349"/>
      <c r="N30" s="261"/>
      <c r="O30" s="261">
        <v>24000000</v>
      </c>
      <c r="P30" s="348"/>
      <c r="Q30" s="338"/>
      <c r="R30" s="338"/>
      <c r="S30" s="338"/>
      <c r="T30" s="338"/>
      <c r="U30" s="338"/>
      <c r="V30" s="338">
        <f t="shared" si="1"/>
        <v>24000000</v>
      </c>
    </row>
    <row r="31" spans="1:22" ht="57">
      <c r="A31" s="457"/>
      <c r="B31" s="441"/>
      <c r="C31" s="335" t="s">
        <v>83</v>
      </c>
      <c r="D31" s="335" t="s">
        <v>89</v>
      </c>
      <c r="E31" s="341" t="s">
        <v>27</v>
      </c>
      <c r="F31" s="20">
        <v>1</v>
      </c>
      <c r="G31" s="20">
        <v>1</v>
      </c>
      <c r="H31" s="335" t="s">
        <v>697</v>
      </c>
      <c r="I31" s="253"/>
      <c r="J31" s="335" t="s">
        <v>245</v>
      </c>
      <c r="K31" s="349"/>
      <c r="L31" s="349"/>
      <c r="M31" s="349"/>
      <c r="N31" s="261"/>
      <c r="O31" s="261">
        <v>12000000</v>
      </c>
      <c r="P31" s="348"/>
      <c r="Q31" s="338"/>
      <c r="R31" s="338"/>
      <c r="S31" s="338"/>
      <c r="T31" s="338"/>
      <c r="U31" s="338"/>
      <c r="V31" s="338">
        <f t="shared" si="1"/>
        <v>12000000</v>
      </c>
    </row>
    <row r="32" spans="1:22" s="385" customFormat="1" ht="57" customHeight="1">
      <c r="A32" s="457"/>
      <c r="B32" s="441" t="s">
        <v>90</v>
      </c>
      <c r="C32" s="347" t="s">
        <v>93</v>
      </c>
      <c r="D32" s="254" t="s">
        <v>67</v>
      </c>
      <c r="E32" s="254" t="s">
        <v>21</v>
      </c>
      <c r="F32" s="254">
        <v>4</v>
      </c>
      <c r="G32" s="254">
        <v>1</v>
      </c>
      <c r="H32" s="477" t="s">
        <v>657</v>
      </c>
      <c r="I32" s="509"/>
      <c r="J32" s="509" t="s">
        <v>705</v>
      </c>
      <c r="K32" s="508"/>
      <c r="L32" s="508"/>
      <c r="M32" s="508"/>
      <c r="N32" s="508"/>
      <c r="O32" s="383">
        <v>10000000</v>
      </c>
      <c r="P32" s="384"/>
      <c r="Q32" s="343"/>
      <c r="R32" s="343"/>
      <c r="S32" s="343"/>
      <c r="T32" s="343"/>
      <c r="U32" s="343"/>
      <c r="V32" s="471">
        <f>+O32+O33</f>
        <v>18000000</v>
      </c>
    </row>
    <row r="33" spans="1:22" s="385" customFormat="1" ht="71.25">
      <c r="A33" s="457"/>
      <c r="B33" s="441"/>
      <c r="C33" s="347" t="s">
        <v>94</v>
      </c>
      <c r="D33" s="254" t="s">
        <v>68</v>
      </c>
      <c r="E33" s="254" t="s">
        <v>21</v>
      </c>
      <c r="F33" s="254">
        <v>3</v>
      </c>
      <c r="G33" s="254">
        <v>1</v>
      </c>
      <c r="H33" s="477"/>
      <c r="I33" s="509"/>
      <c r="J33" s="509"/>
      <c r="K33" s="508"/>
      <c r="L33" s="508"/>
      <c r="M33" s="508"/>
      <c r="N33" s="508"/>
      <c r="O33" s="383">
        <v>8000000</v>
      </c>
      <c r="P33" s="384"/>
      <c r="Q33" s="343"/>
      <c r="R33" s="343"/>
      <c r="S33" s="343"/>
      <c r="T33" s="343"/>
      <c r="U33" s="343"/>
      <c r="V33" s="471"/>
    </row>
    <row r="34" spans="1:22" s="385" customFormat="1" ht="57">
      <c r="A34" s="457"/>
      <c r="B34" s="441"/>
      <c r="C34" s="347" t="s">
        <v>700</v>
      </c>
      <c r="D34" s="347" t="s">
        <v>702</v>
      </c>
      <c r="E34" s="254" t="s">
        <v>21</v>
      </c>
      <c r="F34" s="254">
        <v>1</v>
      </c>
      <c r="G34" s="254">
        <v>1</v>
      </c>
      <c r="H34" s="441" t="s">
        <v>703</v>
      </c>
      <c r="I34" s="509"/>
      <c r="J34" s="510"/>
      <c r="K34" s="386"/>
      <c r="L34" s="386"/>
      <c r="M34" s="386"/>
      <c r="N34" s="386"/>
      <c r="O34" s="383">
        <v>12800000</v>
      </c>
      <c r="P34" s="384"/>
      <c r="Q34" s="343"/>
      <c r="R34" s="343"/>
      <c r="S34" s="343"/>
      <c r="T34" s="343"/>
      <c r="U34" s="343"/>
      <c r="V34" s="343">
        <f t="shared" si="0"/>
        <v>12800000</v>
      </c>
    </row>
    <row r="35" spans="1:22" s="73" customFormat="1" ht="42.75">
      <c r="A35" s="457"/>
      <c r="B35" s="441"/>
      <c r="C35" s="335" t="s">
        <v>701</v>
      </c>
      <c r="D35" s="335" t="s">
        <v>704</v>
      </c>
      <c r="E35" s="341" t="s">
        <v>21</v>
      </c>
      <c r="F35" s="341">
        <v>1</v>
      </c>
      <c r="G35" s="341">
        <v>1</v>
      </c>
      <c r="H35" s="441"/>
      <c r="I35" s="509"/>
      <c r="J35" s="511"/>
      <c r="K35" s="349"/>
      <c r="L35" s="349"/>
      <c r="M35" s="349"/>
      <c r="N35" s="349"/>
      <c r="O35" s="261">
        <v>13000000</v>
      </c>
      <c r="P35" s="387"/>
      <c r="Q35" s="388"/>
      <c r="R35" s="388"/>
      <c r="S35" s="388"/>
      <c r="T35" s="388"/>
      <c r="U35" s="388"/>
      <c r="V35" s="338">
        <f>+O35</f>
        <v>13000000</v>
      </c>
    </row>
    <row r="36" spans="1:22" ht="57">
      <c r="A36" s="457"/>
      <c r="B36" s="441" t="s">
        <v>95</v>
      </c>
      <c r="C36" s="335" t="s">
        <v>98</v>
      </c>
      <c r="D36" s="341" t="s">
        <v>60</v>
      </c>
      <c r="E36" s="335" t="s">
        <v>21</v>
      </c>
      <c r="F36" s="341">
        <v>2</v>
      </c>
      <c r="G36" s="341">
        <v>2</v>
      </c>
      <c r="H36" s="347" t="s">
        <v>228</v>
      </c>
      <c r="I36" s="341"/>
      <c r="J36" s="341"/>
      <c r="K36" s="349">
        <v>12000000</v>
      </c>
      <c r="L36" s="349"/>
      <c r="M36" s="349"/>
      <c r="N36" s="261"/>
      <c r="O36" s="261"/>
      <c r="P36" s="348"/>
      <c r="Q36" s="338"/>
      <c r="R36" s="338"/>
      <c r="S36" s="338"/>
      <c r="T36" s="338"/>
      <c r="U36" s="338"/>
      <c r="V36" s="338">
        <f>SUM(K36:U36)</f>
        <v>12000000</v>
      </c>
    </row>
    <row r="37" spans="1:22" ht="42.75">
      <c r="A37" s="450"/>
      <c r="B37" s="441"/>
      <c r="C37" s="335" t="s">
        <v>99</v>
      </c>
      <c r="D37" s="335" t="s">
        <v>100</v>
      </c>
      <c r="E37" s="341" t="s">
        <v>27</v>
      </c>
      <c r="F37" s="20">
        <v>0.7</v>
      </c>
      <c r="G37" s="341">
        <v>17.5</v>
      </c>
      <c r="H37" s="347" t="s">
        <v>731</v>
      </c>
      <c r="I37" s="341"/>
      <c r="J37" s="341"/>
      <c r="K37" s="349"/>
      <c r="L37" s="349"/>
      <c r="M37" s="349"/>
      <c r="N37" s="261"/>
      <c r="O37" s="261">
        <v>10753883.619999999</v>
      </c>
      <c r="P37" s="348"/>
      <c r="Q37" s="338"/>
      <c r="R37" s="338"/>
      <c r="S37" s="338"/>
      <c r="T37" s="338"/>
      <c r="U37" s="338"/>
      <c r="V37" s="338">
        <f t="shared" ref="V37" si="2">SUM(K37:U37)</f>
        <v>10753883.619999999</v>
      </c>
    </row>
    <row r="38" spans="1:22">
      <c r="A38" s="45"/>
      <c r="B38" s="74"/>
      <c r="C38" s="18"/>
      <c r="D38" s="18"/>
      <c r="E38" s="18"/>
      <c r="F38" s="18"/>
      <c r="H38" s="18"/>
      <c r="I38" s="45"/>
      <c r="J38" s="45"/>
      <c r="K38" s="262">
        <f>SUM(K19:K37)</f>
        <v>44265360</v>
      </c>
      <c r="L38" s="262"/>
      <c r="M38" s="262"/>
      <c r="N38" s="263"/>
      <c r="O38" s="263">
        <f>SUM(O19:O37)</f>
        <v>158553883.62</v>
      </c>
      <c r="P38" s="256"/>
      <c r="Q38" s="75"/>
      <c r="R38" s="75"/>
      <c r="S38" s="75"/>
      <c r="T38" s="75"/>
      <c r="U38" s="75">
        <f>SUM(U19:U37)</f>
        <v>5000000</v>
      </c>
      <c r="V38" s="75">
        <f>SUM(V19:V37)</f>
        <v>207819243.62</v>
      </c>
    </row>
    <row r="40" spans="1:22">
      <c r="N40" s="264"/>
      <c r="O40" s="264"/>
      <c r="P40" s="257"/>
      <c r="Q40"/>
      <c r="R40"/>
      <c r="S40"/>
      <c r="T40"/>
      <c r="U40"/>
    </row>
  </sheetData>
  <autoFilter ref="A18:V38" xr:uid="{00000000-0009-0000-0000-000009000000}"/>
  <mergeCells count="73">
    <mergeCell ref="V19:V20"/>
    <mergeCell ref="B6:V6"/>
    <mergeCell ref="A1:V1"/>
    <mergeCell ref="A2:V2"/>
    <mergeCell ref="B3:V3"/>
    <mergeCell ref="B4:V4"/>
    <mergeCell ref="A5:V5"/>
    <mergeCell ref="K17:V17"/>
    <mergeCell ref="B7:V7"/>
    <mergeCell ref="B8:V8"/>
    <mergeCell ref="B9:V9"/>
    <mergeCell ref="B10:V10"/>
    <mergeCell ref="B11:V11"/>
    <mergeCell ref="B12:V12"/>
    <mergeCell ref="I19:I20"/>
    <mergeCell ref="B13:V13"/>
    <mergeCell ref="B14:V14"/>
    <mergeCell ref="B15:V15"/>
    <mergeCell ref="A16:V16"/>
    <mergeCell ref="A17:A18"/>
    <mergeCell ref="B17:B18"/>
    <mergeCell ref="C17:C18"/>
    <mergeCell ref="D17:D18"/>
    <mergeCell ref="E17:E18"/>
    <mergeCell ref="F17:F18"/>
    <mergeCell ref="H17:J17"/>
    <mergeCell ref="L21:L22"/>
    <mergeCell ref="M21:M22"/>
    <mergeCell ref="C23:C24"/>
    <mergeCell ref="E23:E24"/>
    <mergeCell ref="H23:H24"/>
    <mergeCell ref="U21:U22"/>
    <mergeCell ref="R23:R24"/>
    <mergeCell ref="S23:S24"/>
    <mergeCell ref="V32:V33"/>
    <mergeCell ref="V21:V22"/>
    <mergeCell ref="R21:R22"/>
    <mergeCell ref="S21:S22"/>
    <mergeCell ref="V23:V24"/>
    <mergeCell ref="T23:T24"/>
    <mergeCell ref="T21:T22"/>
    <mergeCell ref="A19:A37"/>
    <mergeCell ref="J34:J35"/>
    <mergeCell ref="I23:I24"/>
    <mergeCell ref="P23:P24"/>
    <mergeCell ref="J23:J24"/>
    <mergeCell ref="K23:K24"/>
    <mergeCell ref="L23:L24"/>
    <mergeCell ref="M23:M24"/>
    <mergeCell ref="N23:N24"/>
    <mergeCell ref="H34:H35"/>
    <mergeCell ref="B32:B35"/>
    <mergeCell ref="I21:I22"/>
    <mergeCell ref="J21:J22"/>
    <mergeCell ref="K21:K22"/>
    <mergeCell ref="I34:I35"/>
    <mergeCell ref="I32:I33"/>
    <mergeCell ref="P21:P22"/>
    <mergeCell ref="Q21:Q22"/>
    <mergeCell ref="N21:N22"/>
    <mergeCell ref="B36:B37"/>
    <mergeCell ref="C21:C22"/>
    <mergeCell ref="E21:E22"/>
    <mergeCell ref="H21:H22"/>
    <mergeCell ref="B19:B31"/>
    <mergeCell ref="H19:H20"/>
    <mergeCell ref="H32:H33"/>
    <mergeCell ref="Q23:Q24"/>
    <mergeCell ref="L32:L33"/>
    <mergeCell ref="M32:M33"/>
    <mergeCell ref="N32:N33"/>
    <mergeCell ref="J32:J33"/>
    <mergeCell ref="K32:K33"/>
  </mergeCells>
  <pageMargins left="0.7" right="0.7" top="0.75" bottom="0.75" header="0.3" footer="0.3"/>
  <pageSetup scale="16" fitToHeight="0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V18"/>
  <sheetViews>
    <sheetView zoomScale="68" zoomScaleNormal="68" zoomScaleSheetLayoutView="20" workbookViewId="0">
      <selection activeCell="H17" sqref="H17"/>
    </sheetView>
  </sheetViews>
  <sheetFormatPr baseColWidth="10" defaultRowHeight="15"/>
  <cols>
    <col min="1" max="1" width="15.85546875" style="45" bestFit="1" customWidth="1"/>
    <col min="2" max="2" width="20" style="234" customWidth="1"/>
    <col min="3" max="3" width="29.140625" style="18" customWidth="1"/>
    <col min="4" max="4" width="34.85546875" style="18" bestFit="1" customWidth="1"/>
    <col min="5" max="5" width="24.5703125" style="18" bestFit="1" customWidth="1"/>
    <col min="6" max="6" width="15.7109375" style="18" customWidth="1"/>
    <col min="7" max="7" width="7.7109375" style="45" bestFit="1" customWidth="1"/>
    <col min="8" max="8" width="34.42578125" style="45" bestFit="1" customWidth="1"/>
    <col min="9" max="9" width="17.85546875" style="202" customWidth="1"/>
    <col min="10" max="10" width="21.5703125" style="45" bestFit="1" customWidth="1"/>
    <col min="11" max="11" width="15.85546875" style="45" customWidth="1"/>
    <col min="12" max="12" width="14.42578125" style="45" customWidth="1"/>
    <col min="13" max="13" width="7.7109375" style="45" bestFit="1" customWidth="1"/>
    <col min="14" max="14" width="7.140625" style="45" bestFit="1" customWidth="1"/>
    <col min="15" max="15" width="19.7109375" style="45" bestFit="1" customWidth="1"/>
    <col min="16" max="16" width="12.7109375" style="45" customWidth="1"/>
    <col min="17" max="19" width="10" style="45" customWidth="1"/>
    <col min="20" max="20" width="19.7109375" style="45" bestFit="1" customWidth="1"/>
    <col min="21" max="21" width="9.140625" style="45" bestFit="1" customWidth="1"/>
    <col min="22" max="22" width="19.7109375" style="45" bestFit="1" customWidth="1"/>
    <col min="23" max="16384" width="11.42578125" style="45"/>
  </cols>
  <sheetData>
    <row r="1" spans="1:22" customFormat="1" ht="34.5" customHeight="1">
      <c r="A1" s="452" t="s">
        <v>732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 customForma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2" customFormat="1" ht="15.75">
      <c r="A3" s="10" t="s">
        <v>0</v>
      </c>
      <c r="B3" s="434" t="s">
        <v>103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2" customFormat="1" ht="15.75">
      <c r="A4" s="10" t="s">
        <v>1</v>
      </c>
      <c r="B4" s="139" t="s">
        <v>105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2" customForma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</row>
    <row r="6" spans="1:22" customFormat="1">
      <c r="A6" s="29" t="s">
        <v>33</v>
      </c>
      <c r="B6" s="448" t="s">
        <v>122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</row>
    <row r="7" spans="1:22" customFormat="1" ht="15" customHeight="1">
      <c r="A7" s="28" t="s">
        <v>34</v>
      </c>
      <c r="B7" s="517" t="s">
        <v>107</v>
      </c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136"/>
      <c r="V7" s="136"/>
    </row>
    <row r="8" spans="1:22" customForma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 s="314" customFormat="1">
      <c r="A9" s="515" t="s">
        <v>2</v>
      </c>
      <c r="B9" s="515" t="s">
        <v>3</v>
      </c>
      <c r="C9" s="516" t="s">
        <v>20</v>
      </c>
      <c r="D9" s="516" t="s">
        <v>4</v>
      </c>
      <c r="E9" s="516" t="s">
        <v>19</v>
      </c>
      <c r="F9" s="516" t="s">
        <v>10</v>
      </c>
      <c r="G9" s="313"/>
      <c r="H9" s="515" t="s">
        <v>56</v>
      </c>
      <c r="I9" s="515"/>
      <c r="J9" s="515"/>
      <c r="K9" s="515" t="s">
        <v>57</v>
      </c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</row>
    <row r="10" spans="1:22" s="319" customFormat="1" ht="90">
      <c r="A10" s="515"/>
      <c r="B10" s="515"/>
      <c r="C10" s="516"/>
      <c r="D10" s="516"/>
      <c r="E10" s="516"/>
      <c r="F10" s="516"/>
      <c r="G10" s="315">
        <v>2022</v>
      </c>
      <c r="H10" s="315" t="s">
        <v>5</v>
      </c>
      <c r="I10" s="316" t="s">
        <v>6</v>
      </c>
      <c r="J10" s="317" t="s">
        <v>725</v>
      </c>
      <c r="K10" s="317" t="s">
        <v>58</v>
      </c>
      <c r="L10" s="317" t="s">
        <v>59</v>
      </c>
      <c r="M10" s="317" t="s">
        <v>45</v>
      </c>
      <c r="N10" s="318" t="s">
        <v>46</v>
      </c>
      <c r="O10" s="318" t="s">
        <v>47</v>
      </c>
      <c r="P10" s="318" t="s">
        <v>48</v>
      </c>
      <c r="Q10" s="318" t="s">
        <v>49</v>
      </c>
      <c r="R10" s="318" t="s">
        <v>50</v>
      </c>
      <c r="S10" s="318" t="s">
        <v>51</v>
      </c>
      <c r="T10" s="318" t="s">
        <v>52</v>
      </c>
      <c r="U10" s="318" t="s">
        <v>53</v>
      </c>
      <c r="V10" s="318" t="s">
        <v>583</v>
      </c>
    </row>
    <row r="11" spans="1:22" s="48" customFormat="1" ht="57">
      <c r="A11" s="449" t="s">
        <v>121</v>
      </c>
      <c r="B11" s="441" t="s">
        <v>106</v>
      </c>
      <c r="C11" s="227" t="s">
        <v>108</v>
      </c>
      <c r="D11" s="227" t="s">
        <v>115</v>
      </c>
      <c r="E11" s="227" t="s">
        <v>21</v>
      </c>
      <c r="F11" s="208">
        <v>4</v>
      </c>
      <c r="G11" s="228">
        <v>1</v>
      </c>
      <c r="H11" s="39" t="s">
        <v>614</v>
      </c>
      <c r="I11" s="40"/>
      <c r="J11" s="227" t="s">
        <v>615</v>
      </c>
      <c r="K11" s="228"/>
      <c r="L11" s="228"/>
      <c r="M11" s="228"/>
      <c r="N11" s="228"/>
      <c r="O11" s="230">
        <v>7000000</v>
      </c>
      <c r="P11" s="228"/>
      <c r="Q11" s="228"/>
      <c r="R11" s="228"/>
      <c r="S11" s="228"/>
      <c r="T11" s="228"/>
      <c r="U11" s="228"/>
      <c r="V11" s="230">
        <f>SUM(O11:U11)</f>
        <v>7000000</v>
      </c>
    </row>
    <row r="12" spans="1:22" ht="57">
      <c r="A12" s="457"/>
      <c r="B12" s="441"/>
      <c r="C12" s="227" t="s">
        <v>109</v>
      </c>
      <c r="D12" s="227" t="s">
        <v>116</v>
      </c>
      <c r="E12" s="228" t="s">
        <v>21</v>
      </c>
      <c r="F12" s="228">
        <v>4</v>
      </c>
      <c r="G12" s="228">
        <v>1</v>
      </c>
      <c r="H12" s="39" t="s">
        <v>616</v>
      </c>
      <c r="I12" s="237"/>
      <c r="J12" s="227" t="s">
        <v>617</v>
      </c>
      <c r="K12" s="38"/>
      <c r="L12" s="38"/>
      <c r="M12" s="38"/>
      <c r="N12" s="38"/>
      <c r="O12" s="42">
        <v>7000000</v>
      </c>
      <c r="P12" s="230"/>
      <c r="Q12" s="38"/>
      <c r="R12" s="38"/>
      <c r="S12" s="38"/>
      <c r="T12" s="38"/>
      <c r="U12" s="38"/>
      <c r="V12" s="230">
        <f t="shared" ref="V12:V17" si="0">SUM(O12:U12)</f>
        <v>7000000</v>
      </c>
    </row>
    <row r="13" spans="1:22" s="18" customFormat="1" ht="87" customHeight="1">
      <c r="A13" s="457"/>
      <c r="B13" s="441"/>
      <c r="C13" s="227" t="s">
        <v>110</v>
      </c>
      <c r="D13" s="227" t="s">
        <v>64</v>
      </c>
      <c r="E13" s="228" t="s">
        <v>21</v>
      </c>
      <c r="F13" s="228">
        <v>2</v>
      </c>
      <c r="G13" s="228">
        <v>2</v>
      </c>
      <c r="H13" s="39" t="s">
        <v>229</v>
      </c>
      <c r="I13" s="40"/>
      <c r="J13" s="227" t="s">
        <v>247</v>
      </c>
      <c r="K13" s="228"/>
      <c r="L13" s="228"/>
      <c r="M13" s="228"/>
      <c r="N13" s="228"/>
      <c r="O13" s="230">
        <v>16600000</v>
      </c>
      <c r="P13" s="228"/>
      <c r="Q13" s="228"/>
      <c r="R13" s="228"/>
      <c r="S13" s="228"/>
      <c r="T13" s="228"/>
      <c r="U13" s="228"/>
      <c r="V13" s="230">
        <f t="shared" si="0"/>
        <v>16600000</v>
      </c>
    </row>
    <row r="14" spans="1:22" ht="69.75" customHeight="1">
      <c r="A14" s="457"/>
      <c r="B14" s="441"/>
      <c r="C14" s="227" t="s">
        <v>111</v>
      </c>
      <c r="D14" s="227" t="s">
        <v>117</v>
      </c>
      <c r="E14" s="228" t="s">
        <v>27</v>
      </c>
      <c r="F14" s="20">
        <v>1</v>
      </c>
      <c r="G14" s="20">
        <v>1</v>
      </c>
      <c r="H14" s="41" t="s">
        <v>618</v>
      </c>
      <c r="I14" s="40"/>
      <c r="J14" s="227" t="s">
        <v>246</v>
      </c>
      <c r="K14" s="38"/>
      <c r="L14" s="38"/>
      <c r="M14" s="38"/>
      <c r="N14" s="38"/>
      <c r="O14" s="230">
        <v>17000000</v>
      </c>
      <c r="P14" s="38"/>
      <c r="Q14" s="38"/>
      <c r="R14" s="38"/>
      <c r="S14" s="38"/>
      <c r="T14" s="38"/>
      <c r="U14" s="38"/>
      <c r="V14" s="230">
        <f t="shared" si="0"/>
        <v>17000000</v>
      </c>
    </row>
    <row r="15" spans="1:22" ht="48">
      <c r="A15" s="457"/>
      <c r="B15" s="441"/>
      <c r="C15" s="227" t="s">
        <v>112</v>
      </c>
      <c r="D15" s="227" t="s">
        <v>118</v>
      </c>
      <c r="E15" s="228" t="s">
        <v>27</v>
      </c>
      <c r="F15" s="20">
        <v>0.5</v>
      </c>
      <c r="G15" s="153">
        <v>0.25</v>
      </c>
      <c r="H15" s="41" t="s">
        <v>619</v>
      </c>
      <c r="I15" s="237"/>
      <c r="J15" s="227" t="s">
        <v>620</v>
      </c>
      <c r="K15" s="38"/>
      <c r="L15" s="38"/>
      <c r="M15" s="38"/>
      <c r="N15" s="38"/>
      <c r="O15" s="42">
        <v>6400000</v>
      </c>
      <c r="P15" s="38"/>
      <c r="Q15" s="38"/>
      <c r="R15" s="38"/>
      <c r="S15" s="38"/>
      <c r="T15" s="38"/>
      <c r="U15" s="38"/>
      <c r="V15" s="230">
        <f t="shared" si="0"/>
        <v>6400000</v>
      </c>
    </row>
    <row r="16" spans="1:22" s="18" customFormat="1" ht="57">
      <c r="A16" s="457"/>
      <c r="B16" s="514"/>
      <c r="C16" s="227" t="s">
        <v>113</v>
      </c>
      <c r="D16" s="227" t="s">
        <v>119</v>
      </c>
      <c r="E16" s="228" t="s">
        <v>21</v>
      </c>
      <c r="F16" s="228">
        <v>4</v>
      </c>
      <c r="G16" s="228">
        <v>1</v>
      </c>
      <c r="H16" s="39" t="s">
        <v>238</v>
      </c>
      <c r="I16" s="237"/>
      <c r="J16" s="227" t="s">
        <v>248</v>
      </c>
      <c r="K16" s="228"/>
      <c r="L16" s="228"/>
      <c r="M16" s="228"/>
      <c r="N16" s="228"/>
      <c r="O16" s="42"/>
      <c r="P16" s="228"/>
      <c r="Q16" s="228"/>
      <c r="R16" s="228"/>
      <c r="S16" s="228"/>
      <c r="T16" s="230">
        <v>39982944.950000003</v>
      </c>
      <c r="U16" s="228"/>
      <c r="V16" s="230">
        <f t="shared" si="0"/>
        <v>39982944.950000003</v>
      </c>
    </row>
    <row r="17" spans="1:22" s="18" customFormat="1" ht="28.5">
      <c r="A17" s="450"/>
      <c r="B17" s="514"/>
      <c r="C17" s="227" t="s">
        <v>114</v>
      </c>
      <c r="D17" s="227" t="s">
        <v>120</v>
      </c>
      <c r="E17" s="228" t="s">
        <v>230</v>
      </c>
      <c r="F17" s="228">
        <v>300</v>
      </c>
      <c r="G17" s="228">
        <v>100</v>
      </c>
      <c r="H17" s="39" t="s">
        <v>621</v>
      </c>
      <c r="I17" s="237"/>
      <c r="J17" s="228" t="s">
        <v>588</v>
      </c>
      <c r="K17" s="228"/>
      <c r="L17" s="228"/>
      <c r="M17" s="228"/>
      <c r="N17" s="228"/>
      <c r="O17" s="42">
        <v>6000000</v>
      </c>
      <c r="P17" s="228"/>
      <c r="Q17" s="228"/>
      <c r="R17" s="228"/>
      <c r="S17" s="228"/>
      <c r="T17" s="228"/>
      <c r="U17" s="228"/>
      <c r="V17" s="230">
        <f t="shared" si="0"/>
        <v>6000000</v>
      </c>
    </row>
    <row r="18" spans="1:22">
      <c r="O18" s="77">
        <f>SUM(O11:O17)</f>
        <v>60000000</v>
      </c>
      <c r="T18" s="45" t="e">
        <f>+T11:T17</f>
        <v>#VALUE!</v>
      </c>
      <c r="V18" s="77">
        <f>SUM(V11:V17)</f>
        <v>99982944.950000003</v>
      </c>
    </row>
  </sheetData>
  <mergeCells count="15">
    <mergeCell ref="B6:V6"/>
    <mergeCell ref="A1:V1"/>
    <mergeCell ref="A2:V2"/>
    <mergeCell ref="B3:V3"/>
    <mergeCell ref="K9:V9"/>
    <mergeCell ref="D9:D10"/>
    <mergeCell ref="E9:E10"/>
    <mergeCell ref="F9:F10"/>
    <mergeCell ref="H9:J9"/>
    <mergeCell ref="B7:T7"/>
    <mergeCell ref="A11:A17"/>
    <mergeCell ref="B11:B17"/>
    <mergeCell ref="A9:A10"/>
    <mergeCell ref="B9:B10"/>
    <mergeCell ref="C9:C10"/>
  </mergeCells>
  <pageMargins left="0.7" right="0.7" top="0.75" bottom="0.75" header="0.3" footer="0.3"/>
  <pageSetup scale="16" fitToHeight="0" orientation="landscape" horizontalDpi="360" verticalDpi="36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V30"/>
  <sheetViews>
    <sheetView topLeftCell="H10" zoomScale="70" zoomScaleNormal="70" zoomScaleSheetLayoutView="20" workbookViewId="0">
      <selection activeCell="M19" sqref="M19"/>
    </sheetView>
  </sheetViews>
  <sheetFormatPr baseColWidth="10" defaultRowHeight="26.45" customHeight="1"/>
  <cols>
    <col min="1" max="1" width="17.85546875" customWidth="1"/>
    <col min="2" max="2" width="24.5703125" customWidth="1"/>
    <col min="3" max="3" width="15" style="3" customWidth="1"/>
    <col min="4" max="4" width="17.7109375" style="1" customWidth="1"/>
    <col min="5" max="5" width="19" style="1" customWidth="1"/>
    <col min="6" max="6" width="16.7109375" style="3" customWidth="1"/>
    <col min="7" max="7" width="11.85546875" style="19" customWidth="1"/>
    <col min="8" max="8" width="48.42578125" style="5" customWidth="1"/>
    <col min="9" max="9" width="24.28515625" customWidth="1"/>
    <col min="10" max="10" width="23.28515625" customWidth="1"/>
    <col min="11" max="11" width="24.5703125" customWidth="1"/>
    <col min="12" max="12" width="22.140625" customWidth="1"/>
    <col min="13" max="13" width="24.140625" customWidth="1"/>
    <col min="14" max="14" width="11.42578125" bestFit="1" customWidth="1"/>
    <col min="15" max="15" width="24.5703125" bestFit="1" customWidth="1"/>
    <col min="16" max="16" width="28.7109375" bestFit="1" customWidth="1"/>
    <col min="17" max="17" width="34.140625" bestFit="1" customWidth="1"/>
    <col min="18" max="20" width="19" customWidth="1"/>
    <col min="21" max="21" width="23.140625" bestFit="1" customWidth="1"/>
    <col min="22" max="22" width="24.5703125" style="31" bestFit="1" customWidth="1"/>
  </cols>
  <sheetData>
    <row r="1" spans="1:22" ht="26.45" customHeight="1">
      <c r="A1" s="452" t="s">
        <v>732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 ht="26.45" customHeigh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2" customFormat="1" ht="18" customHeight="1">
      <c r="A3" s="10" t="s">
        <v>0</v>
      </c>
      <c r="B3" s="434" t="s">
        <v>104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2" customFormat="1" ht="21" customHeight="1">
      <c r="A4" s="10" t="s">
        <v>1</v>
      </c>
      <c r="B4" s="434" t="s">
        <v>17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 ht="9" customHeight="1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2" ht="26.45" customHeight="1">
      <c r="A6" s="6" t="s">
        <v>33</v>
      </c>
      <c r="B6" s="431" t="s">
        <v>31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</row>
    <row r="7" spans="1:22" ht="26.45" customHeight="1">
      <c r="A7" s="6" t="s">
        <v>34</v>
      </c>
      <c r="B7" s="431" t="s">
        <v>32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 ht="26.45" customHeight="1">
      <c r="A8" s="6" t="s">
        <v>35</v>
      </c>
      <c r="B8" s="431" t="s">
        <v>37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</row>
    <row r="9" spans="1:22" ht="33" customHeight="1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</row>
    <row r="10" spans="1:22" s="314" customFormat="1" ht="26.45" customHeight="1">
      <c r="A10" s="515" t="s">
        <v>2</v>
      </c>
      <c r="B10" s="516" t="s">
        <v>3</v>
      </c>
      <c r="C10" s="516" t="s">
        <v>20</v>
      </c>
      <c r="D10" s="516" t="s">
        <v>4</v>
      </c>
      <c r="E10" s="520" t="s">
        <v>19</v>
      </c>
      <c r="F10" s="516" t="s">
        <v>10</v>
      </c>
      <c r="G10" s="315"/>
      <c r="H10" s="515" t="s">
        <v>56</v>
      </c>
      <c r="I10" s="515"/>
      <c r="J10" s="515"/>
      <c r="K10" s="515" t="s">
        <v>57</v>
      </c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</row>
    <row r="11" spans="1:22" s="319" customFormat="1" ht="60.75" customHeight="1">
      <c r="A11" s="515"/>
      <c r="B11" s="516"/>
      <c r="C11" s="516"/>
      <c r="D11" s="516"/>
      <c r="E11" s="521"/>
      <c r="F11" s="516"/>
      <c r="G11" s="315">
        <v>2022</v>
      </c>
      <c r="H11" s="315" t="s">
        <v>5</v>
      </c>
      <c r="I11" s="317" t="s">
        <v>6</v>
      </c>
      <c r="J11" s="317" t="s">
        <v>725</v>
      </c>
      <c r="K11" s="317" t="s">
        <v>58</v>
      </c>
      <c r="L11" s="317" t="s">
        <v>59</v>
      </c>
      <c r="M11" s="317" t="s">
        <v>45</v>
      </c>
      <c r="N11" s="318" t="s">
        <v>46</v>
      </c>
      <c r="O11" s="318" t="s">
        <v>47</v>
      </c>
      <c r="P11" s="318" t="s">
        <v>48</v>
      </c>
      <c r="Q11" s="318" t="s">
        <v>49</v>
      </c>
      <c r="R11" s="318" t="s">
        <v>50</v>
      </c>
      <c r="S11" s="318" t="s">
        <v>51</v>
      </c>
      <c r="T11" s="318" t="s">
        <v>52</v>
      </c>
      <c r="U11" s="318" t="s">
        <v>53</v>
      </c>
      <c r="V11" s="320" t="s">
        <v>583</v>
      </c>
    </row>
    <row r="12" spans="1:22" s="48" customFormat="1" ht="53.25" customHeight="1">
      <c r="A12" s="522" t="s">
        <v>8</v>
      </c>
      <c r="B12" s="449" t="s">
        <v>9</v>
      </c>
      <c r="C12" s="127" t="s">
        <v>11</v>
      </c>
      <c r="D12" s="127" t="s">
        <v>12</v>
      </c>
      <c r="E12" s="128" t="s">
        <v>21</v>
      </c>
      <c r="F12" s="127">
        <v>1</v>
      </c>
      <c r="G12" s="128">
        <v>1</v>
      </c>
      <c r="H12" s="127" t="s">
        <v>205</v>
      </c>
      <c r="I12" s="46"/>
      <c r="J12" s="238" t="s">
        <v>622</v>
      </c>
      <c r="K12" s="46"/>
      <c r="L12" s="46"/>
      <c r="M12" s="130"/>
      <c r="N12" s="46"/>
      <c r="O12" s="46"/>
      <c r="P12" s="46"/>
      <c r="Q12" s="46"/>
      <c r="R12" s="46"/>
      <c r="S12" s="46"/>
      <c r="T12" s="46"/>
      <c r="U12" s="47"/>
      <c r="V12" s="130">
        <f>SUM(M12:U12)</f>
        <v>0</v>
      </c>
    </row>
    <row r="13" spans="1:22" s="48" customFormat="1" ht="26.45" customHeight="1">
      <c r="A13" s="522"/>
      <c r="B13" s="457"/>
      <c r="C13" s="127" t="s">
        <v>14</v>
      </c>
      <c r="D13" s="127" t="s">
        <v>208</v>
      </c>
      <c r="E13" s="128" t="s">
        <v>21</v>
      </c>
      <c r="F13" s="127">
        <v>1</v>
      </c>
      <c r="G13" s="128">
        <v>1</v>
      </c>
      <c r="H13" s="449" t="s">
        <v>207</v>
      </c>
      <c r="I13" s="479"/>
      <c r="J13" s="449" t="s">
        <v>623</v>
      </c>
      <c r="K13" s="479"/>
      <c r="L13" s="479"/>
      <c r="M13" s="518">
        <v>50000000</v>
      </c>
      <c r="N13" s="479"/>
      <c r="O13" s="479"/>
      <c r="P13" s="479"/>
      <c r="Q13" s="479"/>
      <c r="R13" s="479"/>
      <c r="S13" s="479"/>
      <c r="T13" s="479"/>
      <c r="U13" s="479"/>
      <c r="V13" s="523">
        <f>SUM(M13:U14)</f>
        <v>50000000</v>
      </c>
    </row>
    <row r="14" spans="1:22" s="45" customFormat="1" ht="26.45" customHeight="1">
      <c r="A14" s="522"/>
      <c r="B14" s="457"/>
      <c r="C14" s="127"/>
      <c r="D14" s="127" t="s">
        <v>209</v>
      </c>
      <c r="E14" s="128" t="s">
        <v>21</v>
      </c>
      <c r="F14" s="128">
        <v>6</v>
      </c>
      <c r="G14" s="128">
        <v>6</v>
      </c>
      <c r="H14" s="450"/>
      <c r="I14" s="481"/>
      <c r="J14" s="450"/>
      <c r="K14" s="481"/>
      <c r="L14" s="481"/>
      <c r="M14" s="519"/>
      <c r="N14" s="481"/>
      <c r="O14" s="481"/>
      <c r="P14" s="481"/>
      <c r="Q14" s="481"/>
      <c r="R14" s="481"/>
      <c r="S14" s="481"/>
      <c r="T14" s="481"/>
      <c r="U14" s="481"/>
      <c r="V14" s="524"/>
    </row>
    <row r="15" spans="1:22" s="50" customFormat="1" ht="63" customHeight="1">
      <c r="A15" s="522"/>
      <c r="B15" s="457"/>
      <c r="C15" s="127" t="s">
        <v>15</v>
      </c>
      <c r="D15" s="127" t="s">
        <v>16</v>
      </c>
      <c r="E15" s="128" t="s">
        <v>21</v>
      </c>
      <c r="F15" s="128">
        <v>3</v>
      </c>
      <c r="G15" s="128">
        <v>2</v>
      </c>
      <c r="H15" s="127" t="s">
        <v>206</v>
      </c>
      <c r="I15" s="46"/>
      <c r="J15" s="124" t="s">
        <v>624</v>
      </c>
      <c r="K15" s="46"/>
      <c r="L15" s="46"/>
      <c r="M15" s="361">
        <v>20000000</v>
      </c>
      <c r="N15" s="46"/>
      <c r="O15" s="46"/>
      <c r="P15" s="46"/>
      <c r="Q15" s="46"/>
      <c r="R15" s="46"/>
      <c r="S15" s="46"/>
      <c r="T15" s="46"/>
      <c r="U15" s="46"/>
      <c r="V15" s="130">
        <f t="shared" ref="V15:V27" si="0">SUM(M15:U15)</f>
        <v>20000000</v>
      </c>
    </row>
    <row r="16" spans="1:22" s="50" customFormat="1" ht="54" customHeight="1">
      <c r="A16" s="522"/>
      <c r="B16" s="450"/>
      <c r="C16" s="227" t="s">
        <v>464</v>
      </c>
      <c r="D16" s="227" t="s">
        <v>465</v>
      </c>
      <c r="E16" s="228" t="s">
        <v>21</v>
      </c>
      <c r="F16" s="228">
        <v>7</v>
      </c>
      <c r="G16" s="228">
        <v>2</v>
      </c>
      <c r="H16" s="227" t="s">
        <v>747</v>
      </c>
      <c r="I16" s="46"/>
      <c r="J16" s="228"/>
      <c r="K16" s="46"/>
      <c r="L16" s="46"/>
      <c r="M16" s="342">
        <v>25961667.52</v>
      </c>
      <c r="N16" s="46"/>
      <c r="O16" s="46"/>
      <c r="P16" s="46"/>
      <c r="Q16" s="46"/>
      <c r="R16" s="46"/>
      <c r="S16" s="46"/>
      <c r="T16" s="46"/>
      <c r="U16" s="46"/>
      <c r="V16" s="230">
        <f t="shared" si="0"/>
        <v>25961667.52</v>
      </c>
    </row>
    <row r="17" spans="1:22" s="50" customFormat="1" ht="26.45" customHeight="1">
      <c r="A17" s="522"/>
      <c r="B17" s="449" t="s">
        <v>18</v>
      </c>
      <c r="C17" s="127" t="s">
        <v>466</v>
      </c>
      <c r="D17" s="127" t="s">
        <v>467</v>
      </c>
      <c r="E17" s="128" t="s">
        <v>468</v>
      </c>
      <c r="F17" s="128">
        <v>8</v>
      </c>
      <c r="G17" s="128">
        <v>3</v>
      </c>
      <c r="H17" s="127" t="s">
        <v>625</v>
      </c>
      <c r="I17" s="46"/>
      <c r="J17" s="127" t="s">
        <v>626</v>
      </c>
      <c r="K17" s="46"/>
      <c r="L17" s="46"/>
      <c r="M17" s="342">
        <v>19000000</v>
      </c>
      <c r="N17" s="46"/>
      <c r="O17" s="46"/>
      <c r="P17" s="46"/>
      <c r="Q17" s="46"/>
      <c r="R17" s="46"/>
      <c r="S17" s="46"/>
      <c r="T17" s="46"/>
      <c r="U17" s="42">
        <v>5000000</v>
      </c>
      <c r="V17" s="130">
        <f t="shared" si="0"/>
        <v>24000000</v>
      </c>
    </row>
    <row r="18" spans="1:22" s="45" customFormat="1" ht="26.45" customHeight="1">
      <c r="A18" s="522"/>
      <c r="B18" s="457"/>
      <c r="C18" s="127" t="s">
        <v>22</v>
      </c>
      <c r="D18" s="127" t="s">
        <v>26</v>
      </c>
      <c r="E18" s="128" t="s">
        <v>21</v>
      </c>
      <c r="F18" s="128">
        <v>7</v>
      </c>
      <c r="G18" s="128">
        <v>7</v>
      </c>
      <c r="H18" s="127" t="s">
        <v>240</v>
      </c>
      <c r="I18" s="38"/>
      <c r="J18" s="128" t="s">
        <v>241</v>
      </c>
      <c r="K18" s="38"/>
      <c r="L18" s="38"/>
      <c r="M18" s="342">
        <v>55000000</v>
      </c>
      <c r="N18" s="38"/>
      <c r="O18" s="38"/>
      <c r="P18" s="38"/>
      <c r="Q18" s="38"/>
      <c r="R18" s="38"/>
      <c r="S18" s="38"/>
      <c r="T18" s="38"/>
      <c r="U18" s="42"/>
      <c r="V18" s="130">
        <f t="shared" si="0"/>
        <v>55000000</v>
      </c>
    </row>
    <row r="19" spans="1:22" s="45" customFormat="1" ht="128.25">
      <c r="A19" s="522"/>
      <c r="B19" s="457"/>
      <c r="C19" s="127" t="s">
        <v>469</v>
      </c>
      <c r="D19" s="127" t="s">
        <v>470</v>
      </c>
      <c r="E19" s="128" t="s">
        <v>27</v>
      </c>
      <c r="F19" s="128">
        <v>100</v>
      </c>
      <c r="G19" s="128">
        <v>100</v>
      </c>
      <c r="H19" s="127" t="s">
        <v>627</v>
      </c>
      <c r="I19" s="38"/>
      <c r="J19" s="128" t="s">
        <v>320</v>
      </c>
      <c r="K19" s="38"/>
      <c r="L19" s="38"/>
      <c r="M19" s="130">
        <v>16000000</v>
      </c>
      <c r="N19" s="38"/>
      <c r="O19" s="38"/>
      <c r="P19" s="38"/>
      <c r="Q19" s="38"/>
      <c r="R19" s="38"/>
      <c r="S19" s="38"/>
      <c r="T19" s="38"/>
      <c r="U19" s="42"/>
      <c r="V19" s="130">
        <f t="shared" si="0"/>
        <v>16000000</v>
      </c>
    </row>
    <row r="20" spans="1:22" s="45" customFormat="1" ht="26.45" customHeight="1">
      <c r="A20" s="522"/>
      <c r="B20" s="457"/>
      <c r="C20" s="127" t="s">
        <v>471</v>
      </c>
      <c r="D20" s="127" t="s">
        <v>472</v>
      </c>
      <c r="E20" s="128" t="s">
        <v>27</v>
      </c>
      <c r="F20" s="128">
        <v>50</v>
      </c>
      <c r="G20" s="128">
        <v>25</v>
      </c>
      <c r="H20" s="360" t="s">
        <v>628</v>
      </c>
      <c r="J20" s="127" t="s">
        <v>629</v>
      </c>
      <c r="K20" s="127"/>
      <c r="L20" s="38"/>
      <c r="M20" s="130">
        <v>20000000</v>
      </c>
      <c r="N20" s="38"/>
      <c r="O20" s="38"/>
      <c r="P20" s="38"/>
      <c r="Q20" s="38"/>
      <c r="R20" s="38"/>
      <c r="S20" s="38"/>
      <c r="T20" s="38"/>
      <c r="U20" s="42"/>
      <c r="V20" s="130">
        <f t="shared" si="0"/>
        <v>20000000</v>
      </c>
    </row>
    <row r="21" spans="1:22" s="18" customFormat="1" ht="26.45" customHeight="1">
      <c r="A21" s="522"/>
      <c r="B21" s="457"/>
      <c r="C21" s="127" t="s">
        <v>23</v>
      </c>
      <c r="D21" s="127" t="s">
        <v>28</v>
      </c>
      <c r="E21" s="128" t="s">
        <v>21</v>
      </c>
      <c r="F21" s="128">
        <v>1</v>
      </c>
      <c r="G21" s="128">
        <v>1</v>
      </c>
      <c r="H21" s="126" t="s">
        <v>630</v>
      </c>
      <c r="I21" s="128"/>
      <c r="J21" s="127" t="s">
        <v>631</v>
      </c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42">
        <v>5000000</v>
      </c>
      <c r="V21" s="130">
        <f t="shared" si="0"/>
        <v>5000000</v>
      </c>
    </row>
    <row r="22" spans="1:22" s="18" customFormat="1" ht="26.45" customHeight="1">
      <c r="A22" s="522"/>
      <c r="B22" s="457"/>
      <c r="C22" s="150" t="s">
        <v>24</v>
      </c>
      <c r="D22" s="150" t="s">
        <v>29</v>
      </c>
      <c r="E22" s="151" t="s">
        <v>27</v>
      </c>
      <c r="F22" s="20">
        <v>1</v>
      </c>
      <c r="G22" s="153">
        <v>1</v>
      </c>
      <c r="H22" s="150" t="s">
        <v>211</v>
      </c>
      <c r="I22" s="151"/>
      <c r="J22" s="151" t="s">
        <v>632</v>
      </c>
      <c r="K22" s="151"/>
      <c r="L22" s="151"/>
      <c r="M22" s="152">
        <v>257170596.21000001</v>
      </c>
      <c r="N22" s="151"/>
      <c r="O22" s="151"/>
      <c r="P22" s="151"/>
      <c r="Q22" s="151"/>
      <c r="R22" s="151"/>
      <c r="S22" s="151"/>
      <c r="T22" s="151"/>
      <c r="U22" s="151"/>
      <c r="V22" s="152">
        <f t="shared" si="0"/>
        <v>257170596.21000001</v>
      </c>
    </row>
    <row r="23" spans="1:22" s="18" customFormat="1" ht="26.45" customHeight="1">
      <c r="A23" s="522"/>
      <c r="B23" s="457"/>
      <c r="C23" s="125" t="s">
        <v>25</v>
      </c>
      <c r="D23" s="123" t="s">
        <v>30</v>
      </c>
      <c r="E23" s="123" t="s">
        <v>21</v>
      </c>
      <c r="F23" s="123">
        <v>4</v>
      </c>
      <c r="G23" s="123">
        <v>1</v>
      </c>
      <c r="H23" s="125" t="s">
        <v>212</v>
      </c>
      <c r="I23" s="123"/>
      <c r="J23" s="127" t="s">
        <v>633</v>
      </c>
      <c r="K23" s="128"/>
      <c r="L23" s="128"/>
      <c r="M23" s="42">
        <v>24000000</v>
      </c>
      <c r="N23" s="128"/>
      <c r="O23" s="128"/>
      <c r="P23" s="128"/>
      <c r="Q23" s="128"/>
      <c r="R23" s="128"/>
      <c r="S23" s="128"/>
      <c r="T23" s="128"/>
      <c r="V23" s="130">
        <f t="shared" si="0"/>
        <v>24000000</v>
      </c>
    </row>
    <row r="24" spans="1:22" s="18" customFormat="1" ht="26.45" customHeight="1">
      <c r="A24" s="522"/>
      <c r="B24" s="441" t="s">
        <v>36</v>
      </c>
      <c r="C24" s="127" t="s">
        <v>473</v>
      </c>
      <c r="D24" s="127" t="s">
        <v>474</v>
      </c>
      <c r="E24" s="128" t="s">
        <v>21</v>
      </c>
      <c r="F24" s="128">
        <v>7</v>
      </c>
      <c r="G24" s="128">
        <v>7</v>
      </c>
      <c r="H24" s="127" t="s">
        <v>634</v>
      </c>
      <c r="I24" s="128"/>
      <c r="J24" s="86" t="s">
        <v>594</v>
      </c>
      <c r="K24" s="128"/>
      <c r="L24" s="128"/>
      <c r="M24" s="342">
        <v>40000000</v>
      </c>
      <c r="N24" s="128"/>
      <c r="O24" s="128"/>
      <c r="P24" s="128"/>
      <c r="Q24" s="128"/>
      <c r="R24" s="128"/>
      <c r="S24" s="128"/>
      <c r="T24" s="128"/>
      <c r="U24" s="128"/>
      <c r="V24" s="130">
        <f t="shared" si="0"/>
        <v>40000000</v>
      </c>
    </row>
    <row r="25" spans="1:22" s="17" customFormat="1" ht="26.45" customHeight="1">
      <c r="A25" s="522"/>
      <c r="B25" s="441"/>
      <c r="C25" s="127" t="s">
        <v>39</v>
      </c>
      <c r="D25" s="127" t="s">
        <v>29</v>
      </c>
      <c r="E25" s="128" t="s">
        <v>21</v>
      </c>
      <c r="F25" s="16">
        <v>3000</v>
      </c>
      <c r="G25" s="128">
        <v>1000</v>
      </c>
      <c r="H25" s="127" t="s">
        <v>210</v>
      </c>
      <c r="I25" s="128"/>
      <c r="J25" s="86" t="s">
        <v>242</v>
      </c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30">
        <v>85000000</v>
      </c>
      <c r="V25" s="130">
        <f t="shared" si="0"/>
        <v>85000000</v>
      </c>
    </row>
    <row r="26" spans="1:22" s="18" customFormat="1" ht="26.45" customHeight="1">
      <c r="A26" s="522"/>
      <c r="B26" s="441"/>
      <c r="C26" s="127" t="s">
        <v>40</v>
      </c>
      <c r="D26" s="127" t="s">
        <v>41</v>
      </c>
      <c r="E26" s="128" t="s">
        <v>21</v>
      </c>
      <c r="F26" s="16">
        <v>4000</v>
      </c>
      <c r="G26" s="128">
        <v>1000</v>
      </c>
      <c r="H26" s="127" t="s">
        <v>213</v>
      </c>
      <c r="I26" s="34"/>
      <c r="J26" s="67" t="s">
        <v>241</v>
      </c>
      <c r="K26" s="128"/>
      <c r="L26" s="128"/>
      <c r="M26" s="128"/>
      <c r="N26" s="128"/>
      <c r="O26" s="130">
        <v>205543594.65000001</v>
      </c>
      <c r="P26" s="128"/>
      <c r="Q26" s="128"/>
      <c r="R26" s="128"/>
      <c r="S26" s="128"/>
      <c r="T26" s="128"/>
      <c r="U26" s="128"/>
      <c r="V26" s="130">
        <f t="shared" si="0"/>
        <v>205543594.65000001</v>
      </c>
    </row>
    <row r="27" spans="1:22" s="45" customFormat="1" ht="26.45" customHeight="1">
      <c r="A27" s="522"/>
      <c r="B27" s="441"/>
      <c r="C27" s="129" t="s">
        <v>475</v>
      </c>
      <c r="D27" s="129" t="s">
        <v>476</v>
      </c>
      <c r="E27" s="131" t="s">
        <v>21</v>
      </c>
      <c r="F27" s="95">
        <v>300</v>
      </c>
      <c r="G27" s="131">
        <v>100</v>
      </c>
      <c r="H27" s="129" t="s">
        <v>635</v>
      </c>
      <c r="I27" s="88"/>
      <c r="J27" s="88"/>
      <c r="K27" s="88"/>
      <c r="L27" s="88"/>
      <c r="M27" s="342">
        <v>40000000</v>
      </c>
      <c r="N27" s="88"/>
      <c r="O27" s="88"/>
      <c r="P27" s="88"/>
      <c r="Q27" s="88"/>
      <c r="R27" s="88"/>
      <c r="S27" s="88"/>
      <c r="T27" s="277">
        <v>796950</v>
      </c>
      <c r="U27" s="88"/>
      <c r="V27" s="130">
        <f t="shared" si="0"/>
        <v>40796950</v>
      </c>
    </row>
    <row r="28" spans="1:22" s="140" customFormat="1" ht="26.45" customHeight="1">
      <c r="C28" s="141"/>
      <c r="D28" s="142"/>
      <c r="E28" s="142"/>
      <c r="F28" s="141"/>
      <c r="H28" s="143"/>
      <c r="M28" s="144">
        <f>SUM(M12:M27)</f>
        <v>567132263.73000002</v>
      </c>
      <c r="N28" s="144">
        <f t="shared" ref="N28:U28" si="1">SUM(N12:N27)</f>
        <v>0</v>
      </c>
      <c r="O28" s="144">
        <f t="shared" si="1"/>
        <v>205543594.65000001</v>
      </c>
      <c r="P28" s="144">
        <f t="shared" si="1"/>
        <v>0</v>
      </c>
      <c r="Q28" s="144">
        <f t="shared" si="1"/>
        <v>0</v>
      </c>
      <c r="R28" s="144">
        <f t="shared" si="1"/>
        <v>0</v>
      </c>
      <c r="S28" s="144">
        <f t="shared" si="1"/>
        <v>0</v>
      </c>
      <c r="T28" s="144">
        <f t="shared" si="1"/>
        <v>796950</v>
      </c>
      <c r="U28" s="144">
        <f t="shared" si="1"/>
        <v>95000000</v>
      </c>
      <c r="V28" s="144">
        <f>SUM(V12:V27)</f>
        <v>868472808.38</v>
      </c>
    </row>
    <row r="29" spans="1:22" s="145" customFormat="1" ht="26.45" customHeight="1">
      <c r="C29" s="146"/>
      <c r="D29" s="147"/>
      <c r="E29" s="147"/>
      <c r="F29" s="146"/>
      <c r="H29" s="148"/>
      <c r="V29" s="144"/>
    </row>
    <row r="30" spans="1:22" ht="26.45" customHeight="1">
      <c r="M30" s="63"/>
    </row>
  </sheetData>
  <mergeCells count="36">
    <mergeCell ref="B24:B27"/>
    <mergeCell ref="A12:A27"/>
    <mergeCell ref="A1:V1"/>
    <mergeCell ref="A2:V2"/>
    <mergeCell ref="S13:S14"/>
    <mergeCell ref="T13:T14"/>
    <mergeCell ref="U13:U14"/>
    <mergeCell ref="V13:V14"/>
    <mergeCell ref="K10:V10"/>
    <mergeCell ref="A10:A11"/>
    <mergeCell ref="L13:L14"/>
    <mergeCell ref="B10:B11"/>
    <mergeCell ref="H13:H14"/>
    <mergeCell ref="I13:I14"/>
    <mergeCell ref="A5:V5"/>
    <mergeCell ref="A9:V9"/>
    <mergeCell ref="B17:B23"/>
    <mergeCell ref="D10:D11"/>
    <mergeCell ref="C10:C11"/>
    <mergeCell ref="B12:B16"/>
    <mergeCell ref="P13:P14"/>
    <mergeCell ref="N13:N14"/>
    <mergeCell ref="O13:O14"/>
    <mergeCell ref="J13:J14"/>
    <mergeCell ref="K13:K14"/>
    <mergeCell ref="B8:V8"/>
    <mergeCell ref="H10:J10"/>
    <mergeCell ref="F10:F11"/>
    <mergeCell ref="M13:M14"/>
    <mergeCell ref="B3:V3"/>
    <mergeCell ref="B4:V4"/>
    <mergeCell ref="E10:E11"/>
    <mergeCell ref="B6:V6"/>
    <mergeCell ref="Q13:Q14"/>
    <mergeCell ref="R13:R14"/>
    <mergeCell ref="B7:V7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V29"/>
  <sheetViews>
    <sheetView zoomScale="50" zoomScaleNormal="50" zoomScaleSheetLayoutView="20" workbookViewId="0">
      <selection activeCell="R14" sqref="R14"/>
    </sheetView>
  </sheetViews>
  <sheetFormatPr baseColWidth="10" defaultRowHeight="21.75" customHeight="1"/>
  <cols>
    <col min="1" max="1" width="23" customWidth="1"/>
    <col min="2" max="2" width="23" style="54" customWidth="1"/>
    <col min="3" max="3" width="36.42578125" style="3" customWidth="1"/>
    <col min="4" max="4" width="29" style="3" customWidth="1"/>
    <col min="5" max="5" width="20.7109375" style="3" customWidth="1"/>
    <col min="6" max="6" width="14" style="3" customWidth="1"/>
    <col min="7" max="7" width="13.140625" customWidth="1"/>
    <col min="8" max="8" width="40.140625" customWidth="1"/>
    <col min="9" max="9" width="15.140625" customWidth="1"/>
    <col min="10" max="10" width="20.28515625" customWidth="1"/>
    <col min="11" max="11" width="16.85546875" customWidth="1"/>
    <col min="12" max="12" width="15.7109375" customWidth="1"/>
    <col min="13" max="13" width="14" customWidth="1"/>
    <col min="14" max="14" width="8.7109375" customWidth="1"/>
    <col min="15" max="15" width="26.42578125" customWidth="1"/>
    <col min="16" max="16" width="14.5703125" customWidth="1"/>
    <col min="17" max="17" width="18.7109375" customWidth="1"/>
    <col min="18" max="18" width="25" customWidth="1"/>
    <col min="19" max="19" width="14.140625" customWidth="1"/>
    <col min="20" max="20" width="16.85546875" customWidth="1"/>
    <col min="21" max="21" width="27" style="23" customWidth="1"/>
    <col min="22" max="22" width="28.140625" customWidth="1"/>
    <col min="23" max="23" width="11.42578125" style="45"/>
    <col min="24" max="24" width="16.42578125" style="45" bestFit="1" customWidth="1"/>
    <col min="25" max="16384" width="11.42578125" style="45"/>
  </cols>
  <sheetData>
    <row r="1" spans="1:22" ht="21.75" customHeight="1">
      <c r="A1" s="452" t="s">
        <v>732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 ht="21.75" customHeigh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50" customFormat="1" ht="21.75" customHeight="1">
      <c r="A3" s="10" t="s">
        <v>0</v>
      </c>
      <c r="B3" s="434" t="s">
        <v>103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50" customFormat="1" ht="21.75" customHeight="1">
      <c r="A4" s="10" t="s">
        <v>1</v>
      </c>
      <c r="B4" s="434" t="s">
        <v>388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 ht="6.75" customHeight="1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2" ht="33" customHeight="1">
      <c r="A6" s="32" t="s">
        <v>33</v>
      </c>
      <c r="B6" s="431" t="s">
        <v>389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</row>
    <row r="7" spans="1:22" ht="21.75" customHeight="1">
      <c r="A7" s="32" t="s">
        <v>34</v>
      </c>
      <c r="B7" s="431" t="s">
        <v>390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 ht="21.75" customHeight="1">
      <c r="A8" s="32" t="s">
        <v>35</v>
      </c>
      <c r="B8" s="431" t="s">
        <v>391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</row>
    <row r="9" spans="1:22" ht="8.25" customHeight="1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</row>
    <row r="10" spans="1:22" s="314" customFormat="1" ht="21.75" customHeight="1">
      <c r="A10" s="515" t="s">
        <v>2</v>
      </c>
      <c r="B10" s="515" t="s">
        <v>3</v>
      </c>
      <c r="C10" s="516" t="s">
        <v>20</v>
      </c>
      <c r="D10" s="516" t="s">
        <v>4</v>
      </c>
      <c r="E10" s="516" t="s">
        <v>19</v>
      </c>
      <c r="F10" s="516" t="s">
        <v>10</v>
      </c>
      <c r="G10" s="315"/>
      <c r="H10" s="515" t="s">
        <v>56</v>
      </c>
      <c r="I10" s="515"/>
      <c r="J10" s="515"/>
      <c r="K10" s="515" t="s">
        <v>57</v>
      </c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</row>
    <row r="11" spans="1:22" s="319" customFormat="1" ht="78" customHeight="1">
      <c r="A11" s="515"/>
      <c r="B11" s="515"/>
      <c r="C11" s="516"/>
      <c r="D11" s="516"/>
      <c r="E11" s="516"/>
      <c r="F11" s="516"/>
      <c r="G11" s="315">
        <v>2022</v>
      </c>
      <c r="H11" s="315" t="s">
        <v>5</v>
      </c>
      <c r="I11" s="317" t="s">
        <v>6</v>
      </c>
      <c r="J11" s="317" t="s">
        <v>725</v>
      </c>
      <c r="K11" s="317" t="s">
        <v>58</v>
      </c>
      <c r="L11" s="317" t="s">
        <v>59</v>
      </c>
      <c r="M11" s="317" t="s">
        <v>45</v>
      </c>
      <c r="N11" s="318" t="s">
        <v>46</v>
      </c>
      <c r="O11" s="318" t="s">
        <v>47</v>
      </c>
      <c r="P11" s="318" t="s">
        <v>48</v>
      </c>
      <c r="Q11" s="318" t="s">
        <v>49</v>
      </c>
      <c r="R11" s="318" t="s">
        <v>50</v>
      </c>
      <c r="S11" s="318" t="s">
        <v>51</v>
      </c>
      <c r="T11" s="318" t="s">
        <v>52</v>
      </c>
      <c r="U11" s="320" t="s">
        <v>53</v>
      </c>
      <c r="V11" s="318" t="s">
        <v>583</v>
      </c>
    </row>
    <row r="12" spans="1:22" s="50" customFormat="1" ht="117.75" customHeight="1">
      <c r="A12" s="525" t="s">
        <v>661</v>
      </c>
      <c r="B12" s="525" t="s">
        <v>662</v>
      </c>
      <c r="C12" s="169" t="s">
        <v>524</v>
      </c>
      <c r="D12" s="358" t="s">
        <v>528</v>
      </c>
      <c r="E12" s="357" t="s">
        <v>21</v>
      </c>
      <c r="F12" s="161">
        <v>1</v>
      </c>
      <c r="G12" s="278"/>
      <c r="H12" s="354" t="s">
        <v>664</v>
      </c>
      <c r="I12" s="356"/>
      <c r="J12" s="355"/>
      <c r="K12" s="354"/>
      <c r="L12" s="354"/>
      <c r="M12" s="354"/>
      <c r="N12" s="96"/>
      <c r="O12" s="96"/>
      <c r="P12" s="96"/>
      <c r="Q12" s="96"/>
      <c r="R12" s="96">
        <v>145000000</v>
      </c>
      <c r="S12" s="96"/>
      <c r="T12" s="96"/>
      <c r="U12" s="382"/>
      <c r="V12" s="164">
        <f t="shared" ref="V12:V22" si="0">SUM(K12:U12)</f>
        <v>145000000</v>
      </c>
    </row>
    <row r="13" spans="1:22" s="165" customFormat="1" ht="84.75" customHeight="1">
      <c r="A13" s="526"/>
      <c r="B13" s="526"/>
      <c r="C13" s="394" t="s">
        <v>525</v>
      </c>
      <c r="D13" s="358" t="s">
        <v>529</v>
      </c>
      <c r="E13" s="357" t="s">
        <v>21</v>
      </c>
      <c r="F13" s="161">
        <v>9</v>
      </c>
      <c r="G13" s="278">
        <v>2</v>
      </c>
      <c r="H13" s="354" t="s">
        <v>567</v>
      </c>
      <c r="I13" s="353"/>
      <c r="J13" s="359"/>
      <c r="K13" s="163"/>
      <c r="L13" s="163"/>
      <c r="M13" s="163"/>
      <c r="N13" s="163"/>
      <c r="O13" s="163">
        <v>22131050</v>
      </c>
      <c r="P13" s="163"/>
      <c r="Q13" s="163"/>
      <c r="R13" s="163"/>
      <c r="S13" s="163"/>
      <c r="T13" s="163"/>
      <c r="U13" s="163"/>
      <c r="V13" s="164">
        <f t="shared" si="0"/>
        <v>22131050</v>
      </c>
    </row>
    <row r="14" spans="1:22" s="165" customFormat="1" ht="75.75" customHeight="1">
      <c r="A14" s="526"/>
      <c r="B14" s="526"/>
      <c r="C14" s="160" t="s">
        <v>526</v>
      </c>
      <c r="D14" s="358" t="s">
        <v>663</v>
      </c>
      <c r="E14" s="357" t="s">
        <v>21</v>
      </c>
      <c r="F14" s="161">
        <v>60000</v>
      </c>
      <c r="G14" s="278">
        <v>20000</v>
      </c>
      <c r="H14" s="354" t="s">
        <v>660</v>
      </c>
      <c r="I14" s="353"/>
      <c r="J14" s="359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4">
        <f t="shared" si="0"/>
        <v>0</v>
      </c>
    </row>
    <row r="15" spans="1:22" s="165" customFormat="1" ht="80.25" customHeight="1">
      <c r="A15" s="526"/>
      <c r="B15" s="526"/>
      <c r="C15" s="395" t="s">
        <v>527</v>
      </c>
      <c r="D15" s="396" t="s">
        <v>530</v>
      </c>
      <c r="E15" s="357" t="s">
        <v>21</v>
      </c>
      <c r="F15" s="161">
        <v>3</v>
      </c>
      <c r="G15" s="278">
        <v>1</v>
      </c>
      <c r="H15" s="354" t="s">
        <v>665</v>
      </c>
      <c r="I15" s="353"/>
      <c r="J15" s="359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>
        <v>19200000</v>
      </c>
      <c r="V15" s="164">
        <f t="shared" si="0"/>
        <v>19200000</v>
      </c>
    </row>
    <row r="16" spans="1:22" s="75" customFormat="1" ht="46.5" customHeight="1">
      <c r="A16" s="526"/>
      <c r="B16" s="525" t="s">
        <v>392</v>
      </c>
      <c r="C16" s="382" t="s">
        <v>393</v>
      </c>
      <c r="D16" s="382" t="s">
        <v>394</v>
      </c>
      <c r="E16" s="382" t="s">
        <v>395</v>
      </c>
      <c r="F16" s="162">
        <v>20000</v>
      </c>
      <c r="G16" s="162">
        <v>5000</v>
      </c>
      <c r="H16" s="449" t="s">
        <v>396</v>
      </c>
      <c r="I16" s="166"/>
      <c r="J16" s="166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4">
        <f t="shared" si="0"/>
        <v>0</v>
      </c>
    </row>
    <row r="17" spans="1:22" s="75" customFormat="1" ht="46.5" customHeight="1">
      <c r="A17" s="526"/>
      <c r="B17" s="526"/>
      <c r="C17" s="382" t="s">
        <v>397</v>
      </c>
      <c r="D17" s="382" t="s">
        <v>398</v>
      </c>
      <c r="E17" s="353" t="s">
        <v>21</v>
      </c>
      <c r="F17" s="162">
        <v>2</v>
      </c>
      <c r="G17" s="162">
        <v>1</v>
      </c>
      <c r="H17" s="457"/>
      <c r="I17" s="166"/>
      <c r="J17" s="166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4">
        <f t="shared" si="0"/>
        <v>0</v>
      </c>
    </row>
    <row r="18" spans="1:22" s="75" customFormat="1" ht="46.5" customHeight="1">
      <c r="A18" s="526"/>
      <c r="B18" s="526"/>
      <c r="C18" s="382" t="s">
        <v>399</v>
      </c>
      <c r="D18" s="353" t="s">
        <v>400</v>
      </c>
      <c r="E18" s="382" t="s">
        <v>395</v>
      </c>
      <c r="F18" s="162">
        <v>30000</v>
      </c>
      <c r="G18" s="162">
        <v>10000</v>
      </c>
      <c r="H18" s="450"/>
      <c r="I18" s="166"/>
      <c r="J18" s="166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4">
        <f t="shared" si="0"/>
        <v>0</v>
      </c>
    </row>
    <row r="19" spans="1:22" s="75" customFormat="1" ht="106.5" customHeight="1">
      <c r="A19" s="526"/>
      <c r="B19" s="526"/>
      <c r="C19" s="382" t="s">
        <v>401</v>
      </c>
      <c r="D19" s="382" t="s">
        <v>263</v>
      </c>
      <c r="E19" s="353" t="s">
        <v>21</v>
      </c>
      <c r="F19" s="162">
        <v>30</v>
      </c>
      <c r="G19" s="162">
        <v>15</v>
      </c>
      <c r="H19" s="354" t="s">
        <v>402</v>
      </c>
      <c r="I19" s="42"/>
      <c r="J19" s="42"/>
      <c r="K19" s="167"/>
      <c r="L19" s="167"/>
      <c r="M19" s="167"/>
      <c r="N19" s="167"/>
      <c r="O19" s="168"/>
      <c r="P19" s="167"/>
      <c r="Q19" s="167"/>
      <c r="R19" s="167"/>
      <c r="S19" s="167"/>
      <c r="T19" s="167"/>
      <c r="U19" s="167">
        <v>25000000</v>
      </c>
      <c r="V19" s="164">
        <f t="shared" si="0"/>
        <v>25000000</v>
      </c>
    </row>
    <row r="20" spans="1:22" s="75" customFormat="1" ht="46.5" customHeight="1">
      <c r="A20" s="526"/>
      <c r="B20" s="527"/>
      <c r="C20" s="382" t="s">
        <v>403</v>
      </c>
      <c r="D20" s="382" t="s">
        <v>263</v>
      </c>
      <c r="E20" s="353" t="s">
        <v>21</v>
      </c>
      <c r="F20" s="162">
        <v>4</v>
      </c>
      <c r="G20" s="162">
        <v>1</v>
      </c>
      <c r="H20" s="354" t="s">
        <v>404</v>
      </c>
      <c r="I20" s="42"/>
      <c r="J20" s="42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>
        <v>14000000</v>
      </c>
      <c r="V20" s="164">
        <f t="shared" si="0"/>
        <v>14000000</v>
      </c>
    </row>
    <row r="21" spans="1:22" s="75" customFormat="1" ht="53.25" customHeight="1">
      <c r="A21" s="526"/>
      <c r="B21" s="528" t="s">
        <v>531</v>
      </c>
      <c r="C21" s="160" t="s">
        <v>532</v>
      </c>
      <c r="D21" s="160" t="s">
        <v>533</v>
      </c>
      <c r="E21" s="164" t="s">
        <v>21</v>
      </c>
      <c r="F21" s="170">
        <v>1</v>
      </c>
      <c r="G21" s="162">
        <v>1</v>
      </c>
      <c r="H21" s="354" t="s">
        <v>666</v>
      </c>
      <c r="I21" s="167"/>
      <c r="J21" s="167"/>
      <c r="K21" s="167"/>
      <c r="L21" s="167"/>
      <c r="M21" s="167"/>
      <c r="N21" s="167"/>
      <c r="O21" s="167">
        <v>22868950</v>
      </c>
      <c r="P21" s="167"/>
      <c r="Q21" s="167"/>
      <c r="R21" s="167"/>
      <c r="S21" s="167"/>
      <c r="T21" s="167"/>
      <c r="U21" s="167"/>
      <c r="V21" s="164">
        <f t="shared" si="0"/>
        <v>22868950</v>
      </c>
    </row>
    <row r="22" spans="1:22" s="75" customFormat="1" ht="75" customHeight="1">
      <c r="A22" s="527"/>
      <c r="B22" s="528"/>
      <c r="C22" s="160" t="s">
        <v>534</v>
      </c>
      <c r="D22" s="160" t="s">
        <v>68</v>
      </c>
      <c r="E22" s="164" t="s">
        <v>535</v>
      </c>
      <c r="F22" s="397">
        <v>0.5</v>
      </c>
      <c r="G22" s="162">
        <v>17</v>
      </c>
      <c r="H22" s="354" t="s">
        <v>567</v>
      </c>
      <c r="I22" s="167"/>
      <c r="J22" s="167"/>
      <c r="K22" s="167"/>
      <c r="L22" s="167"/>
      <c r="M22" s="167"/>
      <c r="N22" s="167"/>
      <c r="O22" s="167">
        <v>15000000</v>
      </c>
      <c r="P22" s="167"/>
      <c r="Q22" s="167"/>
      <c r="R22" s="167"/>
      <c r="S22" s="167"/>
      <c r="T22" s="167"/>
      <c r="U22" s="167">
        <v>2176558.9500000002</v>
      </c>
      <c r="V22" s="164">
        <f t="shared" si="0"/>
        <v>17176558.949999999</v>
      </c>
    </row>
    <row r="23" spans="1:22" ht="21.75" customHeight="1">
      <c r="O23" s="171">
        <f>SUM(O12:O22)</f>
        <v>60000000</v>
      </c>
      <c r="P23" s="171">
        <f t="shared" ref="P23:T23" si="1">SUM(P13:P22)</f>
        <v>0</v>
      </c>
      <c r="Q23" s="171">
        <f t="shared" si="1"/>
        <v>0</v>
      </c>
      <c r="R23" s="171">
        <f>SUM(R12:R22)</f>
        <v>145000000</v>
      </c>
      <c r="S23" s="171">
        <f t="shared" si="1"/>
        <v>0</v>
      </c>
      <c r="T23" s="171">
        <f t="shared" si="1"/>
        <v>0</v>
      </c>
      <c r="U23" s="171">
        <f>SUM(U12:U22)</f>
        <v>60376558.950000003</v>
      </c>
      <c r="V23" s="171">
        <f>SUM(V13:V22)</f>
        <v>120376558.95</v>
      </c>
    </row>
    <row r="24" spans="1:22" ht="21.75" customHeight="1">
      <c r="O24" s="63"/>
    </row>
    <row r="25" spans="1:22" ht="21.75" customHeight="1">
      <c r="O25" s="290"/>
    </row>
    <row r="26" spans="1:22" ht="21.75" customHeight="1">
      <c r="O26" s="63"/>
    </row>
    <row r="27" spans="1:22" ht="21.75" customHeight="1">
      <c r="O27" s="63"/>
    </row>
    <row r="29" spans="1:22" ht="21.75" customHeight="1">
      <c r="V29" s="63"/>
    </row>
  </sheetData>
  <mergeCells count="22">
    <mergeCell ref="B21:B22"/>
    <mergeCell ref="B12:B15"/>
    <mergeCell ref="H16:H18"/>
    <mergeCell ref="E10:E11"/>
    <mergeCell ref="F10:F11"/>
    <mergeCell ref="H10:J10"/>
    <mergeCell ref="K10:V10"/>
    <mergeCell ref="A12:A22"/>
    <mergeCell ref="B6:V6"/>
    <mergeCell ref="A1:V1"/>
    <mergeCell ref="A2:V2"/>
    <mergeCell ref="B3:V3"/>
    <mergeCell ref="B4:V4"/>
    <mergeCell ref="A5:V5"/>
    <mergeCell ref="B7:V7"/>
    <mergeCell ref="B8:V8"/>
    <mergeCell ref="A9:V9"/>
    <mergeCell ref="A10:A11"/>
    <mergeCell ref="B10:B11"/>
    <mergeCell ref="C10:C11"/>
    <mergeCell ref="D10:D11"/>
    <mergeCell ref="B16:B20"/>
  </mergeCells>
  <pageMargins left="0.7" right="0.7" top="0.75" bottom="0.75" header="0.3" footer="0.3"/>
  <pageSetup paperSize="9" scale="30" fitToHeight="0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Y21"/>
  <sheetViews>
    <sheetView topLeftCell="B13" zoomScale="112" zoomScaleNormal="112" zoomScaleSheetLayoutView="20" workbookViewId="0">
      <selection activeCell="K15" sqref="K15"/>
    </sheetView>
  </sheetViews>
  <sheetFormatPr baseColWidth="10" defaultRowHeight="15"/>
  <cols>
    <col min="1" max="1" width="23" style="45" customWidth="1"/>
    <col min="2" max="2" width="19.85546875" style="74" customWidth="1"/>
    <col min="3" max="3" width="26.28515625" style="18" customWidth="1"/>
    <col min="4" max="4" width="21.28515625" style="18" customWidth="1"/>
    <col min="5" max="5" width="15.28515625" style="18" customWidth="1"/>
    <col min="6" max="6" width="21.7109375" style="18" customWidth="1"/>
    <col min="7" max="10" width="11.7109375" style="45" customWidth="1"/>
    <col min="11" max="11" width="54.42578125" style="45" bestFit="1" customWidth="1"/>
    <col min="12" max="12" width="30" style="83" customWidth="1"/>
    <col min="13" max="13" width="28.140625" style="45" customWidth="1"/>
    <col min="14" max="14" width="30.7109375" style="75" customWidth="1"/>
    <col min="15" max="17" width="28.140625" style="45" customWidth="1"/>
    <col min="18" max="18" width="28.140625" style="75" customWidth="1"/>
    <col min="19" max="23" width="28.140625" style="45" customWidth="1"/>
    <col min="24" max="25" width="28.140625" style="75" customWidth="1"/>
    <col min="26" max="16384" width="11.42578125" style="45"/>
  </cols>
  <sheetData>
    <row r="1" spans="1:25" ht="25.5">
      <c r="A1" s="529" t="s">
        <v>732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</row>
    <row r="2" spans="1:25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</row>
    <row r="3" spans="1:25" s="50" customFormat="1" ht="15.75">
      <c r="A3" s="174" t="s">
        <v>0</v>
      </c>
      <c r="B3" s="531" t="s">
        <v>123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</row>
    <row r="4" spans="1:25" s="50" customFormat="1" ht="15.75">
      <c r="A4" s="174" t="s">
        <v>1</v>
      </c>
      <c r="B4" s="531" t="s">
        <v>353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</row>
    <row r="5" spans="1:25">
      <c r="A5" s="532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</row>
    <row r="6" spans="1:25">
      <c r="A6" s="175" t="s">
        <v>33</v>
      </c>
      <c r="B6" s="533" t="s">
        <v>354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</row>
    <row r="7" spans="1:25">
      <c r="A7" s="176" t="s">
        <v>34</v>
      </c>
      <c r="B7" s="534" t="s">
        <v>355</v>
      </c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</row>
    <row r="8" spans="1:25">
      <c r="A8" s="176" t="s">
        <v>35</v>
      </c>
      <c r="B8" s="534" t="s">
        <v>356</v>
      </c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</row>
    <row r="9" spans="1:25">
      <c r="A9" s="176" t="s">
        <v>42</v>
      </c>
      <c r="B9" s="534" t="s">
        <v>357</v>
      </c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</row>
    <row r="10" spans="1:25">
      <c r="A10" s="535"/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</row>
    <row r="11" spans="1:25" s="321" customFormat="1" ht="64.5" customHeight="1">
      <c r="A11" s="439" t="s">
        <v>2</v>
      </c>
      <c r="B11" s="439" t="s">
        <v>3</v>
      </c>
      <c r="C11" s="438" t="s">
        <v>20</v>
      </c>
      <c r="D11" s="439" t="s">
        <v>4</v>
      </c>
      <c r="E11" s="439" t="s">
        <v>19</v>
      </c>
      <c r="F11" s="438" t="s">
        <v>10</v>
      </c>
      <c r="G11" s="439" t="s">
        <v>13</v>
      </c>
      <c r="H11" s="439"/>
      <c r="I11" s="439"/>
      <c r="J11" s="439"/>
      <c r="K11" s="439" t="s">
        <v>56</v>
      </c>
      <c r="L11" s="439"/>
      <c r="M11" s="439"/>
      <c r="N11" s="439" t="s">
        <v>57</v>
      </c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</row>
    <row r="12" spans="1:25" s="323" customFormat="1" ht="64.5" customHeight="1">
      <c r="A12" s="439"/>
      <c r="B12" s="439"/>
      <c r="C12" s="438"/>
      <c r="D12" s="439"/>
      <c r="E12" s="439"/>
      <c r="F12" s="438"/>
      <c r="G12" s="297">
        <v>2020</v>
      </c>
      <c r="H12" s="297">
        <v>2021</v>
      </c>
      <c r="I12" s="297">
        <v>2022</v>
      </c>
      <c r="J12" s="297">
        <v>2023</v>
      </c>
      <c r="K12" s="297" t="s">
        <v>5</v>
      </c>
      <c r="L12" s="322" t="s">
        <v>6</v>
      </c>
      <c r="M12" s="298" t="s">
        <v>725</v>
      </c>
      <c r="N12" s="243" t="s">
        <v>58</v>
      </c>
      <c r="O12" s="298" t="s">
        <v>59</v>
      </c>
      <c r="P12" s="298" t="s">
        <v>45</v>
      </c>
      <c r="Q12" s="244" t="s">
        <v>46</v>
      </c>
      <c r="R12" s="243" t="s">
        <v>47</v>
      </c>
      <c r="S12" s="244" t="s">
        <v>48</v>
      </c>
      <c r="T12" s="244" t="s">
        <v>49</v>
      </c>
      <c r="U12" s="244" t="s">
        <v>50</v>
      </c>
      <c r="V12" s="244" t="s">
        <v>51</v>
      </c>
      <c r="W12" s="244" t="s">
        <v>52</v>
      </c>
      <c r="X12" s="243" t="s">
        <v>53</v>
      </c>
      <c r="Y12" s="243" t="s">
        <v>583</v>
      </c>
    </row>
    <row r="13" spans="1:25" s="50" customFormat="1" ht="60" customHeight="1">
      <c r="A13" s="457"/>
      <c r="B13" s="457"/>
      <c r="C13" s="279" t="s">
        <v>536</v>
      </c>
      <c r="D13" s="177" t="s">
        <v>55</v>
      </c>
      <c r="E13" s="254" t="s">
        <v>21</v>
      </c>
      <c r="F13" s="241">
        <v>3</v>
      </c>
      <c r="G13" s="67">
        <v>1</v>
      </c>
      <c r="H13" s="67">
        <v>1</v>
      </c>
      <c r="I13" s="67">
        <v>1</v>
      </c>
      <c r="J13" s="67"/>
      <c r="K13" s="449" t="s">
        <v>360</v>
      </c>
      <c r="L13" s="34"/>
      <c r="M13" s="156"/>
      <c r="N13" s="118"/>
      <c r="O13" s="156"/>
      <c r="P13" s="156"/>
      <c r="Q13" s="96"/>
      <c r="R13" s="159">
        <f>10000000+40000000+20000000</f>
        <v>70000000</v>
      </c>
      <c r="S13" s="96"/>
      <c r="T13" s="96"/>
      <c r="U13" s="96"/>
      <c r="V13" s="96"/>
      <c r="W13" s="96"/>
      <c r="X13" s="118"/>
      <c r="Y13" s="118">
        <f>SUM(N13:X13)</f>
        <v>70000000</v>
      </c>
    </row>
    <row r="14" spans="1:25" s="18" customFormat="1" ht="42.75">
      <c r="A14" s="457"/>
      <c r="B14" s="457"/>
      <c r="C14" s="156" t="s">
        <v>358</v>
      </c>
      <c r="D14" s="156" t="s">
        <v>359</v>
      </c>
      <c r="E14" s="158" t="s">
        <v>21</v>
      </c>
      <c r="F14" s="158">
        <v>400</v>
      </c>
      <c r="G14" s="67">
        <v>100</v>
      </c>
      <c r="H14" s="67">
        <v>100</v>
      </c>
      <c r="I14" s="67">
        <v>100</v>
      </c>
      <c r="J14" s="67">
        <v>100</v>
      </c>
      <c r="K14" s="450"/>
      <c r="L14" s="34"/>
      <c r="M14" s="158"/>
      <c r="N14" s="159">
        <v>47200000</v>
      </c>
      <c r="O14" s="158"/>
      <c r="P14" s="158"/>
      <c r="Q14" s="158"/>
      <c r="S14" s="158"/>
      <c r="T14" s="158"/>
      <c r="U14" s="158"/>
      <c r="V14" s="158"/>
      <c r="W14" s="159">
        <v>1035</v>
      </c>
      <c r="X14" s="159"/>
      <c r="Y14" s="118">
        <f t="shared" ref="Y14:Y20" si="0">SUM(N14:X14)</f>
        <v>47201035</v>
      </c>
    </row>
    <row r="15" spans="1:25" s="18" customFormat="1" ht="103.5" customHeight="1">
      <c r="A15" s="457"/>
      <c r="B15" s="457"/>
      <c r="C15" s="156" t="s">
        <v>361</v>
      </c>
      <c r="D15" s="156" t="s">
        <v>362</v>
      </c>
      <c r="E15" s="158" t="s">
        <v>21</v>
      </c>
      <c r="F15" s="158">
        <v>12</v>
      </c>
      <c r="G15" s="67">
        <v>3</v>
      </c>
      <c r="H15" s="67">
        <v>3</v>
      </c>
      <c r="I15" s="67">
        <v>3</v>
      </c>
      <c r="J15" s="67">
        <v>3</v>
      </c>
      <c r="K15" s="156" t="s">
        <v>363</v>
      </c>
      <c r="L15" s="34"/>
      <c r="M15" s="158"/>
      <c r="N15" s="159"/>
      <c r="O15" s="158"/>
      <c r="P15" s="158"/>
      <c r="Q15" s="158"/>
      <c r="R15" s="159"/>
      <c r="S15" s="158"/>
      <c r="T15" s="158"/>
      <c r="U15" s="159">
        <v>947709702</v>
      </c>
      <c r="V15" s="158"/>
      <c r="W15" s="158"/>
      <c r="X15" s="159"/>
      <c r="Y15" s="118">
        <f t="shared" si="0"/>
        <v>947709702</v>
      </c>
    </row>
    <row r="16" spans="1:25" s="18" customFormat="1" ht="51">
      <c r="A16" s="457"/>
      <c r="B16" s="457"/>
      <c r="C16" s="177" t="s">
        <v>537</v>
      </c>
      <c r="D16" s="177" t="s">
        <v>538</v>
      </c>
      <c r="E16" s="157" t="s">
        <v>21</v>
      </c>
      <c r="F16" s="157">
        <v>6</v>
      </c>
      <c r="G16" s="67"/>
      <c r="H16" s="99">
        <v>2</v>
      </c>
      <c r="I16" s="99">
        <v>2</v>
      </c>
      <c r="J16" s="99">
        <v>2</v>
      </c>
      <c r="K16" s="156" t="s">
        <v>667</v>
      </c>
      <c r="L16" s="34"/>
      <c r="M16" s="158"/>
      <c r="N16" s="159"/>
      <c r="O16" s="158"/>
      <c r="P16" s="158"/>
      <c r="Q16" s="158"/>
      <c r="R16" s="159">
        <v>8000000</v>
      </c>
      <c r="S16" s="158"/>
      <c r="T16" s="158"/>
      <c r="U16" s="158"/>
      <c r="V16" s="158"/>
      <c r="W16" s="158"/>
      <c r="X16" s="159"/>
      <c r="Y16" s="118">
        <f t="shared" si="0"/>
        <v>8000000</v>
      </c>
    </row>
    <row r="17" spans="1:25" ht="57">
      <c r="A17" s="457"/>
      <c r="B17" s="450"/>
      <c r="C17" s="155" t="s">
        <v>364</v>
      </c>
      <c r="D17" s="155" t="s">
        <v>365</v>
      </c>
      <c r="E17" s="157" t="s">
        <v>21</v>
      </c>
      <c r="F17" s="157">
        <v>3</v>
      </c>
      <c r="G17" s="67"/>
      <c r="H17" s="157">
        <v>1</v>
      </c>
      <c r="I17" s="239">
        <v>1</v>
      </c>
      <c r="J17" s="157">
        <v>1</v>
      </c>
      <c r="K17" s="156" t="s">
        <v>774</v>
      </c>
      <c r="L17" s="34"/>
      <c r="M17" s="158"/>
      <c r="N17" s="159"/>
      <c r="O17" s="158"/>
      <c r="P17" s="158"/>
      <c r="Q17" s="158"/>
      <c r="R17" s="159">
        <v>10000000</v>
      </c>
      <c r="S17" s="158"/>
      <c r="T17" s="158"/>
      <c r="U17" s="158"/>
      <c r="V17" s="158"/>
      <c r="W17" s="158"/>
      <c r="X17" s="159"/>
      <c r="Y17" s="118">
        <f t="shared" si="0"/>
        <v>10000000</v>
      </c>
    </row>
    <row r="18" spans="1:25" ht="38.25">
      <c r="A18" s="457"/>
      <c r="B18" s="449" t="s">
        <v>366</v>
      </c>
      <c r="C18" s="177" t="s">
        <v>539</v>
      </c>
      <c r="D18" s="177" t="s">
        <v>540</v>
      </c>
      <c r="E18" s="157" t="s">
        <v>21</v>
      </c>
      <c r="F18" s="157">
        <v>30</v>
      </c>
      <c r="G18" s="67"/>
      <c r="H18" s="157">
        <v>10</v>
      </c>
      <c r="I18" s="239">
        <v>10</v>
      </c>
      <c r="J18" s="157">
        <v>10</v>
      </c>
      <c r="K18" s="156"/>
      <c r="L18" s="34"/>
      <c r="M18" s="158"/>
      <c r="N18" s="159"/>
      <c r="O18" s="158"/>
      <c r="P18" s="158"/>
      <c r="Q18" s="158"/>
      <c r="R18" s="159"/>
      <c r="S18" s="158"/>
      <c r="T18" s="158"/>
      <c r="U18" s="158"/>
      <c r="V18" s="158"/>
      <c r="W18" s="158"/>
      <c r="X18" s="159"/>
      <c r="Y18" s="118">
        <f t="shared" si="0"/>
        <v>0</v>
      </c>
    </row>
    <row r="19" spans="1:25" ht="57">
      <c r="A19" s="457"/>
      <c r="B19" s="457"/>
      <c r="C19" s="156" t="s">
        <v>367</v>
      </c>
      <c r="D19" s="156" t="s">
        <v>554</v>
      </c>
      <c r="E19" s="158" t="s">
        <v>21</v>
      </c>
      <c r="F19" s="16">
        <v>1560</v>
      </c>
      <c r="G19" s="158">
        <v>390</v>
      </c>
      <c r="H19" s="158">
        <v>390</v>
      </c>
      <c r="I19" s="240">
        <v>390</v>
      </c>
      <c r="J19" s="158">
        <v>390</v>
      </c>
      <c r="K19" s="156" t="s">
        <v>368</v>
      </c>
      <c r="L19" s="34"/>
      <c r="M19" s="158"/>
      <c r="N19" s="159"/>
      <c r="O19" s="158"/>
      <c r="P19" s="158"/>
      <c r="Q19" s="158"/>
      <c r="R19" s="159">
        <v>10000000</v>
      </c>
      <c r="S19" s="158"/>
      <c r="T19" s="158"/>
      <c r="U19" s="178"/>
      <c r="V19" s="158"/>
      <c r="W19" s="158"/>
      <c r="X19" s="159"/>
      <c r="Y19" s="118">
        <f t="shared" si="0"/>
        <v>10000000</v>
      </c>
    </row>
    <row r="20" spans="1:25" s="18" customFormat="1" ht="71.25">
      <c r="A20" s="450"/>
      <c r="B20" s="450"/>
      <c r="C20" s="156" t="s">
        <v>369</v>
      </c>
      <c r="D20" s="158" t="s">
        <v>370</v>
      </c>
      <c r="E20" s="158" t="s">
        <v>21</v>
      </c>
      <c r="F20" s="158">
        <v>900</v>
      </c>
      <c r="G20" s="158">
        <v>87</v>
      </c>
      <c r="H20" s="158">
        <v>270</v>
      </c>
      <c r="I20" s="240">
        <v>280</v>
      </c>
      <c r="J20" s="158">
        <v>283</v>
      </c>
      <c r="K20" s="156" t="s">
        <v>371</v>
      </c>
      <c r="L20" s="34"/>
      <c r="M20" s="158"/>
      <c r="N20" s="159"/>
      <c r="O20" s="158"/>
      <c r="P20" s="158"/>
      <c r="Q20" s="158"/>
      <c r="R20" s="159">
        <v>2000000</v>
      </c>
      <c r="S20" s="158"/>
      <c r="T20" s="158"/>
      <c r="U20" s="158"/>
      <c r="V20" s="158"/>
      <c r="W20" s="158"/>
      <c r="X20" s="159"/>
      <c r="Y20" s="118">
        <f t="shared" si="0"/>
        <v>2000000</v>
      </c>
    </row>
    <row r="21" spans="1:25">
      <c r="M21" s="179">
        <f t="shared" ref="M21:W21" si="1">SUM(M13:M20)</f>
        <v>0</v>
      </c>
      <c r="N21" s="179">
        <f t="shared" si="1"/>
        <v>47200000</v>
      </c>
      <c r="O21" s="179">
        <f t="shared" si="1"/>
        <v>0</v>
      </c>
      <c r="P21" s="179">
        <f t="shared" si="1"/>
        <v>0</v>
      </c>
      <c r="Q21" s="179">
        <f t="shared" si="1"/>
        <v>0</v>
      </c>
      <c r="R21" s="179">
        <f t="shared" si="1"/>
        <v>100000000</v>
      </c>
      <c r="S21" s="179">
        <f t="shared" si="1"/>
        <v>0</v>
      </c>
      <c r="T21" s="179">
        <f t="shared" si="1"/>
        <v>0</v>
      </c>
      <c r="U21" s="179">
        <f t="shared" si="1"/>
        <v>947709702</v>
      </c>
      <c r="V21" s="179">
        <f t="shared" si="1"/>
        <v>0</v>
      </c>
      <c r="W21" s="179">
        <f t="shared" si="1"/>
        <v>1035</v>
      </c>
      <c r="X21" s="179"/>
      <c r="Y21" s="179">
        <f>SUM(Y13:Y20)</f>
        <v>1094910737</v>
      </c>
    </row>
  </sheetData>
  <mergeCells count="23">
    <mergeCell ref="A13:A20"/>
    <mergeCell ref="B13:B17"/>
    <mergeCell ref="B18:B20"/>
    <mergeCell ref="K13:K14"/>
    <mergeCell ref="B6:Y6"/>
    <mergeCell ref="B7:Y7"/>
    <mergeCell ref="B8:Y8"/>
    <mergeCell ref="B9:Y9"/>
    <mergeCell ref="A10:Y10"/>
    <mergeCell ref="A11:A12"/>
    <mergeCell ref="B11:B12"/>
    <mergeCell ref="C11:C12"/>
    <mergeCell ref="D11:D12"/>
    <mergeCell ref="E11:E12"/>
    <mergeCell ref="F11:F12"/>
    <mergeCell ref="G11:J11"/>
    <mergeCell ref="K11:M11"/>
    <mergeCell ref="N11:Y11"/>
    <mergeCell ref="A1:Y1"/>
    <mergeCell ref="A2:Y2"/>
    <mergeCell ref="B3:Y3"/>
    <mergeCell ref="B4:Y4"/>
    <mergeCell ref="A5:Y5"/>
  </mergeCells>
  <pageMargins left="0.7" right="0.7" top="0.75" bottom="0.75" header="0.3" footer="0.3"/>
  <pageSetup paperSize="9" scale="17" fitToHeight="0" orientation="landscape" horizontalDpi="360" verticalDpi="36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AA21"/>
  <sheetViews>
    <sheetView topLeftCell="F1" zoomScale="60" zoomScaleNormal="60" zoomScaleSheetLayoutView="20" workbookViewId="0">
      <selection activeCell="O38" sqref="O38"/>
    </sheetView>
  </sheetViews>
  <sheetFormatPr baseColWidth="10" defaultRowHeight="15"/>
  <cols>
    <col min="1" max="1" width="23" customWidth="1"/>
    <col min="2" max="2" width="23" style="54" customWidth="1"/>
    <col min="3" max="3" width="36.42578125" style="3" customWidth="1"/>
    <col min="4" max="4" width="24.5703125" style="3" customWidth="1"/>
    <col min="5" max="5" width="16" style="3" customWidth="1"/>
    <col min="6" max="6" width="21.7109375" style="3" customWidth="1"/>
    <col min="7" max="7" width="7.28515625" customWidth="1"/>
    <col min="8" max="8" width="39.85546875" customWidth="1"/>
    <col min="9" max="10" width="17.42578125" customWidth="1"/>
    <col min="11" max="11" width="17.42578125" style="23" customWidth="1"/>
    <col min="12" max="14" width="17.42578125" customWidth="1"/>
    <col min="15" max="15" width="22.85546875" style="23" customWidth="1"/>
    <col min="16" max="16" width="17.42578125" customWidth="1"/>
    <col min="17" max="20" width="28.140625" customWidth="1"/>
    <col min="21" max="21" width="28.140625" style="22" customWidth="1"/>
    <col min="22" max="22" width="28.140625" customWidth="1"/>
  </cols>
  <sheetData>
    <row r="1" spans="1:27" ht="25.5">
      <c r="A1" s="452" t="s">
        <v>732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7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7" s="2" customFormat="1" ht="15.75">
      <c r="A3" s="10" t="s">
        <v>0</v>
      </c>
      <c r="B3" s="434" t="s">
        <v>123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7" s="2" customFormat="1" ht="15.75">
      <c r="A4" s="10" t="s">
        <v>1</v>
      </c>
      <c r="B4" s="434" t="s">
        <v>343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7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7">
      <c r="A6" s="57" t="s">
        <v>33</v>
      </c>
      <c r="B6" s="448" t="s">
        <v>344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</row>
    <row r="7" spans="1:27">
      <c r="A7" s="32" t="s">
        <v>34</v>
      </c>
      <c r="B7" s="431" t="s">
        <v>345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7">
      <c r="A8" s="32" t="s">
        <v>35</v>
      </c>
      <c r="B8" s="431" t="s">
        <v>346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</row>
    <row r="9" spans="1:27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</row>
    <row r="10" spans="1:27" s="30" customFormat="1">
      <c r="A10" s="437" t="s">
        <v>2</v>
      </c>
      <c r="B10" s="437" t="s">
        <v>3</v>
      </c>
      <c r="C10" s="451" t="s">
        <v>20</v>
      </c>
      <c r="D10" s="537" t="s">
        <v>4</v>
      </c>
      <c r="E10" s="537" t="s">
        <v>19</v>
      </c>
      <c r="F10" s="451" t="s">
        <v>10</v>
      </c>
      <c r="G10" s="236"/>
      <c r="H10" s="437" t="s">
        <v>56</v>
      </c>
      <c r="I10" s="437"/>
      <c r="J10" s="437"/>
      <c r="K10" s="437" t="s">
        <v>57</v>
      </c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</row>
    <row r="11" spans="1:27" s="2" customFormat="1" ht="71.25">
      <c r="A11" s="437"/>
      <c r="B11" s="437"/>
      <c r="C11" s="451"/>
      <c r="D11" s="538"/>
      <c r="E11" s="538"/>
      <c r="F11" s="451"/>
      <c r="G11" s="8">
        <v>2022</v>
      </c>
      <c r="H11" s="8" t="s">
        <v>5</v>
      </c>
      <c r="I11" s="9" t="s">
        <v>6</v>
      </c>
      <c r="J11" s="9" t="s">
        <v>7</v>
      </c>
      <c r="K11" s="21" t="s">
        <v>58</v>
      </c>
      <c r="L11" s="9" t="s">
        <v>59</v>
      </c>
      <c r="M11" s="9" t="s">
        <v>45</v>
      </c>
      <c r="N11" s="11" t="s">
        <v>46</v>
      </c>
      <c r="O11" s="21" t="s">
        <v>47</v>
      </c>
      <c r="P11" s="11" t="s">
        <v>48</v>
      </c>
      <c r="Q11" s="11" t="s">
        <v>49</v>
      </c>
      <c r="R11" s="11" t="s">
        <v>50</v>
      </c>
      <c r="S11" s="11" t="s">
        <v>51</v>
      </c>
      <c r="T11" s="11" t="s">
        <v>52</v>
      </c>
      <c r="U11" s="21" t="s">
        <v>53</v>
      </c>
      <c r="V11" s="11" t="s">
        <v>583</v>
      </c>
    </row>
    <row r="12" spans="1:27" s="18" customFormat="1" ht="57">
      <c r="A12" s="441"/>
      <c r="B12" s="457"/>
      <c r="C12" s="441" t="s">
        <v>347</v>
      </c>
      <c r="D12" s="228" t="s">
        <v>55</v>
      </c>
      <c r="E12" s="442" t="s">
        <v>21</v>
      </c>
      <c r="F12" s="228">
        <v>4</v>
      </c>
      <c r="G12" s="228">
        <v>1</v>
      </c>
      <c r="H12" s="227" t="s">
        <v>348</v>
      </c>
      <c r="I12" s="66"/>
      <c r="J12" s="228"/>
      <c r="K12" s="199">
        <v>32200000</v>
      </c>
      <c r="L12" s="16"/>
      <c r="M12" s="16"/>
      <c r="N12" s="16"/>
      <c r="O12" s="199"/>
      <c r="P12" s="16"/>
      <c r="Q12" s="16"/>
      <c r="R12" s="16"/>
      <c r="S12" s="16"/>
      <c r="T12" s="16">
        <v>2800000</v>
      </c>
      <c r="U12" s="199"/>
      <c r="V12" s="199">
        <f>SUM(K12:U12)</f>
        <v>35000000</v>
      </c>
    </row>
    <row r="13" spans="1:27" s="45" customFormat="1" ht="81.75" customHeight="1">
      <c r="A13" s="441"/>
      <c r="B13" s="457"/>
      <c r="C13" s="441"/>
      <c r="D13" s="228" t="s">
        <v>349</v>
      </c>
      <c r="E13" s="442"/>
      <c r="F13" s="228">
        <v>60</v>
      </c>
      <c r="G13" s="228">
        <v>15</v>
      </c>
      <c r="H13" s="227" t="s">
        <v>350</v>
      </c>
      <c r="I13" s="228"/>
      <c r="J13" s="228"/>
      <c r="K13" s="199"/>
      <c r="L13" s="16"/>
      <c r="M13" s="16"/>
      <c r="N13" s="16"/>
      <c r="O13" s="199">
        <v>40000000</v>
      </c>
      <c r="P13" s="16"/>
      <c r="Q13" s="16"/>
      <c r="R13" s="16"/>
      <c r="S13" s="16"/>
      <c r="T13" s="16">
        <v>23675000</v>
      </c>
      <c r="U13" s="199"/>
      <c r="V13" s="199">
        <f>SUM(K13:U13)</f>
        <v>63675000</v>
      </c>
      <c r="AA13" s="45">
        <v>1</v>
      </c>
    </row>
    <row r="14" spans="1:27" s="18" customFormat="1" ht="57">
      <c r="A14" s="441"/>
      <c r="B14" s="450"/>
      <c r="C14" s="227" t="s">
        <v>351</v>
      </c>
      <c r="D14" s="228" t="s">
        <v>119</v>
      </c>
      <c r="E14" s="228" t="s">
        <v>21</v>
      </c>
      <c r="F14" s="228">
        <v>4</v>
      </c>
      <c r="G14" s="228">
        <v>1</v>
      </c>
      <c r="H14" s="227" t="s">
        <v>352</v>
      </c>
      <c r="I14" s="228"/>
      <c r="J14" s="228"/>
      <c r="K14" s="199"/>
      <c r="L14" s="16"/>
      <c r="M14" s="16"/>
      <c r="N14" s="16"/>
      <c r="O14" s="199"/>
      <c r="P14" s="16"/>
      <c r="Q14" s="16"/>
      <c r="R14" s="16"/>
      <c r="S14" s="16"/>
      <c r="T14" s="16">
        <v>10350</v>
      </c>
      <c r="U14" s="199">
        <v>82200000</v>
      </c>
      <c r="V14" s="199">
        <f>SUM(K14:U14)</f>
        <v>82210350</v>
      </c>
    </row>
    <row r="15" spans="1:27">
      <c r="K15" s="172">
        <f t="shared" ref="K15:T15" si="0">SUM(K12:K14)</f>
        <v>32200000</v>
      </c>
      <c r="L15" s="172">
        <f t="shared" si="0"/>
        <v>0</v>
      </c>
      <c r="M15" s="172">
        <f t="shared" si="0"/>
        <v>0</v>
      </c>
      <c r="N15" s="172">
        <f t="shared" si="0"/>
        <v>0</v>
      </c>
      <c r="O15" s="172">
        <f t="shared" si="0"/>
        <v>40000000</v>
      </c>
      <c r="P15" s="172">
        <f t="shared" si="0"/>
        <v>0</v>
      </c>
      <c r="Q15" s="172">
        <f t="shared" si="0"/>
        <v>0</v>
      </c>
      <c r="R15" s="172">
        <f t="shared" si="0"/>
        <v>0</v>
      </c>
      <c r="S15" s="172">
        <f t="shared" si="0"/>
        <v>0</v>
      </c>
      <c r="T15" s="172">
        <f t="shared" si="0"/>
        <v>26485350</v>
      </c>
      <c r="V15" s="172">
        <f>SUM(V12:V14)</f>
        <v>180885350</v>
      </c>
    </row>
    <row r="17" spans="20:20">
      <c r="T17" s="172"/>
    </row>
    <row r="18" spans="20:20">
      <c r="T18" s="290"/>
    </row>
    <row r="21" spans="20:20">
      <c r="T21" s="172"/>
    </row>
  </sheetData>
  <mergeCells count="21">
    <mergeCell ref="B12:B14"/>
    <mergeCell ref="A12:A14"/>
    <mergeCell ref="C12:C13"/>
    <mergeCell ref="E12:E13"/>
    <mergeCell ref="B7:V7"/>
    <mergeCell ref="B8:V8"/>
    <mergeCell ref="A9:V9"/>
    <mergeCell ref="A10:A11"/>
    <mergeCell ref="B10:B11"/>
    <mergeCell ref="C10:C11"/>
    <mergeCell ref="D10:D11"/>
    <mergeCell ref="E10:E11"/>
    <mergeCell ref="F10:F11"/>
    <mergeCell ref="H10:J10"/>
    <mergeCell ref="K10:V10"/>
    <mergeCell ref="B6:V6"/>
    <mergeCell ref="A1:V1"/>
    <mergeCell ref="A2:V2"/>
    <mergeCell ref="B3:V3"/>
    <mergeCell ref="B4:V4"/>
    <mergeCell ref="A5:V5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V22"/>
  <sheetViews>
    <sheetView topLeftCell="F1" zoomScale="73" zoomScaleNormal="73" zoomScaleSheetLayoutView="20" workbookViewId="0">
      <selection activeCell="V26" sqref="V26"/>
    </sheetView>
  </sheetViews>
  <sheetFormatPr baseColWidth="10" defaultRowHeight="15"/>
  <cols>
    <col min="1" max="1" width="18" style="45" customWidth="1"/>
    <col min="2" max="2" width="15.28515625" style="74" customWidth="1"/>
    <col min="3" max="3" width="32.7109375" style="18" customWidth="1"/>
    <col min="4" max="4" width="19.5703125" style="18" customWidth="1"/>
    <col min="5" max="5" width="12.28515625" style="18" customWidth="1"/>
    <col min="6" max="6" width="8.28515625" style="18" customWidth="1"/>
    <col min="7" max="7" width="9.7109375" style="45" customWidth="1"/>
    <col min="8" max="8" width="37.5703125" style="45" bestFit="1" customWidth="1"/>
    <col min="9" max="9" width="28" style="45" bestFit="1" customWidth="1"/>
    <col min="10" max="10" width="27.7109375" style="45" bestFit="1" customWidth="1"/>
    <col min="11" max="11" width="29.140625" style="75" bestFit="1" customWidth="1"/>
    <col min="12" max="12" width="24.140625" style="45" bestFit="1" customWidth="1"/>
    <col min="13" max="13" width="15.85546875" style="45" bestFit="1" customWidth="1"/>
    <col min="14" max="14" width="11.85546875" style="45" bestFit="1" customWidth="1"/>
    <col min="15" max="15" width="23.5703125" style="31" bestFit="1" customWidth="1"/>
    <col min="16" max="16" width="19.7109375" style="45" bestFit="1" customWidth="1"/>
    <col min="17" max="17" width="20.42578125" style="75" bestFit="1" customWidth="1"/>
    <col min="18" max="18" width="21.28515625" style="75" bestFit="1" customWidth="1"/>
    <col min="19" max="19" width="16" style="45" bestFit="1" customWidth="1"/>
    <col min="20" max="20" width="7.140625" style="45" bestFit="1" customWidth="1"/>
    <col min="21" max="21" width="18.140625" style="75" bestFit="1" customWidth="1"/>
    <col min="22" max="22" width="21.28515625" style="45" bestFit="1" customWidth="1"/>
    <col min="23" max="16384" width="11.42578125" style="45"/>
  </cols>
  <sheetData>
    <row r="1" spans="1:22" ht="25.5">
      <c r="A1" s="529" t="s">
        <v>732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</row>
    <row r="2" spans="1:22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</row>
    <row r="3" spans="1:22" s="50" customFormat="1" ht="15.75">
      <c r="A3" s="180" t="s">
        <v>0</v>
      </c>
      <c r="B3" s="531" t="s">
        <v>123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</row>
    <row r="4" spans="1:22" s="50" customFormat="1" ht="15.75">
      <c r="A4" s="180" t="s">
        <v>1</v>
      </c>
      <c r="B4" s="531" t="s">
        <v>372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</row>
    <row r="5" spans="1:22">
      <c r="A5" s="539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</row>
    <row r="6" spans="1:22">
      <c r="A6" s="176" t="s">
        <v>33</v>
      </c>
      <c r="B6" s="539" t="s">
        <v>373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</row>
    <row r="7" spans="1:22">
      <c r="A7" s="176" t="s">
        <v>34</v>
      </c>
      <c r="B7" s="534" t="s">
        <v>374</v>
      </c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</row>
    <row r="8" spans="1:22">
      <c r="A8" s="535"/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</row>
    <row r="9" spans="1:22" s="321" customFormat="1">
      <c r="A9" s="439" t="s">
        <v>2</v>
      </c>
      <c r="B9" s="439" t="s">
        <v>3</v>
      </c>
      <c r="C9" s="438" t="s">
        <v>20</v>
      </c>
      <c r="D9" s="439" t="s">
        <v>4</v>
      </c>
      <c r="E9" s="439" t="s">
        <v>19</v>
      </c>
      <c r="F9" s="438" t="s">
        <v>10</v>
      </c>
      <c r="G9" s="297"/>
      <c r="H9" s="439" t="s">
        <v>56</v>
      </c>
      <c r="I9" s="439"/>
      <c r="J9" s="439"/>
      <c r="K9" s="439" t="s">
        <v>57</v>
      </c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</row>
    <row r="10" spans="1:22" s="323" customFormat="1" ht="45">
      <c r="A10" s="439"/>
      <c r="B10" s="439"/>
      <c r="C10" s="438"/>
      <c r="D10" s="439"/>
      <c r="E10" s="439"/>
      <c r="F10" s="438"/>
      <c r="G10" s="297">
        <v>2022</v>
      </c>
      <c r="H10" s="297" t="s">
        <v>5</v>
      </c>
      <c r="I10" s="297" t="s">
        <v>6</v>
      </c>
      <c r="J10" s="298" t="s">
        <v>725</v>
      </c>
      <c r="K10" s="243" t="s">
        <v>58</v>
      </c>
      <c r="L10" s="298" t="s">
        <v>59</v>
      </c>
      <c r="M10" s="298" t="s">
        <v>45</v>
      </c>
      <c r="N10" s="244" t="s">
        <v>46</v>
      </c>
      <c r="O10" s="243" t="s">
        <v>47</v>
      </c>
      <c r="P10" s="244" t="s">
        <v>48</v>
      </c>
      <c r="Q10" s="243" t="s">
        <v>49</v>
      </c>
      <c r="R10" s="243" t="s">
        <v>50</v>
      </c>
      <c r="S10" s="244" t="s">
        <v>51</v>
      </c>
      <c r="T10" s="244" t="s">
        <v>52</v>
      </c>
      <c r="U10" s="243" t="s">
        <v>53</v>
      </c>
      <c r="V10" s="244" t="s">
        <v>583</v>
      </c>
    </row>
    <row r="11" spans="1:22" ht="85.5" customHeight="1">
      <c r="A11" s="441" t="s">
        <v>375</v>
      </c>
      <c r="B11" s="441" t="s">
        <v>376</v>
      </c>
      <c r="C11" s="156" t="s">
        <v>377</v>
      </c>
      <c r="D11" s="158" t="s">
        <v>378</v>
      </c>
      <c r="E11" s="158" t="s">
        <v>668</v>
      </c>
      <c r="F11" s="158">
        <v>2</v>
      </c>
      <c r="G11" s="16">
        <v>1358</v>
      </c>
      <c r="H11" s="86" t="s">
        <v>380</v>
      </c>
      <c r="I11" s="34"/>
      <c r="J11" s="158"/>
      <c r="K11" s="159"/>
      <c r="L11" s="158"/>
      <c r="M11" s="158"/>
      <c r="N11" s="158"/>
      <c r="O11" s="159"/>
      <c r="P11" s="158"/>
      <c r="Q11" s="159"/>
      <c r="R11" s="159"/>
      <c r="S11" s="158"/>
      <c r="T11" s="158"/>
      <c r="U11" s="159"/>
      <c r="V11" s="159">
        <f>SUM(K11:U11)</f>
        <v>0</v>
      </c>
    </row>
    <row r="12" spans="1:22" ht="28.5">
      <c r="A12" s="441"/>
      <c r="B12" s="441"/>
      <c r="C12" s="449" t="s">
        <v>381</v>
      </c>
      <c r="D12" s="441" t="s">
        <v>382</v>
      </c>
      <c r="E12" s="442" t="s">
        <v>379</v>
      </c>
      <c r="F12" s="442" t="s">
        <v>383</v>
      </c>
      <c r="G12" s="442">
        <v>79</v>
      </c>
      <c r="H12" s="86" t="s">
        <v>384</v>
      </c>
      <c r="I12" s="34"/>
      <c r="J12" s="158"/>
      <c r="K12" s="159"/>
      <c r="L12" s="158"/>
      <c r="M12" s="158"/>
      <c r="N12" s="158"/>
      <c r="O12" s="159">
        <v>430000000</v>
      </c>
      <c r="P12" s="158"/>
      <c r="Q12" s="159"/>
      <c r="R12" s="159"/>
      <c r="S12" s="158"/>
      <c r="T12" s="158"/>
      <c r="U12" s="159"/>
      <c r="V12" s="159">
        <f t="shared" ref="V12:V18" si="0">SUM(K12:U12)</f>
        <v>430000000</v>
      </c>
    </row>
    <row r="13" spans="1:22" ht="57" customHeight="1">
      <c r="A13" s="441"/>
      <c r="B13" s="441"/>
      <c r="C13" s="450"/>
      <c r="D13" s="441"/>
      <c r="E13" s="442"/>
      <c r="F13" s="442"/>
      <c r="G13" s="442"/>
      <c r="H13" s="449" t="s">
        <v>385</v>
      </c>
      <c r="I13" s="34"/>
      <c r="J13" s="158"/>
      <c r="K13" s="159">
        <v>26900000</v>
      </c>
      <c r="L13" s="158"/>
      <c r="M13" s="158"/>
      <c r="N13" s="158"/>
      <c r="O13" s="159">
        <f>30000000+120000000+450000000+140000000</f>
        <v>740000000</v>
      </c>
      <c r="P13" s="85"/>
      <c r="Q13" s="159"/>
      <c r="R13" s="159"/>
      <c r="S13" s="158"/>
      <c r="T13" s="158"/>
      <c r="U13" s="159">
        <v>7242574.2800000003</v>
      </c>
      <c r="V13" s="159">
        <f t="shared" si="0"/>
        <v>774142574.27999997</v>
      </c>
    </row>
    <row r="14" spans="1:22" ht="28.5">
      <c r="A14" s="441"/>
      <c r="B14" s="441"/>
      <c r="C14" s="156" t="s">
        <v>541</v>
      </c>
      <c r="D14" s="156" t="s">
        <v>542</v>
      </c>
      <c r="E14" s="158" t="s">
        <v>379</v>
      </c>
      <c r="F14" s="158">
        <v>4</v>
      </c>
      <c r="G14" s="228">
        <v>1</v>
      </c>
      <c r="H14" s="450"/>
      <c r="I14" s="34"/>
      <c r="J14" s="158"/>
      <c r="K14" s="159"/>
      <c r="L14" s="158"/>
      <c r="M14" s="158"/>
      <c r="N14" s="158"/>
      <c r="O14" s="159"/>
      <c r="P14" s="85"/>
      <c r="Q14" s="159"/>
      <c r="R14" s="159"/>
      <c r="S14" s="158"/>
      <c r="T14" s="158"/>
      <c r="U14" s="159">
        <f>20700+517500+3105000+18630000</f>
        <v>22273200</v>
      </c>
      <c r="V14" s="159">
        <f t="shared" si="0"/>
        <v>22273200</v>
      </c>
    </row>
    <row r="15" spans="1:22" ht="57">
      <c r="A15" s="441"/>
      <c r="B15" s="441"/>
      <c r="C15" s="449" t="s">
        <v>386</v>
      </c>
      <c r="D15" s="449" t="s">
        <v>387</v>
      </c>
      <c r="E15" s="479" t="s">
        <v>21</v>
      </c>
      <c r="F15" s="479">
        <v>100</v>
      </c>
      <c r="G15" s="228">
        <v>25</v>
      </c>
      <c r="H15" s="181" t="s">
        <v>671</v>
      </c>
      <c r="I15" s="34"/>
      <c r="J15" s="158"/>
      <c r="K15" s="159"/>
      <c r="L15" s="158"/>
      <c r="M15" s="158"/>
      <c r="N15" s="158"/>
      <c r="O15" s="159">
        <v>109704537.05</v>
      </c>
      <c r="P15" s="158"/>
      <c r="Q15" s="159"/>
      <c r="R15" s="159"/>
      <c r="S15" s="158"/>
      <c r="T15" s="158"/>
      <c r="U15" s="159"/>
      <c r="V15" s="159">
        <f t="shared" si="0"/>
        <v>109704537.05</v>
      </c>
    </row>
    <row r="16" spans="1:22">
      <c r="A16" s="441"/>
      <c r="B16" s="441"/>
      <c r="C16" s="457"/>
      <c r="D16" s="450"/>
      <c r="E16" s="481"/>
      <c r="F16" s="481"/>
      <c r="G16" s="228">
        <v>3</v>
      </c>
      <c r="H16" s="495" t="s">
        <v>669</v>
      </c>
      <c r="I16" s="34"/>
      <c r="J16" s="158"/>
      <c r="K16" s="159"/>
      <c r="L16" s="158"/>
      <c r="M16" s="158"/>
      <c r="N16" s="158"/>
      <c r="O16" s="159"/>
      <c r="P16" s="158"/>
      <c r="Q16" s="159"/>
      <c r="R16" s="159">
        <v>789739630.87</v>
      </c>
      <c r="S16" s="158"/>
      <c r="T16" s="158"/>
      <c r="U16" s="159"/>
      <c r="V16" s="159">
        <f t="shared" si="0"/>
        <v>789739630.87</v>
      </c>
    </row>
    <row r="17" spans="1:22" ht="71.25" customHeight="1">
      <c r="A17" s="441"/>
      <c r="B17" s="441"/>
      <c r="C17" s="450"/>
      <c r="D17" s="182" t="s">
        <v>724</v>
      </c>
      <c r="E17" s="158" t="s">
        <v>379</v>
      </c>
      <c r="F17" s="158">
        <v>1</v>
      </c>
      <c r="G17" s="228">
        <v>0.5</v>
      </c>
      <c r="H17" s="497"/>
      <c r="I17" s="34"/>
      <c r="J17" s="158"/>
      <c r="K17" s="159"/>
      <c r="L17" s="158"/>
      <c r="M17" s="158"/>
      <c r="N17" s="158"/>
      <c r="O17" s="159"/>
      <c r="P17" s="158"/>
      <c r="Q17" s="159"/>
      <c r="R17" s="167">
        <f>1807909494.73-259764913.6</f>
        <v>1548144581.1300001</v>
      </c>
      <c r="S17" s="183"/>
      <c r="T17" s="158"/>
      <c r="U17" s="159"/>
      <c r="V17" s="159">
        <f t="shared" si="0"/>
        <v>1548144581.1300001</v>
      </c>
    </row>
    <row r="18" spans="1:22" ht="28.5">
      <c r="A18" s="441"/>
      <c r="B18" s="441"/>
      <c r="C18" s="156" t="s">
        <v>543</v>
      </c>
      <c r="D18" s="156" t="s">
        <v>544</v>
      </c>
      <c r="E18" s="87" t="s">
        <v>379</v>
      </c>
      <c r="F18" s="87">
        <v>15</v>
      </c>
      <c r="G18" s="229">
        <v>5</v>
      </c>
      <c r="H18" s="86" t="s">
        <v>670</v>
      </c>
      <c r="I18" s="88"/>
      <c r="J18" s="88"/>
      <c r="K18" s="167"/>
      <c r="L18" s="88"/>
      <c r="M18" s="88"/>
      <c r="N18" s="88"/>
      <c r="O18" s="164">
        <v>25500000</v>
      </c>
      <c r="P18" s="88"/>
      <c r="Q18" s="167"/>
      <c r="R18" s="167"/>
      <c r="S18" s="88"/>
      <c r="T18" s="88"/>
      <c r="U18" s="167"/>
      <c r="V18" s="159">
        <f t="shared" si="0"/>
        <v>25500000</v>
      </c>
    </row>
    <row r="19" spans="1:22">
      <c r="J19" s="31">
        <f t="shared" ref="J19:N19" si="1">SUM(J11:J18)</f>
        <v>0</v>
      </c>
      <c r="K19" s="144">
        <f t="shared" si="1"/>
        <v>26900000</v>
      </c>
      <c r="L19" s="144">
        <f t="shared" si="1"/>
        <v>0</v>
      </c>
      <c r="M19" s="144">
        <f t="shared" si="1"/>
        <v>0</v>
      </c>
      <c r="N19" s="144">
        <f t="shared" si="1"/>
        <v>0</v>
      </c>
      <c r="O19" s="144">
        <f>SUM(O11:O18)</f>
        <v>1305204537.05</v>
      </c>
      <c r="P19" s="144">
        <f t="shared" ref="P19:U19" si="2">SUM(P11:P18)</f>
        <v>0</v>
      </c>
      <c r="Q19" s="144">
        <f t="shared" si="2"/>
        <v>0</v>
      </c>
      <c r="R19" s="144">
        <f t="shared" si="2"/>
        <v>2337884212</v>
      </c>
      <c r="S19" s="144">
        <f t="shared" si="2"/>
        <v>0</v>
      </c>
      <c r="T19" s="144">
        <f t="shared" si="2"/>
        <v>0</v>
      </c>
      <c r="U19" s="144">
        <f t="shared" si="2"/>
        <v>29515774.280000001</v>
      </c>
      <c r="V19" s="144">
        <f>SUM(V11:V18)</f>
        <v>3699504523.3299999</v>
      </c>
    </row>
    <row r="22" spans="1:22">
      <c r="V22" s="184"/>
    </row>
  </sheetData>
  <mergeCells count="29">
    <mergeCell ref="B11:B18"/>
    <mergeCell ref="A11:A18"/>
    <mergeCell ref="B7:V7"/>
    <mergeCell ref="A8:V8"/>
    <mergeCell ref="A9:A10"/>
    <mergeCell ref="B9:B10"/>
    <mergeCell ref="C9:C10"/>
    <mergeCell ref="D9:D10"/>
    <mergeCell ref="E9:E10"/>
    <mergeCell ref="F9:F10"/>
    <mergeCell ref="H9:J9"/>
    <mergeCell ref="G12:G13"/>
    <mergeCell ref="K9:V9"/>
    <mergeCell ref="H13:H14"/>
    <mergeCell ref="D15:D16"/>
    <mergeCell ref="C15:C17"/>
    <mergeCell ref="B6:V6"/>
    <mergeCell ref="A1:V1"/>
    <mergeCell ref="A2:V2"/>
    <mergeCell ref="B3:V3"/>
    <mergeCell ref="B4:V4"/>
    <mergeCell ref="A5:V5"/>
    <mergeCell ref="H16:H17"/>
    <mergeCell ref="F15:F16"/>
    <mergeCell ref="E15:E16"/>
    <mergeCell ref="C12:C13"/>
    <mergeCell ref="D12:D13"/>
    <mergeCell ref="E12:E13"/>
    <mergeCell ref="F12:F13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V19"/>
  <sheetViews>
    <sheetView topLeftCell="K1" zoomScale="73" zoomScaleNormal="73" zoomScaleSheetLayoutView="20" workbookViewId="0">
      <selection activeCell="O26" sqref="O26"/>
    </sheetView>
  </sheetViews>
  <sheetFormatPr baseColWidth="10" defaultRowHeight="15"/>
  <cols>
    <col min="1" max="1" width="23" style="45" customWidth="1"/>
    <col min="2" max="2" width="23" style="173" customWidth="1"/>
    <col min="3" max="3" width="36.42578125" style="18" customWidth="1"/>
    <col min="4" max="5" width="40.42578125" style="18" customWidth="1"/>
    <col min="6" max="6" width="21.7109375" style="18" customWidth="1"/>
    <col min="7" max="7" width="6.28515625" style="45" bestFit="1" customWidth="1"/>
    <col min="8" max="8" width="41.7109375" style="45" bestFit="1" customWidth="1"/>
    <col min="9" max="9" width="30" style="45" customWidth="1"/>
    <col min="10" max="10" width="28.140625" style="45" customWidth="1"/>
    <col min="11" max="11" width="30.7109375" style="31" customWidth="1"/>
    <col min="12" max="22" width="28.140625" style="45" customWidth="1"/>
    <col min="23" max="16384" width="11.42578125" style="45"/>
  </cols>
  <sheetData>
    <row r="1" spans="1:22" customFormat="1" ht="31.5" customHeight="1">
      <c r="A1" s="452" t="s">
        <v>38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 customForma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2" customFormat="1" ht="20.25" customHeight="1">
      <c r="A3" s="43" t="s">
        <v>0</v>
      </c>
      <c r="B3" s="434" t="s">
        <v>123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2" customFormat="1" ht="20.25" customHeight="1">
      <c r="A4" s="43" t="s">
        <v>1</v>
      </c>
      <c r="B4" s="434" t="s">
        <v>332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 customFormat="1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</row>
    <row r="6" spans="1:22" customFormat="1" ht="18" customHeight="1">
      <c r="A6" s="57" t="s">
        <v>33</v>
      </c>
      <c r="B6" s="448" t="s">
        <v>333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</row>
    <row r="7" spans="1:22" customFormat="1" ht="18" customHeight="1">
      <c r="A7" s="32" t="s">
        <v>34</v>
      </c>
      <c r="B7" s="431" t="s">
        <v>334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 customFormat="1" ht="18" customHeight="1">
      <c r="A8" s="32" t="s">
        <v>35</v>
      </c>
      <c r="B8" s="431" t="s">
        <v>335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</row>
    <row r="9" spans="1:22" customFormat="1" ht="18" customHeight="1">
      <c r="A9" s="32" t="s">
        <v>42</v>
      </c>
      <c r="B9" s="431" t="s">
        <v>336</v>
      </c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</row>
    <row r="10" spans="1:22" customFormat="1">
      <c r="A10" s="436"/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</row>
    <row r="11" spans="1:22" s="30" customFormat="1" ht="26.25" customHeight="1">
      <c r="A11" s="437" t="s">
        <v>2</v>
      </c>
      <c r="B11" s="437" t="s">
        <v>3</v>
      </c>
      <c r="C11" s="451" t="s">
        <v>20</v>
      </c>
      <c r="D11" s="437" t="s">
        <v>4</v>
      </c>
      <c r="E11" s="437" t="s">
        <v>19</v>
      </c>
      <c r="F11" s="451" t="s">
        <v>10</v>
      </c>
      <c r="G11" s="236"/>
      <c r="H11" s="437" t="s">
        <v>56</v>
      </c>
      <c r="I11" s="437"/>
      <c r="J11" s="437"/>
      <c r="K11" s="437" t="s">
        <v>57</v>
      </c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</row>
    <row r="12" spans="1:22" s="2" customFormat="1" ht="40.5" customHeight="1">
      <c r="A12" s="437"/>
      <c r="B12" s="437"/>
      <c r="C12" s="451"/>
      <c r="D12" s="437"/>
      <c r="E12" s="437"/>
      <c r="F12" s="451"/>
      <c r="G12" s="228">
        <v>2022</v>
      </c>
      <c r="H12" s="8" t="s">
        <v>5</v>
      </c>
      <c r="I12" s="8" t="s">
        <v>6</v>
      </c>
      <c r="J12" s="9" t="s">
        <v>7</v>
      </c>
      <c r="K12" s="21" t="s">
        <v>58</v>
      </c>
      <c r="L12" s="9" t="s">
        <v>59</v>
      </c>
      <c r="M12" s="9" t="s">
        <v>45</v>
      </c>
      <c r="N12" s="11" t="s">
        <v>46</v>
      </c>
      <c r="O12" s="11" t="s">
        <v>47</v>
      </c>
      <c r="P12" s="11" t="s">
        <v>48</v>
      </c>
      <c r="Q12" s="11" t="s">
        <v>49</v>
      </c>
      <c r="R12" s="11" t="s">
        <v>50</v>
      </c>
      <c r="S12" s="11" t="s">
        <v>51</v>
      </c>
      <c r="T12" s="11" t="s">
        <v>52</v>
      </c>
      <c r="U12" s="11" t="s">
        <v>53</v>
      </c>
      <c r="V12" s="11" t="s">
        <v>583</v>
      </c>
    </row>
    <row r="13" spans="1:22" s="2" customFormat="1" hidden="1">
      <c r="A13" s="544" t="s">
        <v>337</v>
      </c>
      <c r="B13" s="540" t="s">
        <v>545</v>
      </c>
      <c r="C13" s="542" t="s">
        <v>546</v>
      </c>
      <c r="D13" s="101" t="s">
        <v>547</v>
      </c>
      <c r="E13" s="100" t="s">
        <v>21</v>
      </c>
      <c r="F13" s="97">
        <v>3</v>
      </c>
      <c r="G13" s="228"/>
      <c r="H13" s="91"/>
      <c r="I13" s="91"/>
      <c r="J13" s="92"/>
      <c r="K13" s="93"/>
      <c r="L13" s="92"/>
      <c r="M13" s="92"/>
      <c r="N13" s="94"/>
      <c r="O13" s="94"/>
      <c r="P13" s="94"/>
      <c r="Q13" s="94"/>
      <c r="R13" s="94"/>
      <c r="S13" s="94"/>
      <c r="T13" s="94"/>
      <c r="U13" s="94"/>
      <c r="V13" s="94"/>
    </row>
    <row r="14" spans="1:22" s="2" customFormat="1" hidden="1">
      <c r="A14" s="547"/>
      <c r="B14" s="541"/>
      <c r="C14" s="543"/>
      <c r="D14" s="102" t="s">
        <v>548</v>
      </c>
      <c r="E14" s="100" t="s">
        <v>21</v>
      </c>
      <c r="F14" s="97">
        <v>4</v>
      </c>
      <c r="G14" s="228"/>
      <c r="H14" s="91"/>
      <c r="I14" s="91"/>
      <c r="J14" s="92"/>
      <c r="K14" s="93"/>
      <c r="L14" s="92"/>
      <c r="M14" s="92"/>
      <c r="N14" s="94"/>
      <c r="O14" s="94"/>
      <c r="P14" s="94"/>
      <c r="Q14" s="94"/>
      <c r="R14" s="94"/>
      <c r="S14" s="94"/>
      <c r="T14" s="94"/>
      <c r="U14" s="94"/>
      <c r="V14" s="94"/>
    </row>
    <row r="15" spans="1:22" s="2" customFormat="1" ht="42.75" hidden="1">
      <c r="A15" s="547"/>
      <c r="B15" s="546" t="s">
        <v>549</v>
      </c>
      <c r="C15" s="101" t="s">
        <v>550</v>
      </c>
      <c r="D15" s="101" t="s">
        <v>551</v>
      </c>
      <c r="E15" s="100" t="s">
        <v>21</v>
      </c>
      <c r="F15" s="97">
        <v>1</v>
      </c>
      <c r="G15" s="228"/>
      <c r="H15" s="91"/>
      <c r="I15" s="91"/>
      <c r="J15" s="92"/>
      <c r="K15" s="93"/>
      <c r="L15" s="92"/>
      <c r="M15" s="92"/>
      <c r="N15" s="94"/>
      <c r="O15" s="94"/>
      <c r="P15" s="94"/>
      <c r="Q15" s="94"/>
      <c r="R15" s="94"/>
      <c r="S15" s="94"/>
      <c r="T15" s="94"/>
      <c r="U15" s="94"/>
      <c r="V15" s="94"/>
    </row>
    <row r="16" spans="1:22" s="2" customFormat="1" ht="28.5" hidden="1">
      <c r="A16" s="547"/>
      <c r="B16" s="546"/>
      <c r="C16" s="102" t="s">
        <v>552</v>
      </c>
      <c r="D16" s="102" t="s">
        <v>553</v>
      </c>
      <c r="E16" s="100" t="s">
        <v>21</v>
      </c>
      <c r="F16" s="97">
        <v>300</v>
      </c>
      <c r="G16" s="228">
        <v>300</v>
      </c>
      <c r="H16" s="91"/>
      <c r="I16" s="91"/>
      <c r="J16" s="92"/>
      <c r="K16" s="93"/>
      <c r="L16" s="92"/>
      <c r="M16" s="92"/>
      <c r="N16" s="94"/>
      <c r="O16" s="94"/>
      <c r="P16" s="94"/>
      <c r="Q16" s="94"/>
      <c r="R16" s="94"/>
      <c r="S16" s="94"/>
      <c r="T16" s="94"/>
      <c r="U16" s="94"/>
      <c r="V16" s="94"/>
    </row>
    <row r="17" spans="1:22" customFormat="1" ht="42.75">
      <c r="A17" s="547"/>
      <c r="B17" s="466" t="s">
        <v>338</v>
      </c>
      <c r="C17" s="55" t="s">
        <v>339</v>
      </c>
      <c r="D17" s="56" t="s">
        <v>340</v>
      </c>
      <c r="E17" s="35" t="s">
        <v>21</v>
      </c>
      <c r="F17" s="103">
        <v>1</v>
      </c>
      <c r="G17" s="38">
        <v>1</v>
      </c>
      <c r="H17" s="544" t="s">
        <v>680</v>
      </c>
      <c r="I17" s="89"/>
      <c r="J17" s="186"/>
      <c r="K17" s="98"/>
      <c r="L17" s="89"/>
      <c r="M17" s="89"/>
      <c r="N17" s="89"/>
      <c r="O17" s="193">
        <f>100000000-O18</f>
        <v>72400000</v>
      </c>
      <c r="P17" s="89"/>
      <c r="Q17" s="89"/>
      <c r="R17" s="89"/>
      <c r="S17" s="89"/>
      <c r="T17" s="89"/>
      <c r="U17" s="89"/>
      <c r="V17" s="187">
        <f>SUM(K17:U17)</f>
        <v>72400000</v>
      </c>
    </row>
    <row r="18" spans="1:22" customFormat="1" ht="28.5">
      <c r="A18" s="545"/>
      <c r="B18" s="466"/>
      <c r="C18" s="55" t="s">
        <v>341</v>
      </c>
      <c r="D18" s="56" t="s">
        <v>342</v>
      </c>
      <c r="E18" s="69" t="s">
        <v>27</v>
      </c>
      <c r="F18" s="104">
        <v>0.8</v>
      </c>
      <c r="G18" s="20">
        <v>0.2</v>
      </c>
      <c r="H18" s="545"/>
      <c r="I18" s="185"/>
      <c r="J18" s="186"/>
      <c r="K18" s="187"/>
      <c r="L18" s="187"/>
      <c r="M18" s="187"/>
      <c r="N18" s="187"/>
      <c r="O18" s="187">
        <f>2300000*12</f>
        <v>27600000</v>
      </c>
      <c r="P18" s="187"/>
      <c r="Q18" s="187"/>
      <c r="R18" s="187"/>
      <c r="S18" s="187"/>
      <c r="T18" s="187"/>
      <c r="U18" s="187"/>
      <c r="V18" s="187">
        <f>SUM(K18:U18)</f>
        <v>27600000</v>
      </c>
    </row>
    <row r="19" spans="1:22">
      <c r="V19" s="77">
        <f>SUM(V17:V18)</f>
        <v>100000000</v>
      </c>
    </row>
  </sheetData>
  <mergeCells count="24">
    <mergeCell ref="B13:B14"/>
    <mergeCell ref="C13:C14"/>
    <mergeCell ref="H17:H18"/>
    <mergeCell ref="B15:B16"/>
    <mergeCell ref="A13:A18"/>
    <mergeCell ref="B17:B18"/>
    <mergeCell ref="B6:V6"/>
    <mergeCell ref="A1:V1"/>
    <mergeCell ref="A2:V2"/>
    <mergeCell ref="B3:V3"/>
    <mergeCell ref="B4:V4"/>
    <mergeCell ref="A5:V5"/>
    <mergeCell ref="B7:V7"/>
    <mergeCell ref="B8:V8"/>
    <mergeCell ref="B9:V9"/>
    <mergeCell ref="A10:V10"/>
    <mergeCell ref="A11:A12"/>
    <mergeCell ref="B11:B12"/>
    <mergeCell ref="C11:C12"/>
    <mergeCell ref="D11:D12"/>
    <mergeCell ref="E11:E12"/>
    <mergeCell ref="H11:J11"/>
    <mergeCell ref="K11:V11"/>
    <mergeCell ref="F11:F12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V15"/>
  <sheetViews>
    <sheetView topLeftCell="E1" zoomScale="65" zoomScaleNormal="65" zoomScaleSheetLayoutView="20" workbookViewId="0">
      <selection activeCell="V15" sqref="V15"/>
    </sheetView>
  </sheetViews>
  <sheetFormatPr baseColWidth="10" defaultRowHeight="15"/>
  <cols>
    <col min="1" max="1" width="23" customWidth="1"/>
    <col min="2" max="2" width="23" style="12" customWidth="1"/>
    <col min="3" max="3" width="36.42578125" style="3" customWidth="1"/>
    <col min="4" max="5" width="40.42578125" style="3" customWidth="1"/>
    <col min="6" max="6" width="21.7109375" style="3" customWidth="1"/>
    <col min="7" max="7" width="9" style="45" customWidth="1"/>
    <col min="8" max="8" width="39.5703125" bestFit="1" customWidth="1"/>
    <col min="9" max="9" width="30" customWidth="1"/>
    <col min="10" max="10" width="28.28515625" bestFit="1" customWidth="1"/>
    <col min="11" max="11" width="30.28515625" style="22" bestFit="1" customWidth="1"/>
    <col min="12" max="12" width="26.5703125" bestFit="1" customWidth="1"/>
    <col min="13" max="13" width="17.7109375" bestFit="1" customWidth="1"/>
    <col min="14" max="14" width="13.140625" bestFit="1" customWidth="1"/>
    <col min="15" max="15" width="25.5703125" bestFit="1" customWidth="1"/>
    <col min="16" max="16" width="21" bestFit="1" customWidth="1"/>
    <col min="17" max="17" width="21.85546875" bestFit="1" customWidth="1"/>
    <col min="18" max="18" width="17.28515625" style="23" bestFit="1" customWidth="1"/>
    <col min="19" max="19" width="9.140625" bestFit="1" customWidth="1"/>
    <col min="20" max="20" width="9.140625" customWidth="1"/>
    <col min="21" max="21" width="20" style="22" customWidth="1"/>
    <col min="22" max="22" width="25" customWidth="1"/>
  </cols>
  <sheetData>
    <row r="1" spans="1:22" ht="43.5" customHeight="1">
      <c r="A1" s="452" t="s">
        <v>732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2" customFormat="1" ht="20.25" customHeight="1">
      <c r="A3" s="10" t="s">
        <v>0</v>
      </c>
      <c r="B3" s="434" t="s">
        <v>123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2" customFormat="1" ht="20.25" customHeight="1">
      <c r="A4" s="10" t="s">
        <v>1</v>
      </c>
      <c r="B4" s="434" t="s">
        <v>124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2" ht="18" customHeight="1">
      <c r="A6" s="14" t="s">
        <v>33</v>
      </c>
      <c r="B6" s="448" t="s">
        <v>125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</row>
    <row r="7" spans="1:22" ht="18" customHeight="1">
      <c r="A7" s="13" t="s">
        <v>34</v>
      </c>
      <c r="B7" s="431" t="s">
        <v>126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</row>
    <row r="9" spans="1:22" s="314" customFormat="1" ht="26.25" customHeight="1">
      <c r="A9" s="515" t="s">
        <v>2</v>
      </c>
      <c r="B9" s="515" t="s">
        <v>3</v>
      </c>
      <c r="C9" s="516" t="s">
        <v>20</v>
      </c>
      <c r="D9" s="515" t="s">
        <v>4</v>
      </c>
      <c r="E9" s="515" t="s">
        <v>19</v>
      </c>
      <c r="F9" s="516" t="s">
        <v>10</v>
      </c>
      <c r="G9" s="315"/>
      <c r="H9" s="515" t="s">
        <v>56</v>
      </c>
      <c r="I9" s="515"/>
      <c r="J9" s="515"/>
      <c r="K9" s="515" t="s">
        <v>57</v>
      </c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</row>
    <row r="10" spans="1:22" s="319" customFormat="1" ht="45">
      <c r="A10" s="515"/>
      <c r="B10" s="515"/>
      <c r="C10" s="516"/>
      <c r="D10" s="515"/>
      <c r="E10" s="515"/>
      <c r="F10" s="516"/>
      <c r="G10" s="315">
        <v>2022</v>
      </c>
      <c r="H10" s="315" t="s">
        <v>5</v>
      </c>
      <c r="I10" s="317" t="s">
        <v>6</v>
      </c>
      <c r="J10" s="317" t="s">
        <v>725</v>
      </c>
      <c r="K10" s="320" t="s">
        <v>58</v>
      </c>
      <c r="L10" s="317" t="s">
        <v>59</v>
      </c>
      <c r="M10" s="317" t="s">
        <v>45</v>
      </c>
      <c r="N10" s="318" t="s">
        <v>46</v>
      </c>
      <c r="O10" s="318" t="s">
        <v>47</v>
      </c>
      <c r="P10" s="318" t="s">
        <v>48</v>
      </c>
      <c r="Q10" s="318" t="s">
        <v>49</v>
      </c>
      <c r="R10" s="320" t="s">
        <v>50</v>
      </c>
      <c r="S10" s="318" t="s">
        <v>51</v>
      </c>
      <c r="T10" s="318" t="s">
        <v>52</v>
      </c>
      <c r="U10" s="320" t="s">
        <v>53</v>
      </c>
      <c r="V10" s="318" t="s">
        <v>583</v>
      </c>
    </row>
    <row r="11" spans="1:22" s="48" customFormat="1" ht="71.25">
      <c r="A11" s="441" t="s">
        <v>688</v>
      </c>
      <c r="B11" s="441" t="s">
        <v>689</v>
      </c>
      <c r="C11" s="49" t="s">
        <v>130</v>
      </c>
      <c r="D11" s="61" t="s">
        <v>131</v>
      </c>
      <c r="E11" s="195" t="s">
        <v>273</v>
      </c>
      <c r="F11" s="201"/>
      <c r="G11" s="228">
        <v>1</v>
      </c>
      <c r="H11" s="61" t="s">
        <v>681</v>
      </c>
      <c r="I11" s="65"/>
      <c r="J11" s="61" t="s">
        <v>682</v>
      </c>
      <c r="K11" s="64">
        <v>7000000</v>
      </c>
      <c r="L11" s="65"/>
      <c r="M11" s="65"/>
      <c r="N11" s="65"/>
      <c r="O11" s="65"/>
      <c r="P11" s="65"/>
      <c r="Q11" s="65"/>
      <c r="R11" s="64"/>
      <c r="S11" s="65"/>
      <c r="T11" s="65"/>
      <c r="U11" s="64">
        <v>8000000</v>
      </c>
      <c r="V11" s="52">
        <f>SUM(K11:U11)</f>
        <v>15000000</v>
      </c>
    </row>
    <row r="12" spans="1:22" s="48" customFormat="1" ht="72" customHeight="1">
      <c r="A12" s="441"/>
      <c r="B12" s="441"/>
      <c r="C12" s="194" t="s">
        <v>127</v>
      </c>
      <c r="D12" s="61" t="s">
        <v>43</v>
      </c>
      <c r="E12" s="196" t="s">
        <v>21</v>
      </c>
      <c r="F12" s="200">
        <v>1</v>
      </c>
      <c r="G12" s="228">
        <v>1</v>
      </c>
      <c r="H12" s="196" t="s">
        <v>683</v>
      </c>
      <c r="I12" s="65"/>
      <c r="J12" s="65" t="s">
        <v>684</v>
      </c>
      <c r="K12" s="64"/>
      <c r="L12" s="65"/>
      <c r="M12" s="65"/>
      <c r="N12" s="65"/>
      <c r="O12" s="198">
        <v>20000000</v>
      </c>
      <c r="P12" s="65"/>
      <c r="Q12" s="65"/>
      <c r="R12" s="64"/>
      <c r="S12" s="65"/>
      <c r="T12" s="65"/>
      <c r="U12" s="64"/>
      <c r="V12" s="52">
        <f t="shared" ref="V12:V14" si="0">SUM(K12:U12)</f>
        <v>20000000</v>
      </c>
    </row>
    <row r="13" spans="1:22" s="45" customFormat="1" ht="66" customHeight="1">
      <c r="A13" s="441"/>
      <c r="B13" s="441"/>
      <c r="C13" s="61" t="s">
        <v>128</v>
      </c>
      <c r="D13" s="65" t="s">
        <v>132</v>
      </c>
      <c r="E13" s="65" t="s">
        <v>21</v>
      </c>
      <c r="F13" s="65">
        <v>1</v>
      </c>
      <c r="G13" s="228">
        <v>1</v>
      </c>
      <c r="H13" s="196" t="s">
        <v>685</v>
      </c>
      <c r="I13" s="38"/>
      <c r="J13" s="197" t="s">
        <v>684</v>
      </c>
      <c r="K13" s="42"/>
      <c r="L13" s="38"/>
      <c r="M13" s="38"/>
      <c r="N13" s="38"/>
      <c r="O13" s="198">
        <v>20000000</v>
      </c>
      <c r="P13" s="38"/>
      <c r="Q13" s="38"/>
      <c r="R13" s="64"/>
      <c r="S13" s="38"/>
      <c r="T13" s="38"/>
      <c r="U13" s="42"/>
      <c r="V13" s="52">
        <f t="shared" si="0"/>
        <v>20000000</v>
      </c>
    </row>
    <row r="14" spans="1:22" s="45" customFormat="1" ht="80.25" customHeight="1">
      <c r="A14" s="441"/>
      <c r="B14" s="441"/>
      <c r="C14" s="61" t="s">
        <v>129</v>
      </c>
      <c r="D14" s="65" t="s">
        <v>55</v>
      </c>
      <c r="E14" s="65" t="s">
        <v>21</v>
      </c>
      <c r="F14" s="65">
        <v>12</v>
      </c>
      <c r="G14" s="228">
        <v>5</v>
      </c>
      <c r="H14" s="196" t="s">
        <v>687</v>
      </c>
      <c r="I14" s="38"/>
      <c r="J14" s="58" t="s">
        <v>686</v>
      </c>
      <c r="K14" s="42">
        <v>14500000</v>
      </c>
      <c r="L14" s="38"/>
      <c r="M14" s="38"/>
      <c r="N14" s="38"/>
      <c r="O14" s="198">
        <v>60050000</v>
      </c>
      <c r="P14" s="38"/>
      <c r="Q14" s="38"/>
      <c r="R14" s="64"/>
      <c r="S14" s="38"/>
      <c r="T14" s="38"/>
      <c r="U14" s="42"/>
      <c r="V14" s="52">
        <f t="shared" si="0"/>
        <v>74550000</v>
      </c>
    </row>
    <row r="15" spans="1:22" s="45" customFormat="1" ht="25.5" customHeight="1">
      <c r="B15" s="74"/>
      <c r="C15" s="68"/>
      <c r="D15" s="18"/>
      <c r="E15" s="18"/>
      <c r="F15" s="18"/>
      <c r="K15" s="77">
        <f t="shared" ref="K15:V15" si="1">SUM(K11:K14)</f>
        <v>21500000</v>
      </c>
      <c r="L15" s="77">
        <f t="shared" si="1"/>
        <v>0</v>
      </c>
      <c r="M15" s="77">
        <f t="shared" si="1"/>
        <v>0</v>
      </c>
      <c r="N15" s="77">
        <f t="shared" si="1"/>
        <v>0</v>
      </c>
      <c r="O15" s="77">
        <f t="shared" si="1"/>
        <v>100050000</v>
      </c>
      <c r="P15" s="77">
        <f t="shared" si="1"/>
        <v>0</v>
      </c>
      <c r="Q15" s="77">
        <f t="shared" si="1"/>
        <v>0</v>
      </c>
      <c r="R15" s="77">
        <f t="shared" si="1"/>
        <v>0</v>
      </c>
      <c r="S15" s="77">
        <f t="shared" si="1"/>
        <v>0</v>
      </c>
      <c r="T15" s="77">
        <f t="shared" si="1"/>
        <v>0</v>
      </c>
      <c r="U15" s="77">
        <f t="shared" si="1"/>
        <v>8000000</v>
      </c>
      <c r="V15" s="77">
        <f t="shared" si="1"/>
        <v>129550000</v>
      </c>
    </row>
  </sheetData>
  <mergeCells count="18">
    <mergeCell ref="B11:B14"/>
    <mergeCell ref="A11:A14"/>
    <mergeCell ref="H9:J9"/>
    <mergeCell ref="K9:V9"/>
    <mergeCell ref="B7:V7"/>
    <mergeCell ref="A8:V8"/>
    <mergeCell ref="A9:A10"/>
    <mergeCell ref="B9:B10"/>
    <mergeCell ref="C9:C10"/>
    <mergeCell ref="D9:D10"/>
    <mergeCell ref="E9:E10"/>
    <mergeCell ref="F9:F10"/>
    <mergeCell ref="B6:V6"/>
    <mergeCell ref="A1:V1"/>
    <mergeCell ref="A2:V2"/>
    <mergeCell ref="B3:V3"/>
    <mergeCell ref="B4:V4"/>
    <mergeCell ref="A5:V5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V12"/>
  <sheetViews>
    <sheetView topLeftCell="F1" zoomScale="66" zoomScaleNormal="66" zoomScaleSheetLayoutView="20" workbookViewId="0">
      <selection activeCell="X5" sqref="X5"/>
    </sheetView>
  </sheetViews>
  <sheetFormatPr baseColWidth="10" defaultRowHeight="15"/>
  <cols>
    <col min="1" max="1" width="23" customWidth="1"/>
    <col min="2" max="2" width="23" style="12" customWidth="1"/>
    <col min="3" max="3" width="36.42578125" style="3" customWidth="1"/>
    <col min="4" max="5" width="40.42578125" style="3" customWidth="1"/>
    <col min="6" max="6" width="21.7109375" style="3" customWidth="1"/>
    <col min="7" max="7" width="6.5703125" style="45" bestFit="1" customWidth="1"/>
    <col min="8" max="8" width="33.7109375" bestFit="1" customWidth="1"/>
    <col min="9" max="9" width="28.7109375" bestFit="1" customWidth="1"/>
    <col min="10" max="10" width="27.85546875" bestFit="1" customWidth="1"/>
    <col min="11" max="11" width="29.42578125" bestFit="1" customWidth="1"/>
    <col min="12" max="12" width="26.140625" bestFit="1" customWidth="1"/>
    <col min="13" max="13" width="17.42578125" bestFit="1" customWidth="1"/>
    <col min="14" max="14" width="12.85546875" bestFit="1" customWidth="1"/>
    <col min="15" max="15" width="25.28515625" bestFit="1" customWidth="1"/>
    <col min="16" max="16" width="20.7109375" bestFit="1" customWidth="1"/>
    <col min="17" max="17" width="21.5703125" bestFit="1" customWidth="1"/>
    <col min="18" max="18" width="17" bestFit="1" customWidth="1"/>
    <col min="19" max="19" width="9" bestFit="1" customWidth="1"/>
    <col min="20" max="20" width="7.28515625" bestFit="1" customWidth="1"/>
    <col min="21" max="21" width="9.42578125" bestFit="1" customWidth="1"/>
    <col min="22" max="22" width="19.85546875" bestFit="1" customWidth="1"/>
  </cols>
  <sheetData>
    <row r="1" spans="1:22" ht="45.75" customHeight="1">
      <c r="A1" s="452" t="s">
        <v>732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2" customFormat="1" ht="20.25" customHeight="1">
      <c r="A3" s="10" t="s">
        <v>0</v>
      </c>
      <c r="B3" s="434" t="s">
        <v>136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2" customFormat="1" ht="20.25" customHeight="1">
      <c r="A4" s="10" t="s">
        <v>1</v>
      </c>
      <c r="B4" s="434" t="s">
        <v>135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2" ht="18" customHeight="1">
      <c r="A6" s="14" t="s">
        <v>33</v>
      </c>
      <c r="B6" s="448" t="s">
        <v>137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</row>
    <row r="7" spans="1:22" ht="18" customHeight="1">
      <c r="A7" s="13" t="s">
        <v>34</v>
      </c>
      <c r="B7" s="431" t="s">
        <v>140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</row>
    <row r="9" spans="1:22" s="7" customFormat="1" ht="26.25" customHeight="1">
      <c r="A9" s="437" t="s">
        <v>2</v>
      </c>
      <c r="B9" s="437" t="s">
        <v>3</v>
      </c>
      <c r="C9" s="451" t="s">
        <v>20</v>
      </c>
      <c r="D9" s="437" t="s">
        <v>4</v>
      </c>
      <c r="E9" s="437" t="s">
        <v>19</v>
      </c>
      <c r="F9" s="451" t="s">
        <v>10</v>
      </c>
      <c r="G9" s="236"/>
      <c r="H9" s="437" t="s">
        <v>56</v>
      </c>
      <c r="I9" s="437"/>
      <c r="J9" s="437"/>
      <c r="K9" s="437" t="s">
        <v>57</v>
      </c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</row>
    <row r="10" spans="1:22" s="2" customFormat="1" ht="42.75">
      <c r="A10" s="437"/>
      <c r="B10" s="437"/>
      <c r="C10" s="451"/>
      <c r="D10" s="437"/>
      <c r="E10" s="437"/>
      <c r="F10" s="451"/>
      <c r="G10" s="228">
        <v>2022</v>
      </c>
      <c r="H10" s="8" t="s">
        <v>5</v>
      </c>
      <c r="I10" s="8" t="s">
        <v>6</v>
      </c>
      <c r="J10" s="9" t="s">
        <v>7</v>
      </c>
      <c r="K10" s="9" t="s">
        <v>58</v>
      </c>
      <c r="L10" s="9" t="s">
        <v>59</v>
      </c>
      <c r="M10" s="9" t="s">
        <v>45</v>
      </c>
      <c r="N10" s="11" t="s">
        <v>46</v>
      </c>
      <c r="O10" s="11" t="s">
        <v>47</v>
      </c>
      <c r="P10" s="11" t="s">
        <v>48</v>
      </c>
      <c r="Q10" s="11" t="s">
        <v>49</v>
      </c>
      <c r="R10" s="11" t="s">
        <v>50</v>
      </c>
      <c r="S10" s="11" t="s">
        <v>51</v>
      </c>
      <c r="T10" s="11" t="s">
        <v>52</v>
      </c>
      <c r="U10" s="11" t="s">
        <v>53</v>
      </c>
      <c r="V10" s="11" t="s">
        <v>583</v>
      </c>
    </row>
    <row r="11" spans="1:22" s="48" customFormat="1" ht="69.75" customHeight="1">
      <c r="A11" s="61" t="s">
        <v>138</v>
      </c>
      <c r="B11" s="61" t="s">
        <v>139</v>
      </c>
      <c r="C11" s="61" t="s">
        <v>141</v>
      </c>
      <c r="D11" s="61" t="s">
        <v>142</v>
      </c>
      <c r="E11" s="61" t="s">
        <v>21</v>
      </c>
      <c r="F11" s="71">
        <v>4</v>
      </c>
      <c r="G11" s="228">
        <v>1</v>
      </c>
      <c r="H11" s="61" t="s">
        <v>231</v>
      </c>
      <c r="I11" s="65"/>
      <c r="J11" s="61" t="s">
        <v>248</v>
      </c>
      <c r="K11" s="65"/>
      <c r="L11" s="65"/>
      <c r="M11" s="65"/>
      <c r="N11" s="65"/>
      <c r="O11" s="64">
        <v>20000000</v>
      </c>
      <c r="P11" s="65"/>
      <c r="Q11" s="65"/>
      <c r="R11" s="65"/>
      <c r="S11" s="65"/>
      <c r="T11" s="65"/>
      <c r="U11" s="65"/>
      <c r="V11" s="64">
        <f>SUM(K11:U11)</f>
        <v>20000000</v>
      </c>
    </row>
    <row r="12" spans="1:22">
      <c r="V12" s="44">
        <f>SUM(V11)</f>
        <v>20000000</v>
      </c>
    </row>
  </sheetData>
  <mergeCells count="16">
    <mergeCell ref="K9:V9"/>
    <mergeCell ref="B7:V7"/>
    <mergeCell ref="A8:V8"/>
    <mergeCell ref="A9:A10"/>
    <mergeCell ref="B9:B10"/>
    <mergeCell ref="C9:C10"/>
    <mergeCell ref="D9:D10"/>
    <mergeCell ref="E9:E10"/>
    <mergeCell ref="F9:F10"/>
    <mergeCell ref="H9:J9"/>
    <mergeCell ref="B6:V6"/>
    <mergeCell ref="A1:V1"/>
    <mergeCell ref="A2:V2"/>
    <mergeCell ref="B3:V3"/>
    <mergeCell ref="B4:V4"/>
    <mergeCell ref="A5:V5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V31"/>
  <sheetViews>
    <sheetView topLeftCell="A25" zoomScale="60" zoomScaleNormal="60" zoomScaleSheetLayoutView="20" workbookViewId="0">
      <selection activeCell="H34" sqref="H34"/>
    </sheetView>
  </sheetViews>
  <sheetFormatPr baseColWidth="10" defaultRowHeight="33.75" customHeight="1"/>
  <cols>
    <col min="1" max="1" width="23" style="45" customWidth="1"/>
    <col min="2" max="2" width="23" style="288" customWidth="1"/>
    <col min="3" max="3" width="44.5703125" style="17" customWidth="1"/>
    <col min="4" max="4" width="31" style="18" customWidth="1"/>
    <col min="5" max="5" width="20.85546875" style="18" customWidth="1"/>
    <col min="6" max="6" width="18.140625" style="18" customWidth="1"/>
    <col min="7" max="7" width="9" style="288" customWidth="1"/>
    <col min="8" max="8" width="28.28515625" style="45" customWidth="1"/>
    <col min="9" max="9" width="14" style="83" customWidth="1"/>
    <col min="10" max="10" width="20.85546875" style="45" customWidth="1"/>
    <col min="11" max="11" width="18.85546875" style="45" customWidth="1"/>
    <col min="12" max="12" width="17.42578125" style="45" customWidth="1"/>
    <col min="13" max="13" width="13.140625" style="45" customWidth="1"/>
    <col min="14" max="14" width="10.7109375" style="45" customWidth="1"/>
    <col min="15" max="15" width="27" style="223" customWidth="1"/>
    <col min="16" max="16" width="16" style="45" customWidth="1"/>
    <col min="17" max="17" width="14.28515625" style="45" customWidth="1"/>
    <col min="18" max="18" width="18.140625" style="45" customWidth="1"/>
    <col min="19" max="19" width="10.7109375" style="45" customWidth="1"/>
    <col min="20" max="20" width="20.140625" style="84" customWidth="1"/>
    <col min="21" max="21" width="9.140625" style="45" customWidth="1"/>
    <col min="22" max="22" width="28.140625" style="75" customWidth="1"/>
    <col min="23" max="23" width="11.42578125" style="45" customWidth="1"/>
    <col min="24" max="16384" width="11.42578125" style="45"/>
  </cols>
  <sheetData>
    <row r="1" spans="1:22" ht="27" customHeight="1">
      <c r="A1" s="432" t="s">
        <v>732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</row>
    <row r="2" spans="1:22" ht="19.5" customHeigh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50" customFormat="1" ht="21" customHeight="1">
      <c r="A3" s="10" t="s">
        <v>0</v>
      </c>
      <c r="B3" s="434" t="s">
        <v>136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50" customFormat="1" ht="21" customHeight="1">
      <c r="A4" s="10" t="s">
        <v>1</v>
      </c>
      <c r="B4" s="434" t="s">
        <v>179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 ht="10.5" customHeight="1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2" s="224" customFormat="1" ht="21" customHeight="1">
      <c r="A6" s="282" t="s">
        <v>33</v>
      </c>
      <c r="B6" s="431" t="s">
        <v>182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</row>
    <row r="7" spans="1:22" ht="21" customHeight="1">
      <c r="A7" s="283" t="s">
        <v>34</v>
      </c>
      <c r="B7" s="431" t="s">
        <v>184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 ht="21" customHeight="1">
      <c r="A8" s="283" t="s">
        <v>35</v>
      </c>
      <c r="B8" s="431" t="s">
        <v>193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</row>
    <row r="9" spans="1:22" ht="21" customHeight="1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</row>
    <row r="10" spans="1:22" s="133" customFormat="1" ht="33.75" customHeight="1">
      <c r="A10" s="437" t="s">
        <v>2</v>
      </c>
      <c r="B10" s="437" t="s">
        <v>3</v>
      </c>
      <c r="C10" s="438" t="s">
        <v>20</v>
      </c>
      <c r="D10" s="439" t="s">
        <v>4</v>
      </c>
      <c r="E10" s="439" t="s">
        <v>19</v>
      </c>
      <c r="F10" s="438" t="s">
        <v>10</v>
      </c>
      <c r="G10" s="291"/>
      <c r="H10" s="439" t="s">
        <v>56</v>
      </c>
      <c r="I10" s="439"/>
      <c r="J10" s="439"/>
      <c r="K10" s="439" t="s">
        <v>57</v>
      </c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</row>
    <row r="11" spans="1:22" s="50" customFormat="1" ht="63.75" customHeight="1">
      <c r="A11" s="437"/>
      <c r="B11" s="437"/>
      <c r="C11" s="438"/>
      <c r="D11" s="439"/>
      <c r="E11" s="439"/>
      <c r="F11" s="438"/>
      <c r="G11" s="284">
        <v>2022</v>
      </c>
      <c r="H11" s="284" t="s">
        <v>5</v>
      </c>
      <c r="I11" s="295" t="s">
        <v>6</v>
      </c>
      <c r="J11" s="285" t="s">
        <v>725</v>
      </c>
      <c r="K11" s="285" t="s">
        <v>58</v>
      </c>
      <c r="L11" s="285" t="s">
        <v>59</v>
      </c>
      <c r="M11" s="285" t="s">
        <v>45</v>
      </c>
      <c r="N11" s="244" t="s">
        <v>46</v>
      </c>
      <c r="O11" s="292" t="s">
        <v>47</v>
      </c>
      <c r="P11" s="244" t="s">
        <v>48</v>
      </c>
      <c r="Q11" s="244" t="s">
        <v>49</v>
      </c>
      <c r="R11" s="244" t="s">
        <v>50</v>
      </c>
      <c r="S11" s="244" t="s">
        <v>51</v>
      </c>
      <c r="T11" s="293" t="s">
        <v>52</v>
      </c>
      <c r="U11" s="244" t="s">
        <v>53</v>
      </c>
      <c r="V11" s="243" t="s">
        <v>583</v>
      </c>
    </row>
    <row r="12" spans="1:22" ht="66.75" customHeight="1">
      <c r="A12" s="441" t="s">
        <v>181</v>
      </c>
      <c r="B12" s="441" t="s">
        <v>183</v>
      </c>
      <c r="C12" s="335" t="s">
        <v>185</v>
      </c>
      <c r="D12" s="335" t="s">
        <v>60</v>
      </c>
      <c r="E12" s="341" t="s">
        <v>21</v>
      </c>
      <c r="F12" s="341">
        <v>1</v>
      </c>
      <c r="G12" s="341">
        <v>1</v>
      </c>
      <c r="H12" s="335" t="s">
        <v>239</v>
      </c>
      <c r="I12" s="221"/>
      <c r="J12" s="390"/>
      <c r="K12" s="341"/>
      <c r="L12" s="341"/>
      <c r="M12" s="341"/>
      <c r="N12" s="341"/>
      <c r="O12" s="335"/>
      <c r="P12" s="390"/>
      <c r="Q12" s="390"/>
      <c r="R12" s="390"/>
      <c r="S12" s="390"/>
      <c r="T12" s="339">
        <v>209040134.34999999</v>
      </c>
      <c r="U12" s="390"/>
      <c r="V12" s="338">
        <f>SUM(K12:U12)</f>
        <v>209040134.34999999</v>
      </c>
    </row>
    <row r="13" spans="1:22" ht="71.25">
      <c r="A13" s="441"/>
      <c r="B13" s="441"/>
      <c r="C13" s="441" t="s">
        <v>186</v>
      </c>
      <c r="D13" s="335" t="s">
        <v>190</v>
      </c>
      <c r="E13" s="442" t="s">
        <v>21</v>
      </c>
      <c r="F13" s="341">
        <v>1</v>
      </c>
      <c r="G13" s="341">
        <v>1</v>
      </c>
      <c r="H13" s="335" t="s">
        <v>232</v>
      </c>
      <c r="I13" s="336"/>
      <c r="J13" s="335" t="s">
        <v>723</v>
      </c>
      <c r="K13" s="38"/>
      <c r="L13" s="38"/>
      <c r="M13" s="38"/>
      <c r="N13" s="38"/>
      <c r="O13" s="339">
        <f>101883322+6000000</f>
        <v>107883322</v>
      </c>
      <c r="P13" s="38"/>
      <c r="Q13" s="38"/>
      <c r="R13" s="38"/>
      <c r="S13" s="38"/>
      <c r="T13" s="78"/>
      <c r="U13" s="38"/>
      <c r="V13" s="338">
        <f>SUM(K13:U13)</f>
        <v>107883322</v>
      </c>
    </row>
    <row r="14" spans="1:22" ht="93" customHeight="1">
      <c r="A14" s="441"/>
      <c r="B14" s="441"/>
      <c r="C14" s="441"/>
      <c r="D14" s="335" t="s">
        <v>191</v>
      </c>
      <c r="E14" s="442"/>
      <c r="F14" s="341">
        <v>3</v>
      </c>
      <c r="G14" s="341">
        <v>3</v>
      </c>
      <c r="H14" s="335" t="s">
        <v>233</v>
      </c>
      <c r="I14" s="336"/>
      <c r="J14" s="335" t="s">
        <v>244</v>
      </c>
      <c r="K14" s="38"/>
      <c r="L14" s="38"/>
      <c r="M14" s="38"/>
      <c r="N14" s="38"/>
      <c r="O14" s="339">
        <v>143910617</v>
      </c>
      <c r="P14" s="38"/>
      <c r="Q14" s="38"/>
      <c r="R14" s="38"/>
      <c r="S14" s="38"/>
      <c r="T14" s="78"/>
      <c r="U14" s="38"/>
      <c r="V14" s="338">
        <f t="shared" ref="V14:V25" si="0">SUM(K14:U14)</f>
        <v>143910617</v>
      </c>
    </row>
    <row r="15" spans="1:22" ht="63.75" customHeight="1">
      <c r="A15" s="441"/>
      <c r="B15" s="441"/>
      <c r="C15" s="335" t="s">
        <v>187</v>
      </c>
      <c r="D15" s="341" t="s">
        <v>65</v>
      </c>
      <c r="E15" s="341" t="s">
        <v>21</v>
      </c>
      <c r="F15" s="341">
        <v>1</v>
      </c>
      <c r="G15" s="341">
        <v>1</v>
      </c>
      <c r="H15" s="441" t="s">
        <v>719</v>
      </c>
      <c r="I15" s="79"/>
      <c r="J15" s="441" t="s">
        <v>720</v>
      </c>
      <c r="K15" s="38"/>
      <c r="L15" s="38"/>
      <c r="M15" s="38"/>
      <c r="N15" s="38"/>
      <c r="O15" s="391">
        <v>8000000</v>
      </c>
      <c r="P15" s="38"/>
      <c r="Q15" s="38"/>
      <c r="R15" s="38"/>
      <c r="S15" s="38"/>
      <c r="T15" s="78"/>
      <c r="U15" s="38"/>
      <c r="V15" s="338">
        <f t="shared" si="0"/>
        <v>8000000</v>
      </c>
    </row>
    <row r="16" spans="1:22" s="18" customFormat="1" ht="79.5" customHeight="1">
      <c r="A16" s="441"/>
      <c r="B16" s="441"/>
      <c r="C16" s="335" t="s">
        <v>188</v>
      </c>
      <c r="D16" s="341" t="s">
        <v>44</v>
      </c>
      <c r="E16" s="341" t="s">
        <v>21</v>
      </c>
      <c r="F16" s="341">
        <v>2</v>
      </c>
      <c r="G16" s="341">
        <v>1</v>
      </c>
      <c r="H16" s="441"/>
      <c r="I16" s="336"/>
      <c r="J16" s="441"/>
      <c r="K16" s="341"/>
      <c r="L16" s="341"/>
      <c r="M16" s="341"/>
      <c r="N16" s="341"/>
      <c r="O16" s="339">
        <v>8000000</v>
      </c>
      <c r="P16" s="341"/>
      <c r="Q16" s="341"/>
      <c r="R16" s="341"/>
      <c r="S16" s="341"/>
      <c r="T16" s="294"/>
      <c r="U16" s="341"/>
      <c r="V16" s="338">
        <f t="shared" si="0"/>
        <v>8000000</v>
      </c>
    </row>
    <row r="17" spans="1:22" ht="67.5" customHeight="1">
      <c r="A17" s="441"/>
      <c r="B17" s="441"/>
      <c r="C17" s="335" t="s">
        <v>189</v>
      </c>
      <c r="D17" s="335" t="s">
        <v>119</v>
      </c>
      <c r="E17" s="341" t="s">
        <v>21</v>
      </c>
      <c r="F17" s="341">
        <v>4</v>
      </c>
      <c r="G17" s="341">
        <v>1</v>
      </c>
      <c r="H17" s="335" t="s">
        <v>234</v>
      </c>
      <c r="I17" s="79"/>
      <c r="J17" s="335" t="s">
        <v>249</v>
      </c>
      <c r="K17" s="38"/>
      <c r="L17" s="38"/>
      <c r="M17" s="38"/>
      <c r="N17" s="38"/>
      <c r="O17" s="339">
        <v>5356125</v>
      </c>
      <c r="P17" s="38"/>
      <c r="Q17" s="38"/>
      <c r="R17" s="38"/>
      <c r="S17" s="38"/>
      <c r="T17" s="78"/>
      <c r="U17" s="38"/>
      <c r="V17" s="338">
        <f t="shared" si="0"/>
        <v>5356125</v>
      </c>
    </row>
    <row r="18" spans="1:22" s="18" customFormat="1" ht="92.25" customHeight="1">
      <c r="A18" s="441"/>
      <c r="B18" s="441" t="s">
        <v>192</v>
      </c>
      <c r="C18" s="335" t="s">
        <v>194</v>
      </c>
      <c r="D18" s="341" t="s">
        <v>60</v>
      </c>
      <c r="E18" s="341" t="s">
        <v>21</v>
      </c>
      <c r="F18" s="341">
        <v>3</v>
      </c>
      <c r="G18" s="341">
        <v>1</v>
      </c>
      <c r="H18" s="335" t="s">
        <v>235</v>
      </c>
      <c r="I18" s="336"/>
      <c r="J18" s="335" t="s">
        <v>721</v>
      </c>
      <c r="K18" s="341"/>
      <c r="L18" s="341"/>
      <c r="M18" s="341"/>
      <c r="N18" s="341"/>
      <c r="O18" s="339">
        <v>5000000</v>
      </c>
      <c r="P18" s="341"/>
      <c r="Q18" s="341"/>
      <c r="R18" s="341"/>
      <c r="S18" s="341"/>
      <c r="T18" s="294"/>
      <c r="U18" s="341"/>
      <c r="V18" s="338">
        <f t="shared" si="0"/>
        <v>5000000</v>
      </c>
    </row>
    <row r="19" spans="1:22" s="18" customFormat="1" ht="125.25" customHeight="1">
      <c r="A19" s="441"/>
      <c r="B19" s="441"/>
      <c r="C19" s="335" t="s">
        <v>195</v>
      </c>
      <c r="D19" s="341" t="s">
        <v>60</v>
      </c>
      <c r="E19" s="341" t="s">
        <v>21</v>
      </c>
      <c r="F19" s="341">
        <v>3</v>
      </c>
      <c r="G19" s="341">
        <v>1</v>
      </c>
      <c r="H19" s="335" t="s">
        <v>236</v>
      </c>
      <c r="I19" s="336"/>
      <c r="J19" s="335" t="s">
        <v>722</v>
      </c>
      <c r="K19" s="341"/>
      <c r="L19" s="341"/>
      <c r="M19" s="341"/>
      <c r="N19" s="341"/>
      <c r="O19" s="339">
        <v>12000000</v>
      </c>
      <c r="P19" s="341"/>
      <c r="Q19" s="341"/>
      <c r="R19" s="341"/>
      <c r="S19" s="341"/>
      <c r="T19" s="294"/>
      <c r="U19" s="341"/>
      <c r="V19" s="338">
        <f t="shared" si="0"/>
        <v>12000000</v>
      </c>
    </row>
    <row r="20" spans="1:22" ht="94.5" customHeight="1">
      <c r="A20" s="441"/>
      <c r="B20" s="441"/>
      <c r="C20" s="335" t="s">
        <v>196</v>
      </c>
      <c r="D20" s="335" t="s">
        <v>202</v>
      </c>
      <c r="E20" s="341" t="s">
        <v>21</v>
      </c>
      <c r="F20" s="341">
        <v>1</v>
      </c>
      <c r="G20" s="58">
        <v>1</v>
      </c>
      <c r="H20" s="335" t="s">
        <v>237</v>
      </c>
      <c r="I20" s="79"/>
      <c r="J20" s="335" t="s">
        <v>244</v>
      </c>
      <c r="K20" s="38"/>
      <c r="L20" s="38"/>
      <c r="M20" s="38"/>
      <c r="N20" s="38"/>
      <c r="O20" s="339">
        <v>12800000</v>
      </c>
      <c r="P20" s="38"/>
      <c r="Q20" s="38"/>
      <c r="R20" s="38"/>
      <c r="S20" s="38"/>
      <c r="T20" s="78"/>
      <c r="U20" s="38"/>
      <c r="V20" s="338">
        <f t="shared" si="0"/>
        <v>12800000</v>
      </c>
    </row>
    <row r="21" spans="1:22" s="18" customFormat="1" ht="82.5" customHeight="1">
      <c r="A21" s="441"/>
      <c r="B21" s="441"/>
      <c r="C21" s="335" t="s">
        <v>197</v>
      </c>
      <c r="D21" s="341" t="s">
        <v>68</v>
      </c>
      <c r="E21" s="341" t="s">
        <v>21</v>
      </c>
      <c r="F21" s="341">
        <v>3</v>
      </c>
      <c r="G21" s="341">
        <v>1</v>
      </c>
      <c r="H21" s="335" t="s">
        <v>736</v>
      </c>
      <c r="I21" s="221"/>
      <c r="J21" s="337" t="s">
        <v>737</v>
      </c>
      <c r="K21" s="443"/>
      <c r="L21" s="443"/>
      <c r="M21" s="443"/>
      <c r="N21" s="221"/>
      <c r="O21" s="339">
        <v>11549936</v>
      </c>
      <c r="P21" s="221"/>
      <c r="Q21" s="221"/>
      <c r="R21" s="221"/>
      <c r="S21" s="221"/>
      <c r="T21" s="221"/>
      <c r="U21" s="221"/>
      <c r="V21" s="47">
        <f t="shared" si="0"/>
        <v>11549936</v>
      </c>
    </row>
    <row r="22" spans="1:22" s="18" customFormat="1" ht="35.25" customHeight="1">
      <c r="A22" s="441"/>
      <c r="B22" s="441"/>
      <c r="C22" s="335" t="s">
        <v>200</v>
      </c>
      <c r="D22" s="341" t="s">
        <v>203</v>
      </c>
      <c r="E22" s="341" t="s">
        <v>21</v>
      </c>
      <c r="F22" s="341">
        <v>2</v>
      </c>
      <c r="G22" s="341">
        <v>1</v>
      </c>
      <c r="H22" s="441" t="s">
        <v>738</v>
      </c>
      <c r="I22" s="443"/>
      <c r="J22" s="444" t="s">
        <v>739</v>
      </c>
      <c r="K22" s="443"/>
      <c r="L22" s="443"/>
      <c r="M22" s="443"/>
      <c r="N22" s="443"/>
      <c r="O22" s="440">
        <v>25500000</v>
      </c>
      <c r="P22" s="440"/>
      <c r="Q22" s="440"/>
      <c r="R22" s="440"/>
      <c r="S22" s="440"/>
      <c r="T22" s="440"/>
      <c r="U22" s="443"/>
      <c r="V22" s="445">
        <f t="shared" si="0"/>
        <v>25500000</v>
      </c>
    </row>
    <row r="23" spans="1:22" s="18" customFormat="1" ht="43.5" customHeight="1">
      <c r="A23" s="441"/>
      <c r="B23" s="441"/>
      <c r="C23" s="335" t="s">
        <v>201</v>
      </c>
      <c r="D23" s="335" t="s">
        <v>204</v>
      </c>
      <c r="E23" s="341" t="s">
        <v>21</v>
      </c>
      <c r="F23" s="341">
        <v>1</v>
      </c>
      <c r="G23" s="341">
        <v>1</v>
      </c>
      <c r="H23" s="441"/>
      <c r="I23" s="443"/>
      <c r="J23" s="444"/>
      <c r="K23" s="443"/>
      <c r="L23" s="443"/>
      <c r="M23" s="443"/>
      <c r="N23" s="443"/>
      <c r="O23" s="440"/>
      <c r="P23" s="440"/>
      <c r="Q23" s="440"/>
      <c r="R23" s="440"/>
      <c r="S23" s="440"/>
      <c r="T23" s="440"/>
      <c r="U23" s="443"/>
      <c r="V23" s="445"/>
    </row>
    <row r="24" spans="1:22" ht="54.75" customHeight="1">
      <c r="A24" s="441"/>
      <c r="B24" s="441"/>
      <c r="C24" s="335" t="s">
        <v>198</v>
      </c>
      <c r="D24" s="341" t="s">
        <v>68</v>
      </c>
      <c r="E24" s="341" t="s">
        <v>27</v>
      </c>
      <c r="F24" s="20">
        <v>0.5</v>
      </c>
      <c r="G24" s="20">
        <v>0.17</v>
      </c>
      <c r="H24" s="441"/>
      <c r="I24" s="443"/>
      <c r="J24" s="444"/>
      <c r="K24" s="38"/>
      <c r="L24" s="38"/>
      <c r="M24" s="38"/>
      <c r="N24" s="443"/>
      <c r="O24" s="440"/>
      <c r="P24" s="440"/>
      <c r="Q24" s="440"/>
      <c r="R24" s="440"/>
      <c r="S24" s="440"/>
      <c r="T24" s="440"/>
      <c r="U24" s="443"/>
      <c r="V24" s="445"/>
    </row>
    <row r="25" spans="1:22" s="73" customFormat="1" ht="95.25" customHeight="1">
      <c r="A25" s="441"/>
      <c r="B25" s="441"/>
      <c r="C25" s="335" t="s">
        <v>199</v>
      </c>
      <c r="D25" s="341" t="s">
        <v>65</v>
      </c>
      <c r="E25" s="341" t="s">
        <v>21</v>
      </c>
      <c r="F25" s="20">
        <v>1</v>
      </c>
      <c r="G25" s="20">
        <v>1</v>
      </c>
      <c r="H25" s="335" t="s">
        <v>740</v>
      </c>
      <c r="I25" s="81"/>
      <c r="J25" s="337" t="s">
        <v>741</v>
      </c>
      <c r="K25" s="80"/>
      <c r="L25" s="80"/>
      <c r="M25" s="80"/>
      <c r="N25" s="80"/>
      <c r="O25" s="339">
        <v>10000000</v>
      </c>
      <c r="P25" s="80"/>
      <c r="Q25" s="80"/>
      <c r="R25" s="80"/>
      <c r="S25" s="80"/>
      <c r="T25" s="82"/>
      <c r="U25" s="80"/>
      <c r="V25" s="47">
        <f t="shared" si="0"/>
        <v>10000000</v>
      </c>
    </row>
    <row r="26" spans="1:22" ht="33.75" customHeight="1">
      <c r="B26" s="350"/>
      <c r="G26" s="350"/>
      <c r="O26" s="222">
        <f>SUM(O12:O25)</f>
        <v>350000000</v>
      </c>
      <c r="P26" s="75">
        <f t="shared" ref="P26:U26" si="1">SUM(P12:P25)</f>
        <v>0</v>
      </c>
      <c r="Q26" s="75">
        <f t="shared" si="1"/>
        <v>0</v>
      </c>
      <c r="R26" s="75">
        <f t="shared" si="1"/>
        <v>0</v>
      </c>
      <c r="S26" s="75">
        <f t="shared" si="1"/>
        <v>0</v>
      </c>
      <c r="T26" s="75">
        <f>SUM(T12:T25)</f>
        <v>209040134.34999999</v>
      </c>
      <c r="U26" s="75">
        <f t="shared" si="1"/>
        <v>0</v>
      </c>
      <c r="V26" s="75">
        <f>SUM(V12:V25)</f>
        <v>559040134.35000002</v>
      </c>
    </row>
    <row r="27" spans="1:22" ht="33.75" customHeight="1">
      <c r="B27" s="350"/>
      <c r="G27" s="350"/>
    </row>
    <row r="28" spans="1:22" ht="33.75" customHeight="1">
      <c r="H28" s="392" t="s">
        <v>753</v>
      </c>
      <c r="I28" s="393" t="s">
        <v>754</v>
      </c>
      <c r="J28" s="277">
        <v>11432367.99</v>
      </c>
    </row>
    <row r="29" spans="1:22" ht="33.75" customHeight="1">
      <c r="H29" s="392" t="s">
        <v>755</v>
      </c>
      <c r="I29" s="393" t="s">
        <v>754</v>
      </c>
      <c r="J29" s="277">
        <v>10162104.890000001</v>
      </c>
      <c r="V29" s="75">
        <v>580634607.23000002</v>
      </c>
    </row>
    <row r="30" spans="1:22" ht="33.75" customHeight="1">
      <c r="J30" s="330"/>
      <c r="O30" s="223">
        <f>+V26+J28+J29</f>
        <v>580634607.23000002</v>
      </c>
      <c r="V30" s="75">
        <f>V29-V26</f>
        <v>21594472.879999995</v>
      </c>
    </row>
    <row r="31" spans="1:22" ht="33.75" customHeight="1">
      <c r="J31" s="330"/>
    </row>
  </sheetData>
  <mergeCells count="39">
    <mergeCell ref="V22:V24"/>
    <mergeCell ref="P22:P24"/>
    <mergeCell ref="Q22:Q24"/>
    <mergeCell ref="R22:R24"/>
    <mergeCell ref="S22:S24"/>
    <mergeCell ref="T22:T24"/>
    <mergeCell ref="U22:U24"/>
    <mergeCell ref="O22:O24"/>
    <mergeCell ref="K10:V10"/>
    <mergeCell ref="A12:A25"/>
    <mergeCell ref="B12:B17"/>
    <mergeCell ref="C13:C14"/>
    <mergeCell ref="E13:E14"/>
    <mergeCell ref="H15:H16"/>
    <mergeCell ref="J15:J16"/>
    <mergeCell ref="B18:B25"/>
    <mergeCell ref="K21:K23"/>
    <mergeCell ref="L21:L23"/>
    <mergeCell ref="M21:M23"/>
    <mergeCell ref="H22:H24"/>
    <mergeCell ref="I22:I24"/>
    <mergeCell ref="J22:J24"/>
    <mergeCell ref="N22:N24"/>
    <mergeCell ref="B7:V7"/>
    <mergeCell ref="B8:V8"/>
    <mergeCell ref="A9:V9"/>
    <mergeCell ref="A10:A11"/>
    <mergeCell ref="B10:B11"/>
    <mergeCell ref="C10:C11"/>
    <mergeCell ref="D10:D11"/>
    <mergeCell ref="E10:E11"/>
    <mergeCell ref="F10:F11"/>
    <mergeCell ref="H10:J10"/>
    <mergeCell ref="B6:V6"/>
    <mergeCell ref="A1:V1"/>
    <mergeCell ref="A2:V2"/>
    <mergeCell ref="B3:V3"/>
    <mergeCell ref="B4:V4"/>
    <mergeCell ref="A5:V5"/>
  </mergeCells>
  <pageMargins left="0.7" right="0.7" top="0.75" bottom="0.75" header="0.3" footer="0.3"/>
  <pageSetup scale="16" fitToHeight="0" orientation="landscape" horizontalDpi="360" verticalDpi="36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W13"/>
  <sheetViews>
    <sheetView topLeftCell="F1" zoomScale="82" zoomScaleNormal="82" workbookViewId="0">
      <selection activeCell="H12" sqref="H12"/>
    </sheetView>
  </sheetViews>
  <sheetFormatPr baseColWidth="10" defaultColWidth="25" defaultRowHeight="15"/>
  <cols>
    <col min="1" max="1" width="20.85546875" style="3" customWidth="1"/>
    <col min="2" max="2" width="8.7109375" style="3" bestFit="1" customWidth="1"/>
    <col min="3" max="3" width="22.140625" style="3" customWidth="1"/>
    <col min="4" max="4" width="18.28515625" style="3" customWidth="1"/>
    <col min="5" max="5" width="24.42578125" style="4" customWidth="1"/>
    <col min="6" max="6" width="16.140625" style="4" customWidth="1"/>
    <col min="7" max="7" width="6" style="45" bestFit="1" customWidth="1"/>
    <col min="8" max="8" width="25.7109375" customWidth="1"/>
    <col min="9" max="9" width="26.5703125" bestFit="1" customWidth="1"/>
    <col min="10" max="10" width="20.42578125" customWidth="1"/>
    <col min="11" max="11" width="20.5703125" customWidth="1"/>
    <col min="12" max="12" width="24.7109375" bestFit="1" customWidth="1"/>
    <col min="13" max="13" width="16.140625" style="22" bestFit="1" customWidth="1"/>
    <col min="14" max="14" width="12.140625" bestFit="1" customWidth="1"/>
    <col min="15" max="15" width="24.42578125" bestFit="1" customWidth="1"/>
    <col min="16" max="16" width="19.85546875" bestFit="1" customWidth="1"/>
    <col min="17" max="17" width="21" bestFit="1" customWidth="1"/>
    <col min="18" max="18" width="16" bestFit="1" customWidth="1"/>
    <col min="19" max="19" width="8.7109375" bestFit="1" customWidth="1"/>
    <col min="20" max="20" width="7" style="23" bestFit="1" customWidth="1"/>
    <col min="21" max="21" width="9.140625" bestFit="1" customWidth="1"/>
    <col min="22" max="22" width="19.42578125" bestFit="1" customWidth="1"/>
    <col min="23" max="23" width="21.85546875" customWidth="1"/>
    <col min="24" max="16384" width="25" style="3"/>
  </cols>
  <sheetData>
    <row r="1" spans="1:23" ht="25.5">
      <c r="A1" s="452" t="s">
        <v>732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3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3" s="18" customFormat="1" ht="15.75">
      <c r="A3" s="174" t="s">
        <v>0</v>
      </c>
      <c r="B3" s="531" t="s">
        <v>123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45"/>
    </row>
    <row r="4" spans="1:23" s="18" customFormat="1" ht="15.75">
      <c r="A4" s="174" t="s">
        <v>1</v>
      </c>
      <c r="B4" s="531" t="s">
        <v>124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45"/>
    </row>
    <row r="5" spans="1:23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3">
      <c r="A6" s="109" t="s">
        <v>33</v>
      </c>
      <c r="B6" s="448" t="s">
        <v>125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</row>
    <row r="7" spans="1:23">
      <c r="A7" s="107" t="s">
        <v>34</v>
      </c>
      <c r="B7" s="431" t="s">
        <v>126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9" spans="1:23" s="324" customFormat="1" ht="41.45" customHeight="1">
      <c r="A9" s="454" t="s">
        <v>2</v>
      </c>
      <c r="B9" s="504" t="s">
        <v>3</v>
      </c>
      <c r="C9" s="454" t="s">
        <v>557</v>
      </c>
      <c r="D9" s="504" t="s">
        <v>558</v>
      </c>
      <c r="E9" s="454" t="s">
        <v>19</v>
      </c>
      <c r="F9" s="504" t="s">
        <v>10</v>
      </c>
      <c r="G9" s="297" t="s">
        <v>13</v>
      </c>
      <c r="H9" s="297" t="s">
        <v>56</v>
      </c>
      <c r="I9" s="297"/>
      <c r="J9" s="297"/>
      <c r="K9" s="297" t="s">
        <v>57</v>
      </c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</row>
    <row r="10" spans="1:23" s="325" customFormat="1" ht="60">
      <c r="A10" s="455"/>
      <c r="B10" s="550"/>
      <c r="C10" s="455"/>
      <c r="D10" s="550"/>
      <c r="E10" s="455"/>
      <c r="F10" s="550"/>
      <c r="G10" s="297">
        <v>2022</v>
      </c>
      <c r="H10" s="297" t="s">
        <v>5</v>
      </c>
      <c r="I10" s="297" t="s">
        <v>6</v>
      </c>
      <c r="J10" s="298" t="s">
        <v>725</v>
      </c>
      <c r="K10" s="243" t="s">
        <v>58</v>
      </c>
      <c r="L10" s="298" t="s">
        <v>59</v>
      </c>
      <c r="M10" s="298" t="s">
        <v>45</v>
      </c>
      <c r="N10" s="244" t="s">
        <v>46</v>
      </c>
      <c r="O10" s="244" t="s">
        <v>47</v>
      </c>
      <c r="P10" s="244" t="s">
        <v>48</v>
      </c>
      <c r="Q10" s="244" t="s">
        <v>49</v>
      </c>
      <c r="R10" s="243" t="s">
        <v>50</v>
      </c>
      <c r="S10" s="244" t="s">
        <v>51</v>
      </c>
      <c r="T10" s="244" t="s">
        <v>52</v>
      </c>
      <c r="U10" s="243" t="s">
        <v>53</v>
      </c>
      <c r="V10" s="244" t="s">
        <v>583</v>
      </c>
    </row>
    <row r="11" spans="1:23" ht="69" customHeight="1">
      <c r="A11" s="548" t="s">
        <v>562</v>
      </c>
      <c r="B11" s="548" t="s">
        <v>556</v>
      </c>
      <c r="C11" s="111" t="s">
        <v>559</v>
      </c>
      <c r="D11" s="111" t="s">
        <v>560</v>
      </c>
      <c r="E11" s="105" t="s">
        <v>21</v>
      </c>
      <c r="F11" s="110">
        <v>305</v>
      </c>
      <c r="G11" s="228">
        <v>50</v>
      </c>
      <c r="H11" s="105" t="s">
        <v>564</v>
      </c>
      <c r="I11" s="106"/>
      <c r="J11" s="106"/>
      <c r="K11" s="108"/>
      <c r="L11" s="106"/>
      <c r="M11" s="106"/>
      <c r="N11" s="106"/>
      <c r="O11" s="280">
        <v>264800000</v>
      </c>
      <c r="P11" s="106"/>
      <c r="Q11" s="106"/>
      <c r="R11" s="108"/>
      <c r="S11" s="106"/>
      <c r="T11" s="106"/>
      <c r="U11" s="108"/>
      <c r="V11" s="52">
        <f>SUM(K11:U11)</f>
        <v>264800000</v>
      </c>
      <c r="W11" s="3"/>
    </row>
    <row r="12" spans="1:23" ht="99.75">
      <c r="A12" s="549"/>
      <c r="B12" s="549"/>
      <c r="C12" s="111" t="s">
        <v>561</v>
      </c>
      <c r="D12" s="111" t="s">
        <v>563</v>
      </c>
      <c r="E12" s="112" t="s">
        <v>21</v>
      </c>
      <c r="F12" s="112">
        <v>100</v>
      </c>
      <c r="G12" s="229">
        <v>50</v>
      </c>
      <c r="H12" s="205" t="s">
        <v>718</v>
      </c>
      <c r="I12" s="89"/>
      <c r="J12" s="89"/>
      <c r="K12" s="89"/>
      <c r="L12" s="89"/>
      <c r="M12" s="90"/>
      <c r="N12" s="89"/>
      <c r="O12" s="280">
        <f>3200000*11</f>
        <v>35200000</v>
      </c>
      <c r="P12" s="89"/>
      <c r="Q12" s="89"/>
      <c r="R12" s="89"/>
      <c r="S12" s="89"/>
      <c r="T12" s="98"/>
      <c r="U12" s="89"/>
      <c r="V12" s="52">
        <f>SUM(K12:U12)</f>
        <v>35200000</v>
      </c>
    </row>
    <row r="13" spans="1:23">
      <c r="V13" s="44">
        <f>SUM(V11:V12)</f>
        <v>300000000</v>
      </c>
    </row>
  </sheetData>
  <mergeCells count="15">
    <mergeCell ref="A11:A12"/>
    <mergeCell ref="B11:B12"/>
    <mergeCell ref="B7:V7"/>
    <mergeCell ref="A1:V1"/>
    <mergeCell ref="A2:V2"/>
    <mergeCell ref="B3:V3"/>
    <mergeCell ref="B4:V4"/>
    <mergeCell ref="A5:V5"/>
    <mergeCell ref="B6:V6"/>
    <mergeCell ref="F9:F10"/>
    <mergeCell ref="E9:E10"/>
    <mergeCell ref="C9:C10"/>
    <mergeCell ref="D9:D10"/>
    <mergeCell ref="A9:A10"/>
    <mergeCell ref="B9:B1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V17"/>
  <sheetViews>
    <sheetView topLeftCell="D2" zoomScale="75" zoomScaleNormal="75" zoomScaleSheetLayoutView="20" workbookViewId="0">
      <selection activeCell="P17" sqref="P17"/>
    </sheetView>
  </sheetViews>
  <sheetFormatPr baseColWidth="10" defaultRowHeight="15"/>
  <cols>
    <col min="1" max="1" width="13.7109375" customWidth="1"/>
    <col min="2" max="2" width="13.7109375" style="12" customWidth="1"/>
    <col min="3" max="3" width="29.28515625" style="3" customWidth="1"/>
    <col min="4" max="4" width="21.28515625" style="3" customWidth="1"/>
    <col min="5" max="5" width="13.5703125" style="3" customWidth="1"/>
    <col min="6" max="6" width="14.28515625" style="3" customWidth="1"/>
    <col min="7" max="7" width="6.140625" style="45" bestFit="1" customWidth="1"/>
    <col min="8" max="8" width="47.140625" customWidth="1"/>
    <col min="9" max="9" width="9.5703125" customWidth="1"/>
    <col min="10" max="10" width="30" customWidth="1"/>
    <col min="11" max="11" width="18" customWidth="1"/>
    <col min="12" max="12" width="17.28515625" customWidth="1"/>
    <col min="13" max="13" width="16" bestFit="1" customWidth="1"/>
    <col min="14" max="14" width="11.7109375" bestFit="1" customWidth="1"/>
    <col min="15" max="15" width="23.140625" style="23" bestFit="1" customWidth="1"/>
    <col min="16" max="16" width="29.7109375" bestFit="1" customWidth="1"/>
    <col min="17" max="17" width="34.85546875" bestFit="1" customWidth="1"/>
    <col min="18" max="18" width="15.5703125" bestFit="1" customWidth="1"/>
    <col min="19" max="19" width="8.28515625" bestFit="1" customWidth="1"/>
    <col min="20" max="20" width="6.7109375" bestFit="1" customWidth="1"/>
    <col min="21" max="21" width="8.7109375" bestFit="1" customWidth="1"/>
    <col min="22" max="22" width="18.5703125" bestFit="1" customWidth="1"/>
  </cols>
  <sheetData>
    <row r="1" spans="1:22" ht="42" customHeight="1">
      <c r="A1" s="452" t="s">
        <v>732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</row>
    <row r="3" spans="1:22" s="2" customFormat="1" ht="20.25" customHeight="1">
      <c r="A3" s="43" t="s">
        <v>0</v>
      </c>
      <c r="B3" s="434" t="s">
        <v>136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2" customFormat="1" ht="20.25" customHeight="1">
      <c r="A4" s="43" t="s">
        <v>1</v>
      </c>
      <c r="B4" s="434" t="s">
        <v>143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</row>
    <row r="6" spans="1:22" ht="18" customHeight="1">
      <c r="A6" s="33" t="s">
        <v>33</v>
      </c>
      <c r="B6" s="448" t="s">
        <v>144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</row>
    <row r="7" spans="1:22" ht="30" customHeight="1">
      <c r="A7" s="32" t="s">
        <v>34</v>
      </c>
      <c r="B7" s="431" t="s">
        <v>145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</row>
    <row r="9" spans="1:22" s="7" customFormat="1" ht="26.25" customHeight="1">
      <c r="A9" s="437" t="s">
        <v>2</v>
      </c>
      <c r="B9" s="437" t="s">
        <v>3</v>
      </c>
      <c r="C9" s="451" t="s">
        <v>20</v>
      </c>
      <c r="D9" s="451" t="s">
        <v>4</v>
      </c>
      <c r="E9" s="451" t="s">
        <v>19</v>
      </c>
      <c r="F9" s="451" t="s">
        <v>10</v>
      </c>
      <c r="G9" s="236"/>
      <c r="H9" s="437" t="s">
        <v>56</v>
      </c>
      <c r="I9" s="437"/>
      <c r="J9" s="437"/>
      <c r="K9" s="437" t="s">
        <v>57</v>
      </c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</row>
    <row r="10" spans="1:22" s="2" customFormat="1" ht="71.25">
      <c r="A10" s="437"/>
      <c r="B10" s="437"/>
      <c r="C10" s="451"/>
      <c r="D10" s="451"/>
      <c r="E10" s="451"/>
      <c r="F10" s="451"/>
      <c r="G10" s="228">
        <v>2022</v>
      </c>
      <c r="H10" s="8" t="s">
        <v>5</v>
      </c>
      <c r="I10" s="8" t="s">
        <v>6</v>
      </c>
      <c r="J10" s="9" t="s">
        <v>7</v>
      </c>
      <c r="K10" s="9" t="s">
        <v>58</v>
      </c>
      <c r="L10" s="9" t="s">
        <v>59</v>
      </c>
      <c r="M10" s="9" t="s">
        <v>45</v>
      </c>
      <c r="N10" s="11" t="s">
        <v>46</v>
      </c>
      <c r="O10" s="21" t="s">
        <v>47</v>
      </c>
      <c r="P10" s="11" t="s">
        <v>48</v>
      </c>
      <c r="Q10" s="11" t="s">
        <v>49</v>
      </c>
      <c r="R10" s="11" t="s">
        <v>50</v>
      </c>
      <c r="S10" s="11" t="s">
        <v>51</v>
      </c>
      <c r="T10" s="11" t="s">
        <v>52</v>
      </c>
      <c r="U10" s="11" t="s">
        <v>53</v>
      </c>
      <c r="V10" s="11" t="s">
        <v>583</v>
      </c>
    </row>
    <row r="11" spans="1:22" s="48" customFormat="1" ht="42.75">
      <c r="A11" s="441" t="s">
        <v>146</v>
      </c>
      <c r="B11" s="441" t="s">
        <v>147</v>
      </c>
      <c r="C11" s="335" t="s">
        <v>148</v>
      </c>
      <c r="D11" s="335" t="s">
        <v>133</v>
      </c>
      <c r="E11" s="335" t="s">
        <v>21</v>
      </c>
      <c r="F11" s="208">
        <v>3</v>
      </c>
      <c r="G11" s="341">
        <v>1</v>
      </c>
      <c r="H11" s="60" t="s">
        <v>712</v>
      </c>
      <c r="I11" s="46"/>
      <c r="J11" s="341" t="s">
        <v>713</v>
      </c>
      <c r="K11" s="46"/>
      <c r="L11" s="46"/>
      <c r="M11" s="46"/>
      <c r="N11" s="46"/>
      <c r="O11" s="47">
        <v>15000000</v>
      </c>
      <c r="P11" s="47"/>
      <c r="Q11" s="47"/>
      <c r="R11" s="47"/>
      <c r="S11" s="47"/>
      <c r="T11" s="47"/>
      <c r="U11" s="47"/>
      <c r="V11" s="47">
        <f>SUM(K11:U11)</f>
        <v>15000000</v>
      </c>
    </row>
    <row r="12" spans="1:22" s="45" customFormat="1" ht="72">
      <c r="A12" s="441"/>
      <c r="B12" s="441"/>
      <c r="C12" s="340" t="s">
        <v>149</v>
      </c>
      <c r="D12" s="335" t="s">
        <v>153</v>
      </c>
      <c r="E12" s="335" t="s">
        <v>21</v>
      </c>
      <c r="F12" s="208">
        <v>16</v>
      </c>
      <c r="G12" s="341">
        <v>5</v>
      </c>
      <c r="H12" s="60" t="s">
        <v>709</v>
      </c>
      <c r="I12" s="38"/>
      <c r="J12" s="341" t="s">
        <v>717</v>
      </c>
      <c r="K12" s="38"/>
      <c r="L12" s="38"/>
      <c r="M12" s="38"/>
      <c r="N12" s="38"/>
      <c r="O12" s="338">
        <v>25500000</v>
      </c>
      <c r="P12" s="38"/>
      <c r="Q12" s="38"/>
      <c r="R12" s="38"/>
      <c r="S12" s="38"/>
      <c r="T12" s="38"/>
      <c r="U12" s="38"/>
      <c r="V12" s="47">
        <f>SUM(K12:U12)</f>
        <v>25500000</v>
      </c>
    </row>
    <row r="13" spans="1:22" s="45" customFormat="1" ht="42.75">
      <c r="A13" s="441"/>
      <c r="B13" s="441"/>
      <c r="C13" s="335" t="s">
        <v>150</v>
      </c>
      <c r="D13" s="335" t="s">
        <v>154</v>
      </c>
      <c r="E13" s="341" t="s">
        <v>21</v>
      </c>
      <c r="F13" s="341">
        <v>1</v>
      </c>
      <c r="G13" s="341">
        <v>1</v>
      </c>
      <c r="H13" s="335" t="s">
        <v>710</v>
      </c>
      <c r="I13" s="38"/>
      <c r="J13" s="341" t="s">
        <v>716</v>
      </c>
      <c r="K13" s="38"/>
      <c r="L13" s="38"/>
      <c r="M13" s="38"/>
      <c r="N13" s="38"/>
      <c r="O13" s="338">
        <v>12000000</v>
      </c>
      <c r="P13" s="38"/>
      <c r="Q13" s="38"/>
      <c r="R13" s="38"/>
      <c r="S13" s="38"/>
      <c r="T13" s="38"/>
      <c r="U13" s="38"/>
      <c r="V13" s="47">
        <f>SUM(K13:U13)</f>
        <v>12000000</v>
      </c>
    </row>
    <row r="14" spans="1:22" s="45" customFormat="1" ht="43.5" customHeight="1">
      <c r="A14" s="441"/>
      <c r="B14" s="441"/>
      <c r="C14" s="205" t="s">
        <v>151</v>
      </c>
      <c r="D14" s="205" t="s">
        <v>156</v>
      </c>
      <c r="E14" s="206" t="s">
        <v>21</v>
      </c>
      <c r="F14" s="206">
        <v>4</v>
      </c>
      <c r="G14" s="228">
        <v>1</v>
      </c>
      <c r="H14" s="205" t="s">
        <v>711</v>
      </c>
      <c r="I14" s="53"/>
      <c r="J14" s="240" t="s">
        <v>588</v>
      </c>
      <c r="K14" s="53"/>
      <c r="L14" s="53"/>
      <c r="M14" s="53"/>
      <c r="N14" s="53"/>
      <c r="O14" s="47">
        <v>22000000</v>
      </c>
      <c r="P14" s="53"/>
      <c r="Q14" s="53"/>
      <c r="R14" s="53"/>
      <c r="S14" s="53"/>
      <c r="T14" s="53"/>
      <c r="U14" s="53"/>
      <c r="V14" s="47">
        <f t="shared" ref="V14:V15" si="0">SUM(K14:U14)</f>
        <v>22000000</v>
      </c>
    </row>
    <row r="15" spans="1:22" s="45" customFormat="1" ht="57">
      <c r="A15" s="441"/>
      <c r="B15" s="441"/>
      <c r="C15" s="205" t="s">
        <v>152</v>
      </c>
      <c r="D15" s="205" t="s">
        <v>155</v>
      </c>
      <c r="E15" s="206" t="s">
        <v>21</v>
      </c>
      <c r="F15" s="206">
        <v>6</v>
      </c>
      <c r="G15" s="228">
        <v>2</v>
      </c>
      <c r="H15" s="205" t="s">
        <v>714</v>
      </c>
      <c r="I15" s="38"/>
      <c r="J15" s="238" t="s">
        <v>715</v>
      </c>
      <c r="K15" s="38"/>
      <c r="L15" s="38"/>
      <c r="M15" s="38"/>
      <c r="N15" s="38"/>
      <c r="O15" s="207">
        <v>25500000</v>
      </c>
      <c r="P15" s="38"/>
      <c r="Q15" s="38"/>
      <c r="R15" s="38"/>
      <c r="S15" s="38"/>
      <c r="T15" s="38"/>
      <c r="U15" s="38"/>
      <c r="V15" s="47">
        <f t="shared" si="0"/>
        <v>25500000</v>
      </c>
    </row>
    <row r="16" spans="1:22">
      <c r="O16" s="23">
        <f>SUM(O11:O15)</f>
        <v>100000000</v>
      </c>
      <c r="V16" s="44">
        <f>SUM(V11:V15)</f>
        <v>100000000</v>
      </c>
    </row>
    <row r="17" spans="22:22">
      <c r="V17" s="63"/>
    </row>
  </sheetData>
  <mergeCells count="18">
    <mergeCell ref="A1:V1"/>
    <mergeCell ref="A2:V2"/>
    <mergeCell ref="B3:V3"/>
    <mergeCell ref="B4:V4"/>
    <mergeCell ref="A5:V5"/>
    <mergeCell ref="H9:J9"/>
    <mergeCell ref="K9:V9"/>
    <mergeCell ref="A11:A15"/>
    <mergeCell ref="B11:B15"/>
    <mergeCell ref="B6:V6"/>
    <mergeCell ref="B7:V7"/>
    <mergeCell ref="A8:V8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17" fitToHeight="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Y33"/>
  <sheetViews>
    <sheetView topLeftCell="C10" zoomScale="78" zoomScaleNormal="78" zoomScaleSheetLayoutView="20" workbookViewId="0">
      <selection activeCell="K19" sqref="K19"/>
    </sheetView>
  </sheetViews>
  <sheetFormatPr baseColWidth="10" defaultColWidth="13.28515625" defaultRowHeight="14.25"/>
  <cols>
    <col min="1" max="2" width="13.28515625" style="286"/>
    <col min="3" max="3" width="42.85546875" style="15" customWidth="1"/>
    <col min="4" max="4" width="23.140625" style="15" customWidth="1"/>
    <col min="5" max="6" width="13.28515625" style="15"/>
    <col min="7" max="8" width="6.7109375" style="286" bestFit="1" customWidth="1"/>
    <col min="9" max="9" width="6.7109375" style="289" bestFit="1" customWidth="1"/>
    <col min="10" max="10" width="6.7109375" style="286" bestFit="1" customWidth="1"/>
    <col min="11" max="11" width="51.5703125" style="286" bestFit="1" customWidth="1"/>
    <col min="12" max="12" width="18.7109375" style="26" customWidth="1"/>
    <col min="13" max="13" width="22.85546875" style="286" customWidth="1"/>
    <col min="14" max="14" width="18.5703125" style="25" bestFit="1" customWidth="1"/>
    <col min="15" max="15" width="13.28515625" style="286"/>
    <col min="16" max="16" width="14.42578125" style="286" bestFit="1" customWidth="1"/>
    <col min="17" max="17" width="13.28515625" style="286"/>
    <col min="18" max="18" width="18.5703125" style="24" bestFit="1" customWidth="1"/>
    <col min="19" max="19" width="17.42578125" style="286" bestFit="1" customWidth="1"/>
    <col min="20" max="20" width="13.28515625" style="286"/>
    <col min="21" max="21" width="16.28515625" style="25" bestFit="1" customWidth="1"/>
    <col min="22" max="23" width="13.28515625" style="286"/>
    <col min="24" max="24" width="18.5703125" style="286" bestFit="1" customWidth="1"/>
    <col min="25" max="25" width="18.5703125" style="326" bestFit="1" customWidth="1"/>
    <col min="26" max="16384" width="13.28515625" style="286"/>
  </cols>
  <sheetData>
    <row r="1" spans="1:25" ht="33" customHeight="1">
      <c r="A1" s="446" t="s">
        <v>732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</row>
    <row r="2" spans="1:25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</row>
    <row r="3" spans="1:25" s="15" customFormat="1" ht="15">
      <c r="A3" s="283" t="s">
        <v>0</v>
      </c>
      <c r="B3" s="447" t="s">
        <v>136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</row>
    <row r="4" spans="1:25" s="15" customFormat="1" ht="15">
      <c r="A4" s="283" t="s">
        <v>1</v>
      </c>
      <c r="B4" s="447" t="s">
        <v>157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</row>
    <row r="5" spans="1:25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</row>
    <row r="6" spans="1:25" s="287" customFormat="1" ht="41.25" customHeight="1">
      <c r="A6" s="282" t="s">
        <v>33</v>
      </c>
      <c r="B6" s="431" t="s">
        <v>159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</row>
    <row r="7" spans="1:25" ht="41.25" customHeight="1">
      <c r="A7" s="283" t="s">
        <v>34</v>
      </c>
      <c r="B7" s="431" t="s">
        <v>180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</row>
    <row r="8" spans="1:25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</row>
    <row r="9" spans="1:25" s="30" customFormat="1" ht="15">
      <c r="A9" s="437" t="s">
        <v>2</v>
      </c>
      <c r="B9" s="437" t="s">
        <v>3</v>
      </c>
      <c r="C9" s="451" t="s">
        <v>20</v>
      </c>
      <c r="D9" s="437" t="s">
        <v>4</v>
      </c>
      <c r="E9" s="437" t="s">
        <v>19</v>
      </c>
      <c r="F9" s="451" t="s">
        <v>10</v>
      </c>
      <c r="G9" s="437" t="s">
        <v>13</v>
      </c>
      <c r="H9" s="437"/>
      <c r="I9" s="437"/>
      <c r="J9" s="437"/>
      <c r="K9" s="437" t="s">
        <v>56</v>
      </c>
      <c r="L9" s="437"/>
      <c r="M9" s="437"/>
      <c r="N9" s="437" t="s">
        <v>57</v>
      </c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</row>
    <row r="10" spans="1:25" s="15" customFormat="1" ht="85.5">
      <c r="A10" s="437"/>
      <c r="B10" s="437"/>
      <c r="C10" s="451"/>
      <c r="D10" s="437"/>
      <c r="E10" s="437"/>
      <c r="F10" s="451"/>
      <c r="G10" s="8">
        <v>2020</v>
      </c>
      <c r="H10" s="8">
        <v>2021</v>
      </c>
      <c r="I10" s="281">
        <v>2022</v>
      </c>
      <c r="J10" s="8">
        <v>2023</v>
      </c>
      <c r="K10" s="8" t="s">
        <v>5</v>
      </c>
      <c r="L10" s="276" t="s">
        <v>6</v>
      </c>
      <c r="M10" s="9" t="s">
        <v>7</v>
      </c>
      <c r="N10" s="21" t="s">
        <v>58</v>
      </c>
      <c r="O10" s="9" t="s">
        <v>59</v>
      </c>
      <c r="P10" s="9" t="s">
        <v>45</v>
      </c>
      <c r="Q10" s="11" t="s">
        <v>46</v>
      </c>
      <c r="R10" s="21" t="s">
        <v>47</v>
      </c>
      <c r="S10" s="11" t="s">
        <v>48</v>
      </c>
      <c r="T10" s="11" t="s">
        <v>49</v>
      </c>
      <c r="U10" s="21" t="s">
        <v>50</v>
      </c>
      <c r="V10" s="11" t="s">
        <v>51</v>
      </c>
      <c r="W10" s="11" t="s">
        <v>52</v>
      </c>
      <c r="X10" s="11" t="s">
        <v>53</v>
      </c>
      <c r="Y10" s="11" t="s">
        <v>583</v>
      </c>
    </row>
    <row r="11" spans="1:25" s="17" customFormat="1" ht="48.75" customHeight="1">
      <c r="A11" s="441" t="s">
        <v>158</v>
      </c>
      <c r="B11" s="441" t="s">
        <v>160</v>
      </c>
      <c r="C11" s="335" t="s">
        <v>460</v>
      </c>
      <c r="D11" s="335" t="s">
        <v>555</v>
      </c>
      <c r="E11" s="335" t="s">
        <v>21</v>
      </c>
      <c r="F11" s="208">
        <v>1</v>
      </c>
      <c r="G11" s="341"/>
      <c r="H11" s="341"/>
      <c r="I11" s="341">
        <v>1</v>
      </c>
      <c r="J11" s="341"/>
      <c r="K11" s="335" t="s">
        <v>690</v>
      </c>
      <c r="M11" s="334" t="s">
        <v>734</v>
      </c>
      <c r="N11" s="334"/>
      <c r="O11" s="335"/>
      <c r="P11" s="335"/>
      <c r="Q11" s="335"/>
      <c r="R11" s="338">
        <v>15000000</v>
      </c>
      <c r="S11" s="335"/>
      <c r="T11" s="335"/>
      <c r="U11" s="335"/>
      <c r="V11" s="335"/>
      <c r="W11" s="335"/>
      <c r="X11" s="335"/>
      <c r="Y11" s="96">
        <f>SUM(N11:X11)</f>
        <v>15000000</v>
      </c>
    </row>
    <row r="12" spans="1:25" s="17" customFormat="1" ht="54.75" customHeight="1">
      <c r="A12" s="441"/>
      <c r="B12" s="441"/>
      <c r="C12" s="335" t="s">
        <v>161</v>
      </c>
      <c r="D12" s="335" t="s">
        <v>170</v>
      </c>
      <c r="E12" s="335" t="s">
        <v>21</v>
      </c>
      <c r="F12" s="341">
        <v>1</v>
      </c>
      <c r="G12" s="341">
        <v>1</v>
      </c>
      <c r="H12" s="341">
        <v>1</v>
      </c>
      <c r="I12" s="341">
        <v>1</v>
      </c>
      <c r="J12" s="341">
        <v>1</v>
      </c>
      <c r="K12" s="335" t="s">
        <v>692</v>
      </c>
      <c r="L12" s="336"/>
      <c r="M12" s="341" t="s">
        <v>691</v>
      </c>
      <c r="N12" s="338">
        <f>9900000*2</f>
        <v>19800000</v>
      </c>
      <c r="O12" s="341"/>
      <c r="P12" s="341">
        <f>+O12*2</f>
        <v>0</v>
      </c>
      <c r="Q12" s="341"/>
      <c r="R12" s="338">
        <v>12600000</v>
      </c>
      <c r="S12" s="341"/>
      <c r="T12" s="341"/>
      <c r="U12" s="338"/>
      <c r="V12" s="341"/>
      <c r="W12" s="341"/>
      <c r="X12" s="341"/>
      <c r="Y12" s="96">
        <f t="shared" ref="Y12:Y25" si="0">SUM(N12:X12)</f>
        <v>32400000</v>
      </c>
    </row>
    <row r="13" spans="1:25" s="351" customFormat="1" ht="42.75">
      <c r="A13" s="441"/>
      <c r="B13" s="441"/>
      <c r="C13" s="449" t="s">
        <v>162</v>
      </c>
      <c r="D13" s="335" t="s">
        <v>171</v>
      </c>
      <c r="E13" s="335" t="s">
        <v>21</v>
      </c>
      <c r="F13" s="341">
        <v>8</v>
      </c>
      <c r="G13" s="341">
        <v>2</v>
      </c>
      <c r="H13" s="341">
        <v>2</v>
      </c>
      <c r="I13" s="341">
        <v>2</v>
      </c>
      <c r="J13" s="341">
        <v>2</v>
      </c>
      <c r="K13" s="335" t="s">
        <v>698</v>
      </c>
      <c r="L13" s="336"/>
      <c r="M13" s="58"/>
      <c r="N13" s="59"/>
      <c r="O13" s="58"/>
      <c r="P13" s="58"/>
      <c r="Q13" s="58"/>
      <c r="R13" s="338"/>
      <c r="S13" s="58"/>
      <c r="T13" s="58"/>
      <c r="U13" s="59"/>
      <c r="V13" s="58"/>
      <c r="W13" s="58"/>
      <c r="X13" s="58">
        <v>50000000</v>
      </c>
      <c r="Y13" s="96">
        <f t="shared" si="0"/>
        <v>50000000</v>
      </c>
    </row>
    <row r="14" spans="1:25" s="351" customFormat="1" ht="65.25" customHeight="1">
      <c r="A14" s="441"/>
      <c r="B14" s="441"/>
      <c r="C14" s="450"/>
      <c r="D14" s="335" t="s">
        <v>172</v>
      </c>
      <c r="E14" s="335" t="s">
        <v>21</v>
      </c>
      <c r="F14" s="341">
        <v>38</v>
      </c>
      <c r="G14" s="341">
        <v>38</v>
      </c>
      <c r="H14" s="341">
        <v>38</v>
      </c>
      <c r="I14" s="341">
        <v>38</v>
      </c>
      <c r="J14" s="341">
        <v>38</v>
      </c>
      <c r="K14" s="335" t="s">
        <v>693</v>
      </c>
      <c r="L14" s="337"/>
      <c r="M14" s="58"/>
      <c r="N14" s="59"/>
      <c r="O14" s="58"/>
      <c r="P14" s="58"/>
      <c r="Q14" s="58"/>
      <c r="R14" s="338">
        <v>10000000</v>
      </c>
      <c r="S14" s="58"/>
      <c r="T14" s="58"/>
      <c r="U14" s="59"/>
      <c r="V14" s="58"/>
      <c r="W14" s="58"/>
      <c r="X14" s="58"/>
      <c r="Y14" s="96">
        <f t="shared" si="0"/>
        <v>10000000</v>
      </c>
    </row>
    <row r="15" spans="1:25" s="17" customFormat="1" ht="42.75">
      <c r="A15" s="441"/>
      <c r="B15" s="441"/>
      <c r="C15" s="335" t="s">
        <v>163</v>
      </c>
      <c r="D15" s="335" t="s">
        <v>173</v>
      </c>
      <c r="E15" s="335" t="s">
        <v>21</v>
      </c>
      <c r="F15" s="341">
        <v>4</v>
      </c>
      <c r="G15" s="341">
        <v>1</v>
      </c>
      <c r="H15" s="341">
        <v>1</v>
      </c>
      <c r="I15" s="341">
        <v>1</v>
      </c>
      <c r="J15" s="341">
        <v>1</v>
      </c>
      <c r="K15" s="335" t="s">
        <v>215</v>
      </c>
      <c r="L15" s="336"/>
      <c r="M15" s="341" t="s">
        <v>696</v>
      </c>
      <c r="N15" s="338">
        <v>105486847.81999999</v>
      </c>
      <c r="O15" s="341"/>
      <c r="P15" s="341"/>
      <c r="Q15" s="341"/>
      <c r="R15" s="338"/>
      <c r="S15" s="341"/>
      <c r="T15" s="341"/>
      <c r="U15" s="338"/>
      <c r="V15" s="341"/>
      <c r="W15" s="341"/>
      <c r="X15" s="280">
        <f>23143772+15000000+12000000</f>
        <v>50143772</v>
      </c>
      <c r="Y15" s="96">
        <f t="shared" si="0"/>
        <v>155630619.81999999</v>
      </c>
    </row>
    <row r="16" spans="1:25" s="351" customFormat="1" ht="42.75">
      <c r="A16" s="441"/>
      <c r="B16" s="441"/>
      <c r="C16" s="441" t="s">
        <v>164</v>
      </c>
      <c r="D16" s="335" t="s">
        <v>174</v>
      </c>
      <c r="E16" s="335" t="s">
        <v>21</v>
      </c>
      <c r="F16" s="341">
        <v>38</v>
      </c>
      <c r="G16" s="341">
        <v>23</v>
      </c>
      <c r="H16" s="341"/>
      <c r="I16" s="341">
        <v>15</v>
      </c>
      <c r="J16" s="58"/>
      <c r="K16" s="340" t="s">
        <v>694</v>
      </c>
      <c r="L16" s="336"/>
      <c r="M16" s="334" t="s">
        <v>695</v>
      </c>
      <c r="N16" s="59"/>
      <c r="O16" s="58"/>
      <c r="P16" s="58"/>
      <c r="Q16" s="58"/>
      <c r="R16" s="338">
        <v>40800000</v>
      </c>
      <c r="S16" s="58"/>
      <c r="T16" s="58"/>
      <c r="U16" s="59"/>
      <c r="V16" s="58"/>
      <c r="W16" s="58"/>
      <c r="X16" s="58"/>
      <c r="Y16" s="96">
        <f t="shared" si="0"/>
        <v>40800000</v>
      </c>
    </row>
    <row r="17" spans="1:25" s="17" customFormat="1" ht="28.5">
      <c r="A17" s="441"/>
      <c r="B17" s="441"/>
      <c r="C17" s="441"/>
      <c r="D17" s="335" t="s">
        <v>175</v>
      </c>
      <c r="E17" s="335" t="s">
        <v>21</v>
      </c>
      <c r="F17" s="341">
        <v>20</v>
      </c>
      <c r="G17" s="341">
        <v>5</v>
      </c>
      <c r="H17" s="341">
        <v>5</v>
      </c>
      <c r="I17" s="341">
        <v>5</v>
      </c>
      <c r="J17" s="341">
        <v>5</v>
      </c>
      <c r="K17" s="335" t="s">
        <v>214</v>
      </c>
      <c r="L17" s="336"/>
      <c r="M17" s="341"/>
      <c r="N17" s="338"/>
      <c r="O17" s="341"/>
      <c r="P17" s="341"/>
      <c r="Q17" s="341"/>
      <c r="R17" s="338"/>
      <c r="S17" s="341"/>
      <c r="T17" s="341"/>
      <c r="U17" s="338"/>
      <c r="V17" s="341"/>
      <c r="W17" s="341"/>
      <c r="X17" s="341"/>
      <c r="Y17" s="96">
        <f t="shared" si="0"/>
        <v>0</v>
      </c>
    </row>
    <row r="18" spans="1:25" s="351" customFormat="1" ht="42.75">
      <c r="A18" s="441"/>
      <c r="B18" s="441"/>
      <c r="C18" s="441"/>
      <c r="D18" s="335" t="s">
        <v>176</v>
      </c>
      <c r="E18" s="335" t="s">
        <v>21</v>
      </c>
      <c r="F18" s="341">
        <v>1</v>
      </c>
      <c r="G18" s="341">
        <v>1</v>
      </c>
      <c r="H18" s="341">
        <v>1</v>
      </c>
      <c r="I18" s="341">
        <v>1</v>
      </c>
      <c r="J18" s="341">
        <v>1</v>
      </c>
      <c r="K18" s="296" t="s">
        <v>214</v>
      </c>
      <c r="L18" s="336"/>
      <c r="M18" s="58"/>
      <c r="N18" s="59"/>
      <c r="O18" s="58"/>
      <c r="P18" s="58"/>
      <c r="Q18" s="58"/>
      <c r="R18" s="338"/>
      <c r="S18" s="58"/>
      <c r="T18" s="58"/>
      <c r="U18" s="59"/>
      <c r="V18" s="58"/>
      <c r="W18" s="58"/>
      <c r="X18" s="58"/>
      <c r="Y18" s="96">
        <f t="shared" si="0"/>
        <v>0</v>
      </c>
    </row>
    <row r="19" spans="1:25" s="351" customFormat="1" ht="27" customHeight="1">
      <c r="A19" s="441"/>
      <c r="B19" s="441"/>
      <c r="C19" s="335" t="s">
        <v>461</v>
      </c>
      <c r="D19" s="335" t="s">
        <v>462</v>
      </c>
      <c r="E19" s="335" t="s">
        <v>21</v>
      </c>
      <c r="F19" s="341">
        <v>1</v>
      </c>
      <c r="G19" s="341"/>
      <c r="H19" s="341"/>
      <c r="I19" s="58">
        <v>1</v>
      </c>
      <c r="J19" s="58"/>
      <c r="K19" s="340" t="s">
        <v>775</v>
      </c>
      <c r="L19" s="336"/>
      <c r="M19" s="58"/>
      <c r="N19" s="59"/>
      <c r="O19" s="58"/>
      <c r="P19" s="58"/>
      <c r="Q19" s="58"/>
      <c r="R19" s="338">
        <f>3200000*3</f>
        <v>9600000</v>
      </c>
      <c r="S19" s="58"/>
      <c r="T19" s="58"/>
      <c r="U19" s="59"/>
      <c r="V19" s="58"/>
      <c r="W19" s="58"/>
      <c r="X19" s="58"/>
      <c r="Y19" s="96">
        <f t="shared" si="0"/>
        <v>9600000</v>
      </c>
    </row>
    <row r="20" spans="1:25" s="17" customFormat="1" ht="28.5">
      <c r="A20" s="441"/>
      <c r="B20" s="441"/>
      <c r="C20" s="335" t="s">
        <v>165</v>
      </c>
      <c r="D20" s="335" t="s">
        <v>64</v>
      </c>
      <c r="E20" s="335" t="s">
        <v>21</v>
      </c>
      <c r="F20" s="341">
        <v>3</v>
      </c>
      <c r="G20" s="341">
        <v>1</v>
      </c>
      <c r="H20" s="341">
        <v>1</v>
      </c>
      <c r="I20" s="341">
        <v>1</v>
      </c>
      <c r="J20" s="341">
        <v>1</v>
      </c>
      <c r="K20" s="341" t="s">
        <v>214</v>
      </c>
      <c r="L20" s="336"/>
      <c r="M20" s="341"/>
      <c r="N20" s="338"/>
      <c r="O20" s="341"/>
      <c r="P20" s="341"/>
      <c r="Q20" s="341"/>
      <c r="R20" s="338"/>
      <c r="S20" s="341"/>
      <c r="T20" s="341"/>
      <c r="U20" s="338"/>
      <c r="V20" s="341"/>
      <c r="W20" s="341"/>
      <c r="X20" s="341"/>
      <c r="Y20" s="96">
        <f t="shared" si="0"/>
        <v>0</v>
      </c>
    </row>
    <row r="21" spans="1:25" s="351" customFormat="1" ht="42.75">
      <c r="A21" s="441"/>
      <c r="B21" s="441"/>
      <c r="C21" s="335" t="s">
        <v>166</v>
      </c>
      <c r="D21" s="335" t="s">
        <v>64</v>
      </c>
      <c r="E21" s="335" t="s">
        <v>21</v>
      </c>
      <c r="F21" s="341">
        <v>3</v>
      </c>
      <c r="G21" s="341">
        <v>1</v>
      </c>
      <c r="H21" s="341">
        <v>1</v>
      </c>
      <c r="I21" s="341">
        <v>1</v>
      </c>
      <c r="J21" s="341">
        <v>1</v>
      </c>
      <c r="K21" s="335" t="s">
        <v>216</v>
      </c>
      <c r="L21" s="336"/>
      <c r="M21" s="58"/>
      <c r="N21" s="59"/>
      <c r="O21" s="58"/>
      <c r="P21" s="58"/>
      <c r="Q21" s="58"/>
      <c r="R21" s="338">
        <v>15000000</v>
      </c>
      <c r="S21" s="58"/>
      <c r="T21" s="58"/>
      <c r="U21" s="59"/>
      <c r="V21" s="58"/>
      <c r="W21" s="58"/>
      <c r="X21" s="58"/>
      <c r="Y21" s="96">
        <f t="shared" si="0"/>
        <v>15000000</v>
      </c>
    </row>
    <row r="22" spans="1:25" s="351" customFormat="1" ht="42.75">
      <c r="A22" s="441"/>
      <c r="B22" s="441"/>
      <c r="C22" s="335" t="s">
        <v>167</v>
      </c>
      <c r="D22" s="335" t="s">
        <v>64</v>
      </c>
      <c r="E22" s="335" t="s">
        <v>21</v>
      </c>
      <c r="F22" s="341">
        <v>3</v>
      </c>
      <c r="G22" s="341">
        <v>1</v>
      </c>
      <c r="H22" s="341">
        <v>1</v>
      </c>
      <c r="I22" s="341">
        <v>1</v>
      </c>
      <c r="J22" s="341">
        <v>1</v>
      </c>
      <c r="K22" s="60" t="s">
        <v>217</v>
      </c>
      <c r="L22" s="336"/>
      <c r="M22" s="58"/>
      <c r="N22" s="59"/>
      <c r="O22" s="58"/>
      <c r="P22" s="58"/>
      <c r="Q22" s="58"/>
      <c r="R22" s="338">
        <f>7800000+4200000</f>
        <v>12000000</v>
      </c>
      <c r="S22" s="58"/>
      <c r="T22" s="58"/>
      <c r="U22" s="59"/>
      <c r="V22" s="58"/>
      <c r="W22" s="58"/>
      <c r="X22" s="58"/>
      <c r="Y22" s="96">
        <f t="shared" si="0"/>
        <v>12000000</v>
      </c>
    </row>
    <row r="23" spans="1:25" s="351" customFormat="1" ht="57">
      <c r="A23" s="441"/>
      <c r="B23" s="441"/>
      <c r="C23" s="335" t="s">
        <v>168</v>
      </c>
      <c r="D23" s="335" t="s">
        <v>177</v>
      </c>
      <c r="E23" s="335" t="s">
        <v>21</v>
      </c>
      <c r="F23" s="341">
        <v>1</v>
      </c>
      <c r="H23" s="58"/>
      <c r="I23" s="341">
        <v>1</v>
      </c>
      <c r="J23" s="58"/>
      <c r="K23" s="335" t="s">
        <v>218</v>
      </c>
      <c r="L23" s="336"/>
      <c r="M23" s="58"/>
      <c r="N23" s="338">
        <v>40750000</v>
      </c>
      <c r="O23" s="58"/>
      <c r="P23" s="58"/>
      <c r="Q23" s="58"/>
      <c r="R23" s="338">
        <v>15800000</v>
      </c>
      <c r="S23" s="58"/>
      <c r="T23" s="58"/>
      <c r="U23" s="59"/>
      <c r="V23" s="58"/>
      <c r="W23" s="58"/>
      <c r="X23" s="58"/>
      <c r="Y23" s="96">
        <f t="shared" si="0"/>
        <v>56550000</v>
      </c>
    </row>
    <row r="24" spans="1:25" s="351" customFormat="1" ht="70.5" customHeight="1">
      <c r="A24" s="441"/>
      <c r="B24" s="441"/>
      <c r="C24" s="335" t="s">
        <v>169</v>
      </c>
      <c r="D24" s="335" t="s">
        <v>178</v>
      </c>
      <c r="E24" s="335" t="s">
        <v>27</v>
      </c>
      <c r="F24" s="20">
        <v>0.9</v>
      </c>
      <c r="G24" s="341" t="s">
        <v>220</v>
      </c>
      <c r="H24" s="341" t="s">
        <v>220</v>
      </c>
      <c r="I24" s="341" t="s">
        <v>220</v>
      </c>
      <c r="J24" s="341" t="s">
        <v>220</v>
      </c>
      <c r="K24" s="335" t="s">
        <v>219</v>
      </c>
      <c r="L24" s="336"/>
      <c r="M24" s="58"/>
      <c r="N24" s="338">
        <f>1850000*5</f>
        <v>9250000</v>
      </c>
      <c r="O24" s="58"/>
      <c r="P24" s="58"/>
      <c r="Q24" s="58"/>
      <c r="R24" s="338"/>
      <c r="S24" s="389"/>
      <c r="T24" s="58"/>
      <c r="U24" s="59"/>
      <c r="V24" s="58"/>
      <c r="W24" s="58"/>
      <c r="X24" s="58"/>
      <c r="Y24" s="96">
        <f t="shared" si="0"/>
        <v>9250000</v>
      </c>
    </row>
    <row r="25" spans="1:25" s="351" customFormat="1" ht="58.5" customHeight="1">
      <c r="A25" s="441"/>
      <c r="B25" s="441"/>
      <c r="C25" s="335" t="s">
        <v>463</v>
      </c>
      <c r="D25" s="335" t="s">
        <v>65</v>
      </c>
      <c r="E25" s="335" t="s">
        <v>21</v>
      </c>
      <c r="F25" s="341">
        <v>1</v>
      </c>
      <c r="G25" s="341"/>
      <c r="H25" s="341">
        <v>1</v>
      </c>
      <c r="I25" s="341"/>
      <c r="J25" s="341"/>
      <c r="K25" s="335" t="s">
        <v>735</v>
      </c>
      <c r="L25" s="336"/>
      <c r="M25" s="58"/>
      <c r="N25" s="59"/>
      <c r="O25" s="58"/>
      <c r="P25" s="58"/>
      <c r="Q25" s="58"/>
      <c r="R25" s="338">
        <f>3200000*6</f>
        <v>19200000</v>
      </c>
      <c r="S25" s="389"/>
      <c r="T25" s="58"/>
      <c r="U25" s="59"/>
      <c r="V25" s="58"/>
      <c r="W25" s="58"/>
      <c r="X25" s="58"/>
      <c r="Y25" s="96">
        <f t="shared" si="0"/>
        <v>19200000</v>
      </c>
    </row>
    <row r="26" spans="1:25" s="351" customFormat="1">
      <c r="C26" s="17"/>
      <c r="D26" s="17"/>
      <c r="E26" s="17"/>
      <c r="F26" s="17"/>
      <c r="L26" s="202"/>
      <c r="N26" s="203">
        <f t="shared" ref="N26:Y26" si="1">SUM(N11:N25)</f>
        <v>175286847.81999999</v>
      </c>
      <c r="O26" s="203">
        <f t="shared" si="1"/>
        <v>0</v>
      </c>
      <c r="P26" s="203">
        <f t="shared" si="1"/>
        <v>0</v>
      </c>
      <c r="Q26" s="203">
        <f t="shared" si="1"/>
        <v>0</v>
      </c>
      <c r="R26" s="203">
        <f t="shared" si="1"/>
        <v>150000000</v>
      </c>
      <c r="S26" s="203">
        <f t="shared" si="1"/>
        <v>0</v>
      </c>
      <c r="T26" s="203">
        <f t="shared" si="1"/>
        <v>0</v>
      </c>
      <c r="U26" s="203">
        <f t="shared" si="1"/>
        <v>0</v>
      </c>
      <c r="V26" s="203">
        <f t="shared" si="1"/>
        <v>0</v>
      </c>
      <c r="W26" s="203">
        <f t="shared" si="1"/>
        <v>0</v>
      </c>
      <c r="X26" s="203">
        <f t="shared" si="1"/>
        <v>100143772</v>
      </c>
      <c r="Y26" s="328">
        <f t="shared" si="1"/>
        <v>425430619.81999999</v>
      </c>
    </row>
    <row r="27" spans="1:25" s="289" customFormat="1">
      <c r="C27" s="17"/>
      <c r="D27" s="17"/>
      <c r="E27" s="17"/>
      <c r="F27" s="17"/>
      <c r="L27" s="202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328"/>
    </row>
    <row r="28" spans="1:25" s="289" customFormat="1">
      <c r="C28" s="17"/>
      <c r="D28" s="17"/>
      <c r="E28" s="17"/>
      <c r="F28" s="17"/>
      <c r="L28" s="202"/>
      <c r="N28" s="203"/>
      <c r="R28" s="204"/>
      <c r="U28" s="203"/>
      <c r="X28" s="203"/>
      <c r="Y28" s="328"/>
    </row>
    <row r="33" spans="9:25" s="286" customFormat="1">
      <c r="I33" s="289"/>
      <c r="N33" s="326">
        <v>1800000</v>
      </c>
      <c r="P33" s="327">
        <f>N33*5</f>
        <v>9000000</v>
      </c>
      <c r="Y33" s="326"/>
    </row>
  </sheetData>
  <mergeCells count="21">
    <mergeCell ref="A11:A25"/>
    <mergeCell ref="B11:B25"/>
    <mergeCell ref="C13:C14"/>
    <mergeCell ref="C16:C18"/>
    <mergeCell ref="B7:Y7"/>
    <mergeCell ref="A8:Y8"/>
    <mergeCell ref="A9:A10"/>
    <mergeCell ref="B9:B10"/>
    <mergeCell ref="C9:C10"/>
    <mergeCell ref="D9:D10"/>
    <mergeCell ref="E9:E10"/>
    <mergeCell ref="F9:F10"/>
    <mergeCell ref="G9:J9"/>
    <mergeCell ref="K9:M9"/>
    <mergeCell ref="N9:Y9"/>
    <mergeCell ref="B6:Y6"/>
    <mergeCell ref="A1:Y1"/>
    <mergeCell ref="A2:Y2"/>
    <mergeCell ref="B3:Y3"/>
    <mergeCell ref="B4:Y4"/>
    <mergeCell ref="A5:Y5"/>
  </mergeCells>
  <pageMargins left="0.7" right="0.7" top="0.75" bottom="0.75" header="0.3" footer="0.3"/>
  <pageSetup paperSize="9" scale="17" fitToHeight="0" orientation="landscape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24"/>
  <sheetViews>
    <sheetView topLeftCell="A9" zoomScale="60" zoomScaleNormal="60" workbookViewId="0">
      <selection activeCell="P15" sqref="P15"/>
    </sheetView>
  </sheetViews>
  <sheetFormatPr baseColWidth="10" defaultRowHeight="15"/>
  <cols>
    <col min="1" max="1" width="23" customWidth="1"/>
    <col min="2" max="2" width="16.140625" customWidth="1"/>
    <col min="3" max="3" width="22.7109375" style="113" customWidth="1"/>
    <col min="4" max="4" width="16" style="113" customWidth="1"/>
    <col min="5" max="5" width="10.7109375" style="113" customWidth="1"/>
    <col min="6" max="6" width="12.7109375" style="3" customWidth="1"/>
    <col min="7" max="7" width="8.42578125" bestFit="1" customWidth="1"/>
    <col min="8" max="8" width="36" customWidth="1"/>
    <col min="9" max="9" width="32" customWidth="1"/>
    <col min="10" max="10" width="35.28515625" customWidth="1"/>
    <col min="11" max="11" width="29" customWidth="1"/>
    <col min="12" max="12" width="16.28515625" customWidth="1"/>
    <col min="13" max="13" width="20.28515625" customWidth="1"/>
    <col min="14" max="14" width="30" style="22" customWidth="1"/>
    <col min="15" max="17" width="20.28515625" customWidth="1"/>
    <col min="18" max="18" width="26.28515625" customWidth="1"/>
    <col min="19" max="19" width="14.7109375" customWidth="1"/>
    <col min="20" max="20" width="29.85546875" style="22" customWidth="1"/>
    <col min="21" max="21" width="29.85546875" customWidth="1"/>
    <col min="22" max="22" width="29.85546875" style="23" customWidth="1"/>
  </cols>
  <sheetData>
    <row r="1" spans="1:22" ht="25.5">
      <c r="A1" s="452" t="s">
        <v>732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2" customFormat="1" ht="15.75">
      <c r="A3" s="10" t="s">
        <v>0</v>
      </c>
      <c r="B3" s="434" t="s">
        <v>104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2" customFormat="1" ht="15.75">
      <c r="A4" s="10" t="s">
        <v>1</v>
      </c>
      <c r="B4" s="434" t="s">
        <v>250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2">
      <c r="A6" s="114" t="s">
        <v>33</v>
      </c>
      <c r="B6" s="431" t="s">
        <v>251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</row>
    <row r="7" spans="1:22">
      <c r="A7" s="114" t="s">
        <v>34</v>
      </c>
      <c r="B7" s="431" t="s">
        <v>252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>
      <c r="A8" s="114" t="s">
        <v>35</v>
      </c>
      <c r="B8" s="431" t="s">
        <v>253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</row>
    <row r="9" spans="1:22">
      <c r="A9" s="114" t="s">
        <v>42</v>
      </c>
      <c r="B9" s="453" t="s">
        <v>254</v>
      </c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</row>
    <row r="10" spans="1:22">
      <c r="A10" s="436"/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</row>
    <row r="11" spans="1:22" s="30" customFormat="1">
      <c r="A11" s="439" t="s">
        <v>2</v>
      </c>
      <c r="B11" s="439" t="s">
        <v>3</v>
      </c>
      <c r="C11" s="438" t="s">
        <v>20</v>
      </c>
      <c r="D11" s="439" t="s">
        <v>4</v>
      </c>
      <c r="E11" s="454" t="s">
        <v>19</v>
      </c>
      <c r="F11" s="438" t="s">
        <v>10</v>
      </c>
      <c r="G11" s="438">
        <v>2022</v>
      </c>
      <c r="H11" s="439" t="s">
        <v>56</v>
      </c>
      <c r="I11" s="439"/>
      <c r="J11" s="439"/>
      <c r="K11" s="439" t="s">
        <v>57</v>
      </c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</row>
    <row r="12" spans="1:22" s="245" customFormat="1" ht="75">
      <c r="A12" s="439"/>
      <c r="B12" s="439"/>
      <c r="C12" s="438"/>
      <c r="D12" s="439"/>
      <c r="E12" s="455"/>
      <c r="F12" s="438"/>
      <c r="G12" s="438">
        <v>2022</v>
      </c>
      <c r="H12" s="233" t="s">
        <v>5</v>
      </c>
      <c r="I12" s="233" t="s">
        <v>6</v>
      </c>
      <c r="J12" s="235" t="s">
        <v>725</v>
      </c>
      <c r="K12" s="235" t="s">
        <v>58</v>
      </c>
      <c r="L12" s="235" t="s">
        <v>59</v>
      </c>
      <c r="M12" s="235" t="s">
        <v>45</v>
      </c>
      <c r="N12" s="243" t="s">
        <v>46</v>
      </c>
      <c r="O12" s="244" t="s">
        <v>47</v>
      </c>
      <c r="P12" s="244" t="s">
        <v>48</v>
      </c>
      <c r="Q12" s="244" t="s">
        <v>49</v>
      </c>
      <c r="R12" s="244" t="s">
        <v>50</v>
      </c>
      <c r="S12" s="244" t="s">
        <v>51</v>
      </c>
      <c r="T12" s="243" t="s">
        <v>52</v>
      </c>
      <c r="U12" s="244" t="s">
        <v>53</v>
      </c>
      <c r="V12" s="243" t="s">
        <v>583</v>
      </c>
    </row>
    <row r="13" spans="1:22" s="48" customFormat="1" ht="36.75" customHeight="1">
      <c r="A13" s="441" t="s">
        <v>255</v>
      </c>
      <c r="B13" s="441" t="s">
        <v>256</v>
      </c>
      <c r="C13" s="441" t="s">
        <v>257</v>
      </c>
      <c r="D13" s="441" t="s">
        <v>258</v>
      </c>
      <c r="E13" s="442" t="s">
        <v>27</v>
      </c>
      <c r="F13" s="456">
        <v>1</v>
      </c>
      <c r="G13" s="456">
        <v>1</v>
      </c>
      <c r="H13" s="441" t="s">
        <v>699</v>
      </c>
      <c r="I13" s="441" t="s">
        <v>259</v>
      </c>
      <c r="J13" s="335"/>
      <c r="K13" s="46"/>
      <c r="L13" s="46"/>
      <c r="M13" s="46"/>
      <c r="N13" s="47">
        <v>3570357420.3200002</v>
      </c>
      <c r="O13" s="46"/>
      <c r="P13" s="46"/>
      <c r="Q13" s="46"/>
      <c r="R13" s="46"/>
      <c r="S13" s="46"/>
      <c r="T13" s="47">
        <v>5954707669.3400002</v>
      </c>
      <c r="U13" s="46"/>
      <c r="V13" s="338">
        <f>SUM(K13:U13)</f>
        <v>9525065089.6599998</v>
      </c>
    </row>
    <row r="14" spans="1:22" s="48" customFormat="1" ht="81" customHeight="1">
      <c r="A14" s="441"/>
      <c r="B14" s="441"/>
      <c r="C14" s="441"/>
      <c r="D14" s="441"/>
      <c r="E14" s="442"/>
      <c r="F14" s="456"/>
      <c r="G14" s="456"/>
      <c r="H14" s="441"/>
      <c r="I14" s="441"/>
      <c r="J14" s="38"/>
      <c r="K14" s="46"/>
      <c r="L14" s="46"/>
      <c r="M14" s="46"/>
      <c r="N14" s="47"/>
      <c r="O14" s="46"/>
      <c r="P14" s="46"/>
      <c r="Q14" s="46"/>
      <c r="R14" s="46"/>
      <c r="S14" s="46"/>
      <c r="T14" s="47"/>
      <c r="U14" s="46"/>
      <c r="V14" s="338">
        <f t="shared" ref="V14:V15" si="0">SUM(K14:U14)</f>
        <v>0</v>
      </c>
    </row>
    <row r="15" spans="1:22" s="48" customFormat="1" ht="111" customHeight="1">
      <c r="A15" s="441"/>
      <c r="B15" s="441"/>
      <c r="C15" s="335" t="s">
        <v>260</v>
      </c>
      <c r="D15" s="335" t="s">
        <v>261</v>
      </c>
      <c r="E15" s="341" t="s">
        <v>21</v>
      </c>
      <c r="F15" s="335">
        <v>894</v>
      </c>
      <c r="G15" s="341">
        <v>224</v>
      </c>
      <c r="H15" s="341" t="s">
        <v>214</v>
      </c>
      <c r="I15" s="46"/>
      <c r="J15" s="46"/>
      <c r="K15" s="46"/>
      <c r="L15" s="46"/>
      <c r="M15" s="46"/>
      <c r="N15" s="47"/>
      <c r="O15" s="46"/>
      <c r="P15" s="46"/>
      <c r="Q15" s="46"/>
      <c r="R15" s="46"/>
      <c r="S15" s="46"/>
      <c r="T15" s="47"/>
      <c r="U15" s="46"/>
      <c r="V15" s="338">
        <f t="shared" si="0"/>
        <v>0</v>
      </c>
    </row>
    <row r="16" spans="1:22" s="45" customFormat="1" ht="54.75" customHeight="1">
      <c r="A16" s="441"/>
      <c r="B16" s="441"/>
      <c r="C16" s="335" t="s">
        <v>262</v>
      </c>
      <c r="D16" s="335" t="s">
        <v>263</v>
      </c>
      <c r="E16" s="341" t="s">
        <v>21</v>
      </c>
      <c r="F16" s="341">
        <v>4</v>
      </c>
      <c r="G16" s="341">
        <v>1</v>
      </c>
      <c r="H16" s="335" t="s">
        <v>264</v>
      </c>
      <c r="I16" s="341" t="s">
        <v>259</v>
      </c>
      <c r="J16" s="341" t="s">
        <v>265</v>
      </c>
      <c r="K16" s="38"/>
      <c r="L16" s="38"/>
      <c r="M16" s="38"/>
      <c r="N16" s="42"/>
      <c r="O16" s="38"/>
      <c r="P16" s="38"/>
      <c r="Q16" s="38"/>
      <c r="R16" s="38"/>
      <c r="S16" s="38"/>
      <c r="T16" s="338">
        <v>38253273.450000003</v>
      </c>
      <c r="U16" s="38"/>
      <c r="V16" s="338">
        <f t="shared" ref="V16:V21" si="1">SUM(K16:U16)</f>
        <v>38253273.450000003</v>
      </c>
    </row>
    <row r="17" spans="1:22" s="45" customFormat="1" ht="57">
      <c r="A17" s="441"/>
      <c r="B17" s="441"/>
      <c r="C17" s="335" t="s">
        <v>266</v>
      </c>
      <c r="D17" s="335" t="s">
        <v>267</v>
      </c>
      <c r="E17" s="341" t="s">
        <v>21</v>
      </c>
      <c r="F17" s="341">
        <v>4</v>
      </c>
      <c r="G17" s="341">
        <v>1</v>
      </c>
      <c r="H17" s="335" t="s">
        <v>268</v>
      </c>
      <c r="I17" s="38"/>
      <c r="J17" s="335" t="s">
        <v>269</v>
      </c>
      <c r="K17" s="38"/>
      <c r="L17" s="38"/>
      <c r="M17" s="38"/>
      <c r="N17" s="42"/>
      <c r="O17" s="38"/>
      <c r="P17" s="38"/>
      <c r="Q17" s="38"/>
      <c r="R17" s="38"/>
      <c r="S17" s="38"/>
      <c r="T17" s="338"/>
      <c r="U17" s="338">
        <v>21500000</v>
      </c>
      <c r="V17" s="338">
        <f t="shared" si="1"/>
        <v>21500000</v>
      </c>
    </row>
    <row r="18" spans="1:22" s="48" customFormat="1" ht="90" customHeight="1">
      <c r="A18" s="441"/>
      <c r="B18" s="335" t="s">
        <v>727</v>
      </c>
      <c r="C18" s="335" t="s">
        <v>270</v>
      </c>
      <c r="D18" s="335" t="s">
        <v>726</v>
      </c>
      <c r="E18" s="341" t="s">
        <v>21</v>
      </c>
      <c r="F18" s="341">
        <v>2</v>
      </c>
      <c r="G18" s="341">
        <v>1</v>
      </c>
      <c r="H18" s="60" t="s">
        <v>574</v>
      </c>
      <c r="I18" s="38"/>
      <c r="J18" s="335" t="s">
        <v>575</v>
      </c>
      <c r="K18" s="38"/>
      <c r="L18" s="38"/>
      <c r="M18" s="38"/>
      <c r="N18" s="42"/>
      <c r="O18" s="38"/>
      <c r="P18" s="38"/>
      <c r="Q18" s="38"/>
      <c r="R18" s="47">
        <v>253109249</v>
      </c>
      <c r="S18" s="38"/>
      <c r="T18" s="38"/>
      <c r="U18" s="38"/>
      <c r="V18" s="338">
        <f t="shared" si="1"/>
        <v>253109249</v>
      </c>
    </row>
    <row r="19" spans="1:22" s="50" customFormat="1" ht="85.5" customHeight="1">
      <c r="A19" s="441"/>
      <c r="B19" s="449" t="s">
        <v>271</v>
      </c>
      <c r="C19" s="335" t="s">
        <v>272</v>
      </c>
      <c r="D19" s="335" t="s">
        <v>776</v>
      </c>
      <c r="E19" s="341" t="s">
        <v>273</v>
      </c>
      <c r="F19" s="341">
        <v>4</v>
      </c>
      <c r="G19" s="341">
        <v>1</v>
      </c>
      <c r="H19" s="335" t="s">
        <v>274</v>
      </c>
      <c r="I19" s="336"/>
      <c r="J19" s="341" t="s">
        <v>275</v>
      </c>
      <c r="K19" s="46"/>
      <c r="L19" s="46"/>
      <c r="M19" s="46"/>
      <c r="N19" s="47">
        <v>603013548.94000006</v>
      </c>
      <c r="O19" s="46"/>
      <c r="P19" s="46"/>
      <c r="Q19" s="46"/>
      <c r="R19" s="46"/>
      <c r="S19" s="46"/>
      <c r="T19" s="47"/>
      <c r="U19" s="46"/>
      <c r="V19" s="338">
        <f t="shared" si="1"/>
        <v>603013548.94000006</v>
      </c>
    </row>
    <row r="20" spans="1:22" s="50" customFormat="1" ht="85.5" customHeight="1">
      <c r="A20" s="441"/>
      <c r="B20" s="457"/>
      <c r="C20" s="335" t="s">
        <v>276</v>
      </c>
      <c r="D20" s="335" t="s">
        <v>277</v>
      </c>
      <c r="E20" s="341" t="s">
        <v>21</v>
      </c>
      <c r="F20" s="341">
        <v>4</v>
      </c>
      <c r="G20" s="341">
        <v>1</v>
      </c>
      <c r="H20" s="335" t="s">
        <v>278</v>
      </c>
      <c r="I20" s="336"/>
      <c r="J20" s="118" t="s">
        <v>279</v>
      </c>
      <c r="K20" s="338">
        <v>43000000</v>
      </c>
      <c r="L20" s="46"/>
      <c r="M20" s="46"/>
      <c r="N20" s="47"/>
      <c r="O20" s="46"/>
      <c r="P20" s="46"/>
      <c r="Q20" s="46"/>
      <c r="R20" s="46"/>
      <c r="S20" s="46"/>
      <c r="T20" s="47"/>
      <c r="U20" s="47"/>
      <c r="V20" s="338">
        <f t="shared" si="1"/>
        <v>43000000</v>
      </c>
    </row>
    <row r="21" spans="1:22" s="50" customFormat="1" ht="114" customHeight="1">
      <c r="A21" s="441"/>
      <c r="B21" s="450"/>
      <c r="C21" s="335" t="s">
        <v>280</v>
      </c>
      <c r="D21" s="335" t="s">
        <v>281</v>
      </c>
      <c r="E21" s="341" t="s">
        <v>21</v>
      </c>
      <c r="F21" s="341">
        <v>4</v>
      </c>
      <c r="G21" s="341">
        <v>1</v>
      </c>
      <c r="H21" s="335" t="s">
        <v>282</v>
      </c>
      <c r="I21" s="46"/>
      <c r="J21" s="118" t="s">
        <v>283</v>
      </c>
      <c r="K21" s="46"/>
      <c r="L21" s="46"/>
      <c r="M21" s="46"/>
      <c r="N21" s="47">
        <v>402009032.62</v>
      </c>
      <c r="O21" s="46"/>
      <c r="P21" s="46"/>
      <c r="Q21" s="46"/>
      <c r="R21" s="46"/>
      <c r="S21" s="46"/>
      <c r="T21" s="47">
        <v>25758461.030000001</v>
      </c>
      <c r="U21" s="47">
        <v>724500</v>
      </c>
      <c r="V21" s="338">
        <f t="shared" si="1"/>
        <v>428491993.64999998</v>
      </c>
    </row>
    <row r="22" spans="1:22">
      <c r="K22" s="246">
        <f>SUM(K13:K21)</f>
        <v>43000000</v>
      </c>
      <c r="L22" s="246">
        <f t="shared" ref="L22:S22" si="2">SUM(L13:L21)</f>
        <v>0</v>
      </c>
      <c r="M22" s="246">
        <f t="shared" si="2"/>
        <v>0</v>
      </c>
      <c r="N22" s="246">
        <f>SUM(N13:N21)</f>
        <v>4575380001.8800001</v>
      </c>
      <c r="O22" s="246">
        <f t="shared" si="2"/>
        <v>0</v>
      </c>
      <c r="P22" s="246">
        <f t="shared" si="2"/>
        <v>0</v>
      </c>
      <c r="Q22" s="246">
        <f t="shared" si="2"/>
        <v>0</v>
      </c>
      <c r="R22" s="246">
        <f>SUM(R13:R21)</f>
        <v>253109249</v>
      </c>
      <c r="S22" s="246">
        <f t="shared" si="2"/>
        <v>0</v>
      </c>
      <c r="T22" s="246">
        <f>SUM(T13:T21)</f>
        <v>6018719403.8199997</v>
      </c>
      <c r="U22" s="246">
        <f>SUM(U13:U21)</f>
        <v>22224500</v>
      </c>
      <c r="V22" s="246">
        <f>SUM(V13:V21)</f>
        <v>10912433154.700001</v>
      </c>
    </row>
    <row r="23" spans="1:22">
      <c r="N23" s="75"/>
      <c r="T23" s="75"/>
      <c r="V23" s="62"/>
    </row>
    <row r="24" spans="1:22">
      <c r="P24" s="63"/>
    </row>
  </sheetData>
  <mergeCells count="29">
    <mergeCell ref="F13:F14"/>
    <mergeCell ref="G13:G14"/>
    <mergeCell ref="I13:I14"/>
    <mergeCell ref="H13:H14"/>
    <mergeCell ref="A13:A21"/>
    <mergeCell ref="B13:B17"/>
    <mergeCell ref="C13:C14"/>
    <mergeCell ref="D13:D14"/>
    <mergeCell ref="E13:E14"/>
    <mergeCell ref="B19:B21"/>
    <mergeCell ref="B7:V7"/>
    <mergeCell ref="B8:V8"/>
    <mergeCell ref="B9:V9"/>
    <mergeCell ref="A10:V10"/>
    <mergeCell ref="A11:A12"/>
    <mergeCell ref="B11:B12"/>
    <mergeCell ref="C11:C12"/>
    <mergeCell ref="D11:D12"/>
    <mergeCell ref="E11:E12"/>
    <mergeCell ref="F11:F12"/>
    <mergeCell ref="H11:J11"/>
    <mergeCell ref="K11:V11"/>
    <mergeCell ref="G11:G12"/>
    <mergeCell ref="B6:V6"/>
    <mergeCell ref="A1:V1"/>
    <mergeCell ref="A2:V2"/>
    <mergeCell ref="B3:V3"/>
    <mergeCell ref="B4:V4"/>
    <mergeCell ref="A5:V5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D25"/>
  <sheetViews>
    <sheetView tabSelected="1" zoomScale="66" zoomScaleNormal="66" workbookViewId="0">
      <selection activeCell="B6" sqref="B6:V6"/>
    </sheetView>
  </sheetViews>
  <sheetFormatPr baseColWidth="10" defaultRowHeight="15"/>
  <cols>
    <col min="1" max="1" width="19.5703125" customWidth="1"/>
    <col min="2" max="2" width="22.85546875" customWidth="1"/>
    <col min="3" max="3" width="34.85546875" customWidth="1"/>
    <col min="4" max="4" width="22.42578125" customWidth="1"/>
    <col min="5" max="5" width="15.28515625" customWidth="1"/>
    <col min="6" max="6" width="23.28515625" customWidth="1"/>
    <col min="7" max="7" width="8" customWidth="1"/>
    <col min="8" max="8" width="33.7109375" customWidth="1"/>
    <col min="9" max="9" width="18" customWidth="1"/>
    <col min="10" max="11" width="25.140625" customWidth="1"/>
    <col min="12" max="12" width="18.28515625" customWidth="1"/>
    <col min="13" max="13" width="13.85546875" customWidth="1"/>
    <col min="14" max="14" width="12.42578125" bestFit="1" customWidth="1"/>
    <col min="15" max="15" width="23.5703125" customWidth="1"/>
    <col min="16" max="16" width="17.28515625" customWidth="1"/>
    <col min="17" max="17" width="14.42578125" customWidth="1"/>
    <col min="18" max="18" width="12.7109375" customWidth="1"/>
    <col min="19" max="19" width="8.85546875" bestFit="1" customWidth="1"/>
    <col min="20" max="20" width="18.140625" customWidth="1"/>
    <col min="21" max="21" width="21.140625" customWidth="1"/>
    <col min="22" max="22" width="24.28515625" style="22" customWidth="1"/>
    <col min="23" max="31" width="36.5703125" customWidth="1"/>
  </cols>
  <sheetData>
    <row r="1" spans="1:30" ht="25.5">
      <c r="A1" s="432" t="s">
        <v>733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</row>
    <row r="2" spans="1:30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30" ht="15.75">
      <c r="A3" s="10" t="s">
        <v>0</v>
      </c>
      <c r="B3" s="434" t="s">
        <v>104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30" ht="15.75">
      <c r="A4" s="10" t="s">
        <v>1</v>
      </c>
      <c r="B4" s="434" t="s">
        <v>284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30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30">
      <c r="A6" s="403" t="s">
        <v>33</v>
      </c>
      <c r="B6" s="431" t="s">
        <v>285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</row>
    <row r="7" spans="1:30">
      <c r="A7" s="403" t="s">
        <v>34</v>
      </c>
      <c r="B7" s="431" t="s">
        <v>286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30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</row>
    <row r="9" spans="1:30">
      <c r="A9" s="439" t="s">
        <v>2</v>
      </c>
      <c r="B9" s="439" t="s">
        <v>3</v>
      </c>
      <c r="C9" s="438" t="s">
        <v>20</v>
      </c>
      <c r="D9" s="438" t="s">
        <v>4</v>
      </c>
      <c r="E9" s="438" t="s">
        <v>19</v>
      </c>
      <c r="F9" s="438" t="s">
        <v>10</v>
      </c>
      <c r="G9" s="438">
        <v>2022</v>
      </c>
      <c r="H9" s="439" t="s">
        <v>56</v>
      </c>
      <c r="I9" s="439"/>
      <c r="J9" s="439"/>
      <c r="K9" s="439" t="s">
        <v>57</v>
      </c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06"/>
      <c r="X9" s="406"/>
      <c r="Y9" s="463" t="s">
        <v>756</v>
      </c>
      <c r="Z9" s="463"/>
      <c r="AA9" s="463"/>
      <c r="AB9" s="463"/>
      <c r="AC9" s="463"/>
      <c r="AD9" s="463"/>
    </row>
    <row r="10" spans="1:30" ht="75">
      <c r="A10" s="439"/>
      <c r="B10" s="439"/>
      <c r="C10" s="438"/>
      <c r="D10" s="438"/>
      <c r="E10" s="438"/>
      <c r="F10" s="438"/>
      <c r="G10" s="438">
        <v>2022</v>
      </c>
      <c r="H10" s="401" t="s">
        <v>5</v>
      </c>
      <c r="I10" s="400" t="s">
        <v>6</v>
      </c>
      <c r="J10" s="400" t="s">
        <v>725</v>
      </c>
      <c r="K10" s="243" t="s">
        <v>58</v>
      </c>
      <c r="L10" s="400" t="s">
        <v>59</v>
      </c>
      <c r="M10" s="400" t="s">
        <v>45</v>
      </c>
      <c r="N10" s="244" t="s">
        <v>46</v>
      </c>
      <c r="O10" s="243" t="s">
        <v>47</v>
      </c>
      <c r="P10" s="244" t="s">
        <v>48</v>
      </c>
      <c r="Q10" s="244" t="s">
        <v>49</v>
      </c>
      <c r="R10" s="244" t="s">
        <v>50</v>
      </c>
      <c r="S10" s="244" t="s">
        <v>51</v>
      </c>
      <c r="T10" s="244" t="s">
        <v>52</v>
      </c>
      <c r="U10" s="243" t="s">
        <v>53</v>
      </c>
      <c r="V10" s="243" t="s">
        <v>583</v>
      </c>
      <c r="W10" s="407" t="s">
        <v>757</v>
      </c>
      <c r="X10" s="407" t="s">
        <v>6</v>
      </c>
      <c r="Y10" s="407" t="s">
        <v>758</v>
      </c>
      <c r="Z10" s="407" t="s">
        <v>759</v>
      </c>
      <c r="AA10" s="407" t="s">
        <v>760</v>
      </c>
      <c r="AB10" s="407" t="s">
        <v>761</v>
      </c>
      <c r="AC10" s="407" t="s">
        <v>762</v>
      </c>
      <c r="AD10" s="406" t="s">
        <v>763</v>
      </c>
    </row>
    <row r="11" spans="1:30" ht="81" customHeight="1">
      <c r="A11" s="466" t="s">
        <v>287</v>
      </c>
      <c r="B11" s="466" t="s">
        <v>288</v>
      </c>
      <c r="C11" s="404" t="s">
        <v>289</v>
      </c>
      <c r="D11" s="404" t="s">
        <v>290</v>
      </c>
      <c r="E11" s="405" t="s">
        <v>21</v>
      </c>
      <c r="F11" s="404">
        <v>60</v>
      </c>
      <c r="G11" s="405">
        <v>20</v>
      </c>
      <c r="H11" s="467" t="s">
        <v>571</v>
      </c>
      <c r="I11" s="468"/>
      <c r="J11" s="468" t="s">
        <v>568</v>
      </c>
      <c r="K11" s="470">
        <v>21394537.600000001</v>
      </c>
      <c r="L11" s="468"/>
      <c r="M11" s="468"/>
      <c r="N11" s="468"/>
      <c r="O11" s="470">
        <f>20700000+31054922.4</f>
        <v>51754922.399999999</v>
      </c>
      <c r="P11" s="468"/>
      <c r="Q11" s="468"/>
      <c r="R11" s="468"/>
      <c r="S11" s="468"/>
      <c r="T11" s="470">
        <v>22770</v>
      </c>
      <c r="U11" s="470">
        <v>37707016.259999998</v>
      </c>
      <c r="V11" s="470">
        <f>SUM(K11:U14)</f>
        <v>110879246.25999999</v>
      </c>
      <c r="W11" s="112" t="s">
        <v>764</v>
      </c>
      <c r="X11" s="460">
        <v>2021950250109</v>
      </c>
      <c r="Y11" s="464">
        <v>44562</v>
      </c>
      <c r="Z11" s="461">
        <v>44926</v>
      </c>
      <c r="AA11" s="404" t="s">
        <v>290</v>
      </c>
      <c r="AB11" s="462" t="s">
        <v>765</v>
      </c>
      <c r="AC11" s="462" t="s">
        <v>766</v>
      </c>
      <c r="AD11" s="465"/>
    </row>
    <row r="12" spans="1:30" ht="75" customHeight="1">
      <c r="A12" s="466"/>
      <c r="B12" s="466"/>
      <c r="C12" s="404" t="s">
        <v>493</v>
      </c>
      <c r="D12" s="404" t="s">
        <v>290</v>
      </c>
      <c r="E12" s="405" t="s">
        <v>21</v>
      </c>
      <c r="F12" s="404">
        <v>4</v>
      </c>
      <c r="G12" s="405">
        <v>1</v>
      </c>
      <c r="H12" s="467"/>
      <c r="I12" s="468"/>
      <c r="J12" s="468"/>
      <c r="K12" s="470"/>
      <c r="L12" s="468"/>
      <c r="M12" s="468"/>
      <c r="N12" s="468"/>
      <c r="O12" s="470"/>
      <c r="P12" s="468"/>
      <c r="Q12" s="468"/>
      <c r="R12" s="468"/>
      <c r="S12" s="468"/>
      <c r="T12" s="470"/>
      <c r="U12" s="470"/>
      <c r="V12" s="470"/>
      <c r="W12" s="95" t="s">
        <v>767</v>
      </c>
      <c r="X12" s="460"/>
      <c r="Y12" s="464"/>
      <c r="Z12" s="461"/>
      <c r="AA12" s="404" t="s">
        <v>290</v>
      </c>
      <c r="AB12" s="462"/>
      <c r="AC12" s="462"/>
      <c r="AD12" s="465"/>
    </row>
    <row r="13" spans="1:30" ht="53.25" customHeight="1">
      <c r="A13" s="466"/>
      <c r="B13" s="466"/>
      <c r="C13" s="404" t="s">
        <v>291</v>
      </c>
      <c r="D13" s="404" t="s">
        <v>292</v>
      </c>
      <c r="E13" s="405" t="s">
        <v>21</v>
      </c>
      <c r="F13" s="405">
        <v>23</v>
      </c>
      <c r="G13" s="405">
        <v>5</v>
      </c>
      <c r="H13" s="467"/>
      <c r="I13" s="468"/>
      <c r="J13" s="468"/>
      <c r="K13" s="470"/>
      <c r="L13" s="468"/>
      <c r="M13" s="468"/>
      <c r="N13" s="468"/>
      <c r="O13" s="470"/>
      <c r="P13" s="468"/>
      <c r="Q13" s="468"/>
      <c r="R13" s="468"/>
      <c r="S13" s="468"/>
      <c r="T13" s="470"/>
      <c r="U13" s="470"/>
      <c r="V13" s="470"/>
      <c r="W13" s="95" t="s">
        <v>768</v>
      </c>
      <c r="X13" s="460"/>
      <c r="Y13" s="464"/>
      <c r="Z13" s="461"/>
      <c r="AA13" s="404" t="s">
        <v>292</v>
      </c>
      <c r="AB13" s="462"/>
      <c r="AC13" s="462"/>
      <c r="AD13" s="465"/>
    </row>
    <row r="14" spans="1:30" ht="41.25" customHeight="1">
      <c r="A14" s="466"/>
      <c r="B14" s="466"/>
      <c r="C14" s="404" t="s">
        <v>293</v>
      </c>
      <c r="D14" s="404" t="s">
        <v>294</v>
      </c>
      <c r="E14" s="405" t="s">
        <v>21</v>
      </c>
      <c r="F14" s="405">
        <v>500</v>
      </c>
      <c r="G14" s="405">
        <v>125</v>
      </c>
      <c r="H14" s="467"/>
      <c r="I14" s="468"/>
      <c r="J14" s="468"/>
      <c r="K14" s="470"/>
      <c r="L14" s="468"/>
      <c r="M14" s="468"/>
      <c r="N14" s="468"/>
      <c r="O14" s="470"/>
      <c r="P14" s="468"/>
      <c r="Q14" s="468"/>
      <c r="R14" s="468"/>
      <c r="S14" s="468"/>
      <c r="T14" s="470"/>
      <c r="U14" s="470"/>
      <c r="V14" s="470"/>
      <c r="W14" s="112" t="s">
        <v>769</v>
      </c>
      <c r="X14" s="460"/>
      <c r="Y14" s="464"/>
      <c r="Z14" s="461"/>
      <c r="AA14" s="404" t="s">
        <v>294</v>
      </c>
      <c r="AB14" s="462"/>
      <c r="AC14" s="462"/>
      <c r="AD14" s="465"/>
    </row>
    <row r="15" spans="1:30" ht="60.75" customHeight="1">
      <c r="A15" s="466"/>
      <c r="B15" s="466"/>
      <c r="C15" s="404" t="s">
        <v>295</v>
      </c>
      <c r="D15" s="404" t="s">
        <v>296</v>
      </c>
      <c r="E15" s="405" t="s">
        <v>21</v>
      </c>
      <c r="F15" s="405">
        <v>3</v>
      </c>
      <c r="G15" s="405">
        <v>1</v>
      </c>
      <c r="H15" s="467"/>
      <c r="I15" s="468"/>
      <c r="J15" s="468"/>
      <c r="K15" s="470"/>
      <c r="L15" s="468"/>
      <c r="M15" s="468"/>
      <c r="N15" s="468"/>
      <c r="O15" s="470"/>
      <c r="P15" s="468"/>
      <c r="Q15" s="468"/>
      <c r="R15" s="468"/>
      <c r="S15" s="468"/>
      <c r="T15" s="470"/>
      <c r="U15" s="470"/>
      <c r="V15" s="470"/>
      <c r="W15" s="95" t="s">
        <v>767</v>
      </c>
      <c r="X15" s="460"/>
      <c r="Y15" s="464"/>
      <c r="Z15" s="461"/>
      <c r="AA15" s="404" t="s">
        <v>296</v>
      </c>
      <c r="AB15" s="462"/>
      <c r="AC15" s="462"/>
      <c r="AD15" s="465"/>
    </row>
    <row r="16" spans="1:30" ht="57">
      <c r="A16" s="466"/>
      <c r="B16" s="466"/>
      <c r="C16" s="404" t="s">
        <v>297</v>
      </c>
      <c r="D16" s="404" t="s">
        <v>54</v>
      </c>
      <c r="E16" s="405" t="s">
        <v>21</v>
      </c>
      <c r="F16" s="405">
        <v>1000</v>
      </c>
      <c r="G16" s="405">
        <v>250</v>
      </c>
      <c r="H16" s="408" t="s">
        <v>570</v>
      </c>
      <c r="I16" s="405"/>
      <c r="J16" s="404" t="s">
        <v>569</v>
      </c>
      <c r="K16" s="402"/>
      <c r="L16" s="405"/>
      <c r="M16" s="405"/>
      <c r="N16" s="405"/>
      <c r="O16" s="402">
        <v>80707733.370000005</v>
      </c>
      <c r="P16" s="405"/>
      <c r="Q16" s="405"/>
      <c r="R16" s="405"/>
      <c r="S16" s="405"/>
      <c r="T16" s="402"/>
      <c r="U16" s="402">
        <v>61292266.630000003</v>
      </c>
      <c r="V16" s="402">
        <f>SUM(K16:U16)</f>
        <v>142000000</v>
      </c>
      <c r="W16" s="112" t="s">
        <v>770</v>
      </c>
      <c r="X16" s="409">
        <v>2021950250103</v>
      </c>
      <c r="Y16" s="410">
        <v>44562</v>
      </c>
      <c r="Z16" s="410">
        <v>44926</v>
      </c>
      <c r="AA16" s="404" t="s">
        <v>54</v>
      </c>
      <c r="AB16" s="112" t="s">
        <v>765</v>
      </c>
      <c r="AC16" s="112" t="s">
        <v>766</v>
      </c>
      <c r="AD16" s="95"/>
    </row>
    <row r="17" spans="1:30" ht="57">
      <c r="A17" s="466"/>
      <c r="B17" s="466"/>
      <c r="C17" s="404" t="s">
        <v>298</v>
      </c>
      <c r="D17" s="404" t="s">
        <v>299</v>
      </c>
      <c r="E17" s="405" t="s">
        <v>21</v>
      </c>
      <c r="F17" s="405">
        <v>3</v>
      </c>
      <c r="G17" s="405">
        <v>1</v>
      </c>
      <c r="H17" s="408" t="s">
        <v>300</v>
      </c>
      <c r="I17" s="408"/>
      <c r="J17" s="405" t="s">
        <v>572</v>
      </c>
      <c r="K17" s="402"/>
      <c r="L17" s="405"/>
      <c r="M17" s="405"/>
      <c r="N17" s="405"/>
      <c r="O17" s="402"/>
      <c r="P17" s="405"/>
      <c r="Q17" s="405"/>
      <c r="R17" s="405"/>
      <c r="S17" s="405"/>
      <c r="T17" s="405"/>
      <c r="U17" s="402">
        <v>17000000</v>
      </c>
      <c r="V17" s="402">
        <f>SUM(K17:U17)</f>
        <v>17000000</v>
      </c>
      <c r="W17" s="95" t="s">
        <v>767</v>
      </c>
      <c r="X17" s="409">
        <v>2021950250106</v>
      </c>
      <c r="Y17" s="410">
        <v>44562</v>
      </c>
      <c r="Z17" s="410">
        <v>44926</v>
      </c>
      <c r="AA17" s="404" t="s">
        <v>299</v>
      </c>
      <c r="AB17" s="112" t="s">
        <v>765</v>
      </c>
      <c r="AC17" s="112" t="s">
        <v>766</v>
      </c>
      <c r="AD17" s="95"/>
    </row>
    <row r="18" spans="1:30" ht="57">
      <c r="A18" s="466"/>
      <c r="B18" s="466"/>
      <c r="C18" s="404" t="s">
        <v>301</v>
      </c>
      <c r="D18" s="404" t="s">
        <v>302</v>
      </c>
      <c r="E18" s="405" t="s">
        <v>21</v>
      </c>
      <c r="F18" s="405">
        <v>2</v>
      </c>
      <c r="G18" s="405">
        <v>1</v>
      </c>
      <c r="H18" s="404" t="s">
        <v>658</v>
      </c>
      <c r="I18" s="405"/>
      <c r="J18" s="404" t="s">
        <v>659</v>
      </c>
      <c r="K18" s="402"/>
      <c r="L18" s="405"/>
      <c r="M18" s="405"/>
      <c r="N18" s="405"/>
      <c r="O18" s="402"/>
      <c r="P18" s="405"/>
      <c r="Q18" s="405"/>
      <c r="R18" s="402"/>
      <c r="S18" s="405"/>
      <c r="T18" s="405"/>
      <c r="U18" s="402"/>
      <c r="V18" s="402">
        <f t="shared" ref="V18" si="0">SUM(K18:U18)</f>
        <v>0</v>
      </c>
      <c r="W18" s="112" t="s">
        <v>771</v>
      </c>
      <c r="X18" s="95"/>
      <c r="Y18" s="410">
        <v>44562</v>
      </c>
      <c r="Z18" s="410">
        <v>44926</v>
      </c>
      <c r="AA18" s="404" t="s">
        <v>302</v>
      </c>
      <c r="AB18" s="112" t="s">
        <v>765</v>
      </c>
      <c r="AC18" s="112" t="s">
        <v>766</v>
      </c>
      <c r="AD18" s="95"/>
    </row>
    <row r="19" spans="1:30" ht="28.5">
      <c r="A19" s="466"/>
      <c r="B19" s="466"/>
      <c r="C19" s="466" t="s">
        <v>303</v>
      </c>
      <c r="D19" s="404" t="s">
        <v>55</v>
      </c>
      <c r="E19" s="469" t="s">
        <v>21</v>
      </c>
      <c r="F19" s="405">
        <v>8</v>
      </c>
      <c r="G19" s="405">
        <v>2</v>
      </c>
      <c r="H19" s="468" t="s">
        <v>304</v>
      </c>
      <c r="I19" s="468"/>
      <c r="J19" s="466" t="s">
        <v>573</v>
      </c>
      <c r="K19" s="445"/>
      <c r="L19" s="469"/>
      <c r="M19" s="469"/>
      <c r="N19" s="469"/>
      <c r="O19" s="445"/>
      <c r="P19" s="469"/>
      <c r="Q19" s="469"/>
      <c r="R19" s="469"/>
      <c r="S19" s="469"/>
      <c r="T19" s="445"/>
      <c r="U19" s="445">
        <v>23416271.600000001</v>
      </c>
      <c r="V19" s="445">
        <f>SUM(K19:U20)</f>
        <v>23416271.600000001</v>
      </c>
      <c r="W19" s="95" t="s">
        <v>772</v>
      </c>
      <c r="X19" s="460">
        <v>2021950250105</v>
      </c>
      <c r="Y19" s="461">
        <v>44562</v>
      </c>
      <c r="Z19" s="461">
        <v>44926</v>
      </c>
      <c r="AA19" s="404" t="s">
        <v>55</v>
      </c>
      <c r="AB19" s="462" t="s">
        <v>765</v>
      </c>
      <c r="AC19" s="462" t="s">
        <v>766</v>
      </c>
      <c r="AD19" s="458"/>
    </row>
    <row r="20" spans="1:30" ht="28.5">
      <c r="A20" s="466"/>
      <c r="B20" s="466"/>
      <c r="C20" s="466"/>
      <c r="D20" s="404" t="s">
        <v>305</v>
      </c>
      <c r="E20" s="469"/>
      <c r="F20" s="405">
        <v>4</v>
      </c>
      <c r="G20" s="405">
        <v>1</v>
      </c>
      <c r="H20" s="468"/>
      <c r="I20" s="468"/>
      <c r="J20" s="466"/>
      <c r="K20" s="445"/>
      <c r="L20" s="469"/>
      <c r="M20" s="469"/>
      <c r="N20" s="469"/>
      <c r="O20" s="445"/>
      <c r="P20" s="469"/>
      <c r="Q20" s="469"/>
      <c r="R20" s="469"/>
      <c r="S20" s="469"/>
      <c r="T20" s="445"/>
      <c r="U20" s="445"/>
      <c r="V20" s="445"/>
      <c r="W20" s="95" t="s">
        <v>773</v>
      </c>
      <c r="X20" s="460"/>
      <c r="Y20" s="461"/>
      <c r="Z20" s="461"/>
      <c r="AA20" s="404" t="s">
        <v>305</v>
      </c>
      <c r="AB20" s="462"/>
      <c r="AC20" s="462"/>
      <c r="AD20" s="459"/>
    </row>
    <row r="21" spans="1:30">
      <c r="O21" s="115">
        <f>SUM(O11:O20)</f>
        <v>132462655.77000001</v>
      </c>
      <c r="T21" s="44">
        <f>SUM(T11:T20)</f>
        <v>22770</v>
      </c>
      <c r="U21" s="44">
        <f>SUM(U11:U20)</f>
        <v>139415554.49000001</v>
      </c>
      <c r="V21" s="75">
        <f>SUM(V11:V20)</f>
        <v>293295517.86000001</v>
      </c>
    </row>
    <row r="22" spans="1:30">
      <c r="V22" s="75"/>
    </row>
    <row r="24" spans="1:30">
      <c r="O24" s="115"/>
    </row>
    <row r="25" spans="1:30">
      <c r="U25" s="63"/>
    </row>
  </sheetData>
  <mergeCells count="64">
    <mergeCell ref="R19:R20"/>
    <mergeCell ref="S19:S20"/>
    <mergeCell ref="T19:T20"/>
    <mergeCell ref="U19:U20"/>
    <mergeCell ref="V19:V20"/>
    <mergeCell ref="R11:R15"/>
    <mergeCell ref="S11:S15"/>
    <mergeCell ref="T11:T15"/>
    <mergeCell ref="U11:U15"/>
    <mergeCell ref="V11:V15"/>
    <mergeCell ref="K11:K15"/>
    <mergeCell ref="L11:L15"/>
    <mergeCell ref="M11:M15"/>
    <mergeCell ref="K19:K20"/>
    <mergeCell ref="Q19:Q20"/>
    <mergeCell ref="L19:L20"/>
    <mergeCell ref="M19:M20"/>
    <mergeCell ref="N19:N20"/>
    <mergeCell ref="O19:O20"/>
    <mergeCell ref="P19:P20"/>
    <mergeCell ref="O11:O15"/>
    <mergeCell ref="N11:N15"/>
    <mergeCell ref="P11:P15"/>
    <mergeCell ref="Q11:Q15"/>
    <mergeCell ref="A11:A20"/>
    <mergeCell ref="B11:B20"/>
    <mergeCell ref="H11:H15"/>
    <mergeCell ref="I11:I15"/>
    <mergeCell ref="J11:J15"/>
    <mergeCell ref="C19:C20"/>
    <mergeCell ref="E19:E20"/>
    <mergeCell ref="H19:H20"/>
    <mergeCell ref="I19:I20"/>
    <mergeCell ref="J19:J20"/>
    <mergeCell ref="B6:V6"/>
    <mergeCell ref="A1:V1"/>
    <mergeCell ref="A2:V2"/>
    <mergeCell ref="B3:V3"/>
    <mergeCell ref="B4:V4"/>
    <mergeCell ref="A5:V5"/>
    <mergeCell ref="B7:V7"/>
    <mergeCell ref="A8:V8"/>
    <mergeCell ref="A9:A10"/>
    <mergeCell ref="B9:B10"/>
    <mergeCell ref="C9:C10"/>
    <mergeCell ref="D9:D10"/>
    <mergeCell ref="E9:E10"/>
    <mergeCell ref="F9:F10"/>
    <mergeCell ref="H9:J9"/>
    <mergeCell ref="K9:V9"/>
    <mergeCell ref="G9:G10"/>
    <mergeCell ref="Y9:AD9"/>
    <mergeCell ref="X11:X15"/>
    <mergeCell ref="Y11:Y15"/>
    <mergeCell ref="Z11:Z15"/>
    <mergeCell ref="AB11:AB15"/>
    <mergeCell ref="AC11:AC15"/>
    <mergeCell ref="AD11:AD15"/>
    <mergeCell ref="AD19:AD20"/>
    <mergeCell ref="X19:X20"/>
    <mergeCell ref="Y19:Y20"/>
    <mergeCell ref="Z19:Z20"/>
    <mergeCell ref="AB19:AB20"/>
    <mergeCell ref="AC19:AC20"/>
  </mergeCell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V31"/>
  <sheetViews>
    <sheetView topLeftCell="A16" zoomScale="75" zoomScaleNormal="75" workbookViewId="0">
      <selection activeCell="C20" sqref="C20"/>
    </sheetView>
  </sheetViews>
  <sheetFormatPr baseColWidth="10" defaultRowHeight="23.25" customHeight="1"/>
  <cols>
    <col min="1" max="1" width="9.140625" customWidth="1"/>
    <col min="2" max="2" width="21.28515625" customWidth="1"/>
    <col min="3" max="3" width="43.85546875" customWidth="1"/>
    <col min="4" max="4" width="32.85546875" customWidth="1"/>
    <col min="5" max="5" width="12" customWidth="1"/>
    <col min="6" max="6" width="12.140625" customWidth="1"/>
    <col min="7" max="7" width="9.42578125" style="225" customWidth="1"/>
    <col min="8" max="8" width="32.85546875" customWidth="1"/>
    <col min="9" max="9" width="20.85546875" customWidth="1"/>
    <col min="10" max="10" width="28.28515625" style="121" customWidth="1"/>
    <col min="11" max="11" width="12.7109375" customWidth="1"/>
    <col min="12" max="13" width="25" customWidth="1"/>
    <col min="14" max="14" width="13.7109375" customWidth="1"/>
    <col min="15" max="15" width="19.5703125" customWidth="1"/>
    <col min="16" max="16" width="11.85546875" customWidth="1"/>
    <col min="17" max="17" width="13.140625" customWidth="1"/>
    <col min="18" max="18" width="15.28515625" bestFit="1" customWidth="1"/>
    <col min="19" max="19" width="8.28515625" bestFit="1" customWidth="1"/>
    <col min="20" max="20" width="12.42578125" customWidth="1"/>
    <col min="21" max="22" width="21.5703125" customWidth="1"/>
  </cols>
  <sheetData>
    <row r="1" spans="1:22" ht="23.25" customHeight="1">
      <c r="A1" s="476" t="s">
        <v>732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</row>
    <row r="2" spans="1:22" ht="23.25" customHeight="1">
      <c r="A2" s="10" t="s">
        <v>0</v>
      </c>
      <c r="B2" s="434" t="s">
        <v>104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</row>
    <row r="3" spans="1:22" ht="23.25" customHeight="1">
      <c r="A3" s="10" t="s">
        <v>1</v>
      </c>
      <c r="B3" s="434" t="s">
        <v>441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ht="23.25" customHeight="1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</row>
    <row r="5" spans="1:22" ht="23.25" customHeight="1">
      <c r="A5" s="70" t="s">
        <v>33</v>
      </c>
      <c r="B5" s="431" t="s">
        <v>442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</row>
    <row r="6" spans="1:22" ht="23.25" customHeight="1">
      <c r="A6" s="70" t="s">
        <v>34</v>
      </c>
      <c r="B6" s="431" t="s">
        <v>443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</row>
    <row r="7" spans="1:22" ht="23.25" customHeight="1">
      <c r="A7" s="70" t="s">
        <v>35</v>
      </c>
      <c r="B7" s="431" t="s">
        <v>444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 ht="23.25" customHeight="1">
      <c r="A8" s="70" t="s">
        <v>42</v>
      </c>
      <c r="B8" s="431" t="s">
        <v>445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</row>
    <row r="9" spans="1:22" ht="23.25" customHeight="1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</row>
    <row r="10" spans="1:22" ht="23.25" customHeight="1">
      <c r="A10" s="439" t="s">
        <v>2</v>
      </c>
      <c r="B10" s="439" t="s">
        <v>3</v>
      </c>
      <c r="C10" s="438" t="s">
        <v>20</v>
      </c>
      <c r="D10" s="438" t="s">
        <v>4</v>
      </c>
      <c r="E10" s="438" t="s">
        <v>19</v>
      </c>
      <c r="F10" s="438" t="s">
        <v>10</v>
      </c>
      <c r="G10" s="233"/>
      <c r="H10" s="439" t="s">
        <v>56</v>
      </c>
      <c r="I10" s="439"/>
      <c r="J10" s="439"/>
      <c r="K10" s="439" t="s">
        <v>57</v>
      </c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</row>
    <row r="11" spans="1:22" ht="75">
      <c r="A11" s="439"/>
      <c r="B11" s="439"/>
      <c r="C11" s="438"/>
      <c r="D11" s="438"/>
      <c r="E11" s="438"/>
      <c r="F11" s="438"/>
      <c r="G11" s="233">
        <v>2022</v>
      </c>
      <c r="H11" s="233" t="s">
        <v>5</v>
      </c>
      <c r="I11" s="235" t="s">
        <v>6</v>
      </c>
      <c r="J11" s="235" t="s">
        <v>725</v>
      </c>
      <c r="K11" s="235" t="s">
        <v>58</v>
      </c>
      <c r="L11" s="235" t="s">
        <v>59</v>
      </c>
      <c r="M11" s="235" t="s">
        <v>45</v>
      </c>
      <c r="N11" s="244" t="s">
        <v>46</v>
      </c>
      <c r="O11" s="244" t="s">
        <v>47</v>
      </c>
      <c r="P11" s="244" t="s">
        <v>48</v>
      </c>
      <c r="Q11" s="244" t="s">
        <v>49</v>
      </c>
      <c r="R11" s="244" t="s">
        <v>50</v>
      </c>
      <c r="S11" s="244" t="s">
        <v>51</v>
      </c>
      <c r="T11" s="244" t="s">
        <v>52</v>
      </c>
      <c r="U11" s="244" t="s">
        <v>53</v>
      </c>
      <c r="V11" s="244" t="s">
        <v>583</v>
      </c>
    </row>
    <row r="12" spans="1:22" s="45" customFormat="1" ht="57">
      <c r="A12" s="441" t="s">
        <v>446</v>
      </c>
      <c r="B12" s="441" t="s">
        <v>447</v>
      </c>
      <c r="C12" s="116" t="s">
        <v>448</v>
      </c>
      <c r="D12" s="116" t="s">
        <v>449</v>
      </c>
      <c r="E12" s="117" t="s">
        <v>21</v>
      </c>
      <c r="F12" s="117">
        <v>40</v>
      </c>
      <c r="G12" s="228">
        <v>10</v>
      </c>
      <c r="H12" s="35" t="s">
        <v>450</v>
      </c>
      <c r="I12" s="35"/>
      <c r="J12" s="118" t="s">
        <v>451</v>
      </c>
      <c r="K12" s="120"/>
      <c r="L12" s="120"/>
      <c r="M12" s="120"/>
      <c r="N12" s="120"/>
      <c r="O12" s="120"/>
      <c r="P12" s="120"/>
      <c r="Q12" s="120"/>
      <c r="R12" s="120"/>
      <c r="S12" s="120"/>
      <c r="T12" s="122"/>
      <c r="U12" s="122">
        <v>10000000</v>
      </c>
      <c r="V12" s="47">
        <f>SUM(K12:U12)</f>
        <v>10000000</v>
      </c>
    </row>
    <row r="13" spans="1:22" s="45" customFormat="1" ht="78.75" customHeight="1">
      <c r="A13" s="441"/>
      <c r="B13" s="441"/>
      <c r="C13" s="441" t="s">
        <v>452</v>
      </c>
      <c r="D13" s="441" t="s">
        <v>453</v>
      </c>
      <c r="E13" s="441" t="s">
        <v>21</v>
      </c>
      <c r="F13" s="441">
        <v>4</v>
      </c>
      <c r="G13" s="479">
        <v>1</v>
      </c>
      <c r="H13" s="478" t="s">
        <v>748</v>
      </c>
      <c r="I13" s="474"/>
      <c r="J13" s="374" t="s">
        <v>454</v>
      </c>
      <c r="K13" s="375"/>
      <c r="L13" s="375"/>
      <c r="M13" s="375"/>
      <c r="N13" s="375"/>
      <c r="O13" s="119"/>
      <c r="P13" s="375"/>
      <c r="Q13" s="375"/>
      <c r="R13" s="375"/>
      <c r="S13" s="375"/>
      <c r="T13" s="119"/>
      <c r="U13" s="119">
        <v>30000000</v>
      </c>
      <c r="V13" s="445">
        <f>SUM(K13:U18)</f>
        <v>82500000</v>
      </c>
    </row>
    <row r="14" spans="1:22" s="45" customFormat="1" ht="78.75" customHeight="1">
      <c r="A14" s="441"/>
      <c r="B14" s="441"/>
      <c r="C14" s="441"/>
      <c r="D14" s="441"/>
      <c r="E14" s="441"/>
      <c r="F14" s="441"/>
      <c r="G14" s="480"/>
      <c r="H14" s="478"/>
      <c r="I14" s="474"/>
      <c r="J14" s="374" t="s">
        <v>576</v>
      </c>
      <c r="K14" s="375"/>
      <c r="L14" s="375"/>
      <c r="M14" s="375"/>
      <c r="N14" s="375"/>
      <c r="O14" s="119"/>
      <c r="P14" s="375"/>
      <c r="Q14" s="375"/>
      <c r="R14" s="375"/>
      <c r="S14" s="375"/>
      <c r="T14" s="119"/>
      <c r="U14" s="119">
        <v>30000000</v>
      </c>
      <c r="V14" s="445"/>
    </row>
    <row r="15" spans="1:22" s="45" customFormat="1" ht="78.75" customHeight="1">
      <c r="A15" s="441"/>
      <c r="B15" s="441"/>
      <c r="C15" s="441"/>
      <c r="D15" s="441"/>
      <c r="E15" s="441"/>
      <c r="F15" s="441"/>
      <c r="G15" s="480"/>
      <c r="H15" s="478"/>
      <c r="I15" s="474"/>
      <c r="J15" s="376" t="s">
        <v>578</v>
      </c>
      <c r="K15" s="375"/>
      <c r="L15" s="375"/>
      <c r="M15" s="375"/>
      <c r="N15" s="375"/>
      <c r="O15" s="119"/>
      <c r="P15" s="375"/>
      <c r="Q15" s="375"/>
      <c r="R15" s="375"/>
      <c r="S15" s="375"/>
      <c r="T15" s="119"/>
      <c r="U15" s="119">
        <v>10000000</v>
      </c>
      <c r="V15" s="445"/>
    </row>
    <row r="16" spans="1:22" s="45" customFormat="1" ht="78.75" customHeight="1">
      <c r="A16" s="441"/>
      <c r="B16" s="441"/>
      <c r="C16" s="441"/>
      <c r="D16" s="441"/>
      <c r="E16" s="441"/>
      <c r="F16" s="441"/>
      <c r="G16" s="481"/>
      <c r="H16" s="478"/>
      <c r="I16" s="474"/>
      <c r="J16" s="376" t="s">
        <v>577</v>
      </c>
      <c r="K16" s="375"/>
      <c r="L16" s="375"/>
      <c r="M16" s="375"/>
      <c r="N16" s="375"/>
      <c r="O16" s="119"/>
      <c r="P16" s="375"/>
      <c r="Q16" s="375"/>
      <c r="R16" s="375"/>
      <c r="S16" s="375"/>
      <c r="T16" s="119"/>
      <c r="U16" s="119">
        <v>5000000</v>
      </c>
      <c r="V16" s="445"/>
    </row>
    <row r="17" spans="1:22" s="45" customFormat="1" ht="28.5">
      <c r="A17" s="441"/>
      <c r="B17" s="441"/>
      <c r="C17" s="335" t="s">
        <v>498</v>
      </c>
      <c r="D17" s="335" t="s">
        <v>497</v>
      </c>
      <c r="E17" s="341" t="s">
        <v>21</v>
      </c>
      <c r="F17" s="341">
        <v>40</v>
      </c>
      <c r="G17" s="345">
        <v>10</v>
      </c>
      <c r="H17" s="478"/>
      <c r="I17" s="474"/>
      <c r="J17" s="377" t="s">
        <v>579</v>
      </c>
      <c r="K17" s="375"/>
      <c r="L17" s="375"/>
      <c r="M17" s="375"/>
      <c r="N17" s="375"/>
      <c r="O17" s="119">
        <v>3500000</v>
      </c>
      <c r="P17" s="375"/>
      <c r="Q17" s="375"/>
      <c r="R17" s="375"/>
      <c r="S17" s="375"/>
      <c r="T17" s="119"/>
      <c r="U17" s="119"/>
      <c r="V17" s="445"/>
    </row>
    <row r="18" spans="1:22" s="45" customFormat="1" ht="57" customHeight="1">
      <c r="A18" s="441"/>
      <c r="B18" s="441"/>
      <c r="C18" s="335" t="s">
        <v>494</v>
      </c>
      <c r="D18" s="335" t="s">
        <v>495</v>
      </c>
      <c r="E18" s="341" t="s">
        <v>21</v>
      </c>
      <c r="F18" s="341">
        <v>4</v>
      </c>
      <c r="G18" s="345">
        <v>1</v>
      </c>
      <c r="H18" s="478"/>
      <c r="I18" s="474"/>
      <c r="J18" s="377" t="s">
        <v>580</v>
      </c>
      <c r="K18" s="375"/>
      <c r="L18" s="375"/>
      <c r="M18" s="375"/>
      <c r="N18" s="375"/>
      <c r="O18" s="119"/>
      <c r="P18" s="375"/>
      <c r="Q18" s="375"/>
      <c r="R18" s="375"/>
      <c r="S18" s="375"/>
      <c r="T18" s="119"/>
      <c r="U18" s="119">
        <v>4000000</v>
      </c>
      <c r="V18" s="445"/>
    </row>
    <row r="19" spans="1:22" s="45" customFormat="1" ht="48" customHeight="1">
      <c r="A19" s="441"/>
      <c r="B19" s="441"/>
      <c r="C19" s="335" t="s">
        <v>455</v>
      </c>
      <c r="D19" s="335" t="s">
        <v>456</v>
      </c>
      <c r="E19" s="341" t="s">
        <v>21</v>
      </c>
      <c r="F19" s="341">
        <v>4</v>
      </c>
      <c r="G19" s="341">
        <v>1</v>
      </c>
      <c r="H19" s="477" t="s">
        <v>749</v>
      </c>
      <c r="I19" s="473"/>
      <c r="J19" s="118" t="s">
        <v>457</v>
      </c>
      <c r="K19" s="471"/>
      <c r="L19" s="471"/>
      <c r="M19" s="471"/>
      <c r="N19" s="471"/>
      <c r="O19" s="88"/>
      <c r="P19" s="471"/>
      <c r="Q19" s="471"/>
      <c r="R19" s="471"/>
      <c r="S19" s="471"/>
      <c r="T19" s="471"/>
      <c r="U19" s="119">
        <v>10000000</v>
      </c>
      <c r="V19" s="445">
        <f>SUM(K19:U20)</f>
        <v>146899776.41</v>
      </c>
    </row>
    <row r="20" spans="1:22" s="45" customFormat="1" ht="84.75" customHeight="1">
      <c r="A20" s="441"/>
      <c r="B20" s="441"/>
      <c r="C20" s="335" t="s">
        <v>458</v>
      </c>
      <c r="D20" s="335" t="s">
        <v>54</v>
      </c>
      <c r="E20" s="341" t="s">
        <v>21</v>
      </c>
      <c r="F20" s="341">
        <v>900</v>
      </c>
      <c r="G20" s="341">
        <v>300</v>
      </c>
      <c r="H20" s="477"/>
      <c r="I20" s="473"/>
      <c r="J20" s="378" t="s">
        <v>459</v>
      </c>
      <c r="K20" s="471"/>
      <c r="L20" s="471"/>
      <c r="M20" s="471"/>
      <c r="N20" s="471"/>
      <c r="O20" s="119">
        <v>88671992.579999998</v>
      </c>
      <c r="P20" s="471"/>
      <c r="Q20" s="471"/>
      <c r="R20" s="471"/>
      <c r="S20" s="471"/>
      <c r="T20" s="471"/>
      <c r="U20" s="119">
        <v>48227783.829999998</v>
      </c>
      <c r="V20" s="445"/>
    </row>
    <row r="21" spans="1:22" s="45" customFormat="1" ht="73.5" customHeight="1">
      <c r="A21" s="441"/>
      <c r="B21" s="441"/>
      <c r="C21" s="335" t="s">
        <v>496</v>
      </c>
      <c r="D21" s="335" t="s">
        <v>60</v>
      </c>
      <c r="E21" s="341" t="s">
        <v>21</v>
      </c>
      <c r="F21" s="341">
        <v>4</v>
      </c>
      <c r="G21" s="345">
        <v>1</v>
      </c>
      <c r="H21" s="344" t="s">
        <v>750</v>
      </c>
      <c r="I21" s="88"/>
      <c r="J21" s="345" t="s">
        <v>572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19">
        <v>3000000</v>
      </c>
      <c r="V21" s="338">
        <f>SUM(K21:U21)</f>
        <v>3000000</v>
      </c>
    </row>
    <row r="22" spans="1:22" s="45" customFormat="1" ht="47.25" customHeight="1">
      <c r="A22" s="441"/>
      <c r="B22" s="441" t="s">
        <v>499</v>
      </c>
      <c r="C22" s="340" t="s">
        <v>500</v>
      </c>
      <c r="D22" s="335" t="s">
        <v>501</v>
      </c>
      <c r="E22" s="341" t="s">
        <v>21</v>
      </c>
      <c r="F22" s="341">
        <v>4</v>
      </c>
      <c r="G22" s="345">
        <v>2</v>
      </c>
      <c r="H22" s="475" t="s">
        <v>751</v>
      </c>
      <c r="I22" s="472"/>
      <c r="J22" s="475" t="s">
        <v>581</v>
      </c>
      <c r="K22" s="471"/>
      <c r="L22" s="471"/>
      <c r="M22" s="471"/>
      <c r="N22" s="471"/>
      <c r="O22" s="471">
        <v>7000000</v>
      </c>
      <c r="P22" s="471"/>
      <c r="Q22" s="471"/>
      <c r="R22" s="471"/>
      <c r="S22" s="471"/>
      <c r="T22" s="471"/>
      <c r="U22" s="471">
        <v>6025309.3099999996</v>
      </c>
      <c r="V22" s="445">
        <f>SUM(K22:U23)</f>
        <v>13025309.309999999</v>
      </c>
    </row>
    <row r="23" spans="1:22" s="45" customFormat="1" ht="44.25" customHeight="1">
      <c r="A23" s="441"/>
      <c r="B23" s="441"/>
      <c r="C23" s="340" t="s">
        <v>502</v>
      </c>
      <c r="D23" s="341" t="s">
        <v>503</v>
      </c>
      <c r="E23" s="341" t="s">
        <v>21</v>
      </c>
      <c r="F23" s="341">
        <v>3</v>
      </c>
      <c r="G23" s="345">
        <v>1</v>
      </c>
      <c r="H23" s="475"/>
      <c r="I23" s="472"/>
      <c r="J23" s="475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45"/>
    </row>
    <row r="24" spans="1:22" s="45" customFormat="1" ht="35.25" customHeight="1">
      <c r="A24" s="441"/>
      <c r="B24" s="441" t="s">
        <v>504</v>
      </c>
      <c r="C24" s="116" t="s">
        <v>505</v>
      </c>
      <c r="D24" s="116" t="s">
        <v>506</v>
      </c>
      <c r="E24" s="117" t="s">
        <v>21</v>
      </c>
      <c r="F24" s="117">
        <v>8</v>
      </c>
      <c r="G24" s="229">
        <v>4</v>
      </c>
      <c r="H24" s="475" t="s">
        <v>752</v>
      </c>
      <c r="I24" s="472"/>
      <c r="J24" s="475" t="s">
        <v>582</v>
      </c>
      <c r="K24" s="471"/>
      <c r="L24" s="471"/>
      <c r="M24" s="471"/>
      <c r="N24" s="471"/>
      <c r="O24" s="471">
        <v>5000000</v>
      </c>
      <c r="P24" s="471"/>
      <c r="Q24" s="471"/>
      <c r="R24" s="471"/>
      <c r="S24" s="471"/>
      <c r="T24" s="471"/>
      <c r="U24" s="471">
        <v>4000000</v>
      </c>
      <c r="V24" s="471">
        <f>SUM(K24:U25)</f>
        <v>9000000</v>
      </c>
    </row>
    <row r="25" spans="1:22" s="45" customFormat="1" ht="65.25" customHeight="1">
      <c r="A25" s="441"/>
      <c r="B25" s="441"/>
      <c r="C25" s="116" t="s">
        <v>507</v>
      </c>
      <c r="D25" s="116" t="s">
        <v>508</v>
      </c>
      <c r="E25" s="117" t="s">
        <v>21</v>
      </c>
      <c r="F25" s="117">
        <v>1</v>
      </c>
      <c r="G25" s="229">
        <v>1</v>
      </c>
      <c r="H25" s="475"/>
      <c r="I25" s="472"/>
      <c r="J25" s="475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</row>
    <row r="26" spans="1:22" ht="23.25" customHeight="1">
      <c r="K26" s="44">
        <f t="shared" ref="K26:S26" si="0">SUM(K12:K25)</f>
        <v>0</v>
      </c>
      <c r="L26" s="44">
        <f t="shared" si="0"/>
        <v>0</v>
      </c>
      <c r="M26" s="44">
        <f t="shared" si="0"/>
        <v>0</v>
      </c>
      <c r="N26" s="44">
        <f t="shared" si="0"/>
        <v>0</v>
      </c>
      <c r="O26" s="44">
        <f>SUM(O12:O25)</f>
        <v>104171992.58</v>
      </c>
      <c r="P26" s="44">
        <f t="shared" si="0"/>
        <v>0</v>
      </c>
      <c r="Q26" s="44">
        <f t="shared" si="0"/>
        <v>0</v>
      </c>
      <c r="R26" s="44">
        <f t="shared" si="0"/>
        <v>0</v>
      </c>
      <c r="S26" s="44">
        <f t="shared" si="0"/>
        <v>0</v>
      </c>
      <c r="T26" s="44">
        <f>SUM(T12:T25)</f>
        <v>0</v>
      </c>
      <c r="U26" s="44">
        <f>SUM(U12:U25)</f>
        <v>160253093.13999999</v>
      </c>
      <c r="V26" s="44">
        <f>SUM(V12:V25)</f>
        <v>264425085.72</v>
      </c>
    </row>
    <row r="28" spans="1:22" ht="23.25" customHeight="1">
      <c r="U28" s="290">
        <v>160252058.13999999</v>
      </c>
    </row>
    <row r="29" spans="1:22" ht="23.25" customHeight="1">
      <c r="O29" s="290">
        <v>83821992.579999998</v>
      </c>
      <c r="U29" s="290">
        <v>1035</v>
      </c>
      <c r="V29">
        <v>264425085.72</v>
      </c>
    </row>
    <row r="30" spans="1:22" ht="23.25" customHeight="1">
      <c r="O30" s="290">
        <v>20350000</v>
      </c>
      <c r="U30" s="290">
        <f>SUM(U28:U29)</f>
        <v>160253093.13999999</v>
      </c>
      <c r="V30" s="63">
        <f>V29-V26</f>
        <v>0</v>
      </c>
    </row>
    <row r="31" spans="1:22" ht="23.25" customHeight="1">
      <c r="U31" s="333">
        <f>U30-U26</f>
        <v>0</v>
      </c>
    </row>
  </sheetData>
  <mergeCells count="71">
    <mergeCell ref="H19:H20"/>
    <mergeCell ref="H13:H18"/>
    <mergeCell ref="H22:H23"/>
    <mergeCell ref="A12:A25"/>
    <mergeCell ref="F13:F16"/>
    <mergeCell ref="B22:B23"/>
    <mergeCell ref="B24:B25"/>
    <mergeCell ref="G13:G16"/>
    <mergeCell ref="C13:C16"/>
    <mergeCell ref="D13:D16"/>
    <mergeCell ref="E13:E16"/>
    <mergeCell ref="B12:B21"/>
    <mergeCell ref="B6:V6"/>
    <mergeCell ref="A1:V1"/>
    <mergeCell ref="B2:V2"/>
    <mergeCell ref="B3:V3"/>
    <mergeCell ref="A4:V4"/>
    <mergeCell ref="B5:V5"/>
    <mergeCell ref="B7:V7"/>
    <mergeCell ref="B8:V8"/>
    <mergeCell ref="A9:V9"/>
    <mergeCell ref="A10:A11"/>
    <mergeCell ref="B10:B11"/>
    <mergeCell ref="C10:C11"/>
    <mergeCell ref="D10:D11"/>
    <mergeCell ref="E10:E11"/>
    <mergeCell ref="F10:F11"/>
    <mergeCell ref="H10:J10"/>
    <mergeCell ref="K10:V10"/>
    <mergeCell ref="V24:V25"/>
    <mergeCell ref="J24:J25"/>
    <mergeCell ref="I24:I25"/>
    <mergeCell ref="J22:J23"/>
    <mergeCell ref="H24:H25"/>
    <mergeCell ref="U24:U25"/>
    <mergeCell ref="P24:P25"/>
    <mergeCell ref="Q24:Q25"/>
    <mergeCell ref="R24:R25"/>
    <mergeCell ref="S24:S25"/>
    <mergeCell ref="T24:T25"/>
    <mergeCell ref="K24:K25"/>
    <mergeCell ref="L24:L25"/>
    <mergeCell ref="M24:M25"/>
    <mergeCell ref="N24:N25"/>
    <mergeCell ref="O24:O25"/>
    <mergeCell ref="I22:I23"/>
    <mergeCell ref="I19:I20"/>
    <mergeCell ref="I13:I18"/>
    <mergeCell ref="V22:V23"/>
    <mergeCell ref="U22:U23"/>
    <mergeCell ref="O22:O23"/>
    <mergeCell ref="P19:P20"/>
    <mergeCell ref="Q19:Q20"/>
    <mergeCell ref="R19:R20"/>
    <mergeCell ref="S19:S20"/>
    <mergeCell ref="T19:T20"/>
    <mergeCell ref="P22:P23"/>
    <mergeCell ref="Q22:Q23"/>
    <mergeCell ref="R22:R23"/>
    <mergeCell ref="V19:V20"/>
    <mergeCell ref="V13:V18"/>
    <mergeCell ref="S22:S23"/>
    <mergeCell ref="T22:T23"/>
    <mergeCell ref="K19:K20"/>
    <mergeCell ref="L19:L20"/>
    <mergeCell ref="M19:M20"/>
    <mergeCell ref="N19:N20"/>
    <mergeCell ref="K22:K23"/>
    <mergeCell ref="L22:L23"/>
    <mergeCell ref="M22:M23"/>
    <mergeCell ref="N22:N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Y19"/>
  <sheetViews>
    <sheetView workbookViewId="0">
      <selection activeCell="D10" sqref="D10:D11"/>
    </sheetView>
  </sheetViews>
  <sheetFormatPr baseColWidth="10" defaultRowHeight="23.25" customHeight="1"/>
  <cols>
    <col min="1" max="1" width="13.5703125" style="266" customWidth="1"/>
    <col min="2" max="2" width="16" style="266" customWidth="1"/>
    <col min="3" max="3" width="18.42578125" style="266" customWidth="1"/>
    <col min="4" max="4" width="32.85546875" style="266" customWidth="1"/>
    <col min="5" max="5" width="12" style="266" customWidth="1"/>
    <col min="6" max="6" width="9.140625" style="266" customWidth="1"/>
    <col min="7" max="9" width="9" style="266" bestFit="1" customWidth="1"/>
    <col min="10" max="10" width="5.5703125" style="266" customWidth="1"/>
    <col min="11" max="11" width="7.85546875" style="266" customWidth="1"/>
    <col min="12" max="12" width="7.7109375" style="266" customWidth="1"/>
    <col min="13" max="13" width="8" style="275" customWidth="1"/>
    <col min="14" max="14" width="12.7109375" style="266" customWidth="1"/>
    <col min="15" max="16" width="10.5703125" style="266" customWidth="1"/>
    <col min="17" max="17" width="7.5703125" style="266" customWidth="1"/>
    <col min="18" max="18" width="8.85546875" style="266" customWidth="1"/>
    <col min="19" max="19" width="8.140625" style="266" customWidth="1"/>
    <col min="20" max="20" width="7.42578125" style="266" customWidth="1"/>
    <col min="21" max="21" width="7.140625" style="266" customWidth="1"/>
    <col min="22" max="22" width="8.28515625" style="266" bestFit="1" customWidth="1"/>
    <col min="23" max="23" width="6.85546875" style="266" bestFit="1" customWidth="1"/>
    <col min="24" max="24" width="8.28515625" style="266" customWidth="1"/>
    <col min="25" max="25" width="9.140625" style="266" customWidth="1"/>
    <col min="26" max="16384" width="11.42578125" style="266"/>
  </cols>
  <sheetData>
    <row r="1" spans="1:25" ht="23.25" customHeight="1">
      <c r="A1" s="482" t="s">
        <v>732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76"/>
      <c r="X1" s="476"/>
      <c r="Y1" s="476"/>
    </row>
    <row r="2" spans="1:25" ht="12" customHeight="1">
      <c r="A2" s="267" t="s">
        <v>0</v>
      </c>
      <c r="B2" s="484" t="s">
        <v>123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</row>
    <row r="3" spans="1:25" ht="14.25" customHeight="1">
      <c r="A3" s="267" t="s">
        <v>1</v>
      </c>
      <c r="B3" s="484" t="s">
        <v>636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</row>
    <row r="4" spans="1:25" ht="3" customHeight="1">
      <c r="A4" s="485"/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</row>
    <row r="5" spans="1:25" ht="23.25" customHeight="1">
      <c r="A5" s="268" t="s">
        <v>33</v>
      </c>
      <c r="B5" s="483" t="s">
        <v>637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</row>
    <row r="6" spans="1:25" ht="6" customHeight="1">
      <c r="A6" s="268"/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</row>
    <row r="7" spans="1:25" ht="6" customHeight="1">
      <c r="A7" s="268"/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</row>
    <row r="8" spans="1:25" ht="6" customHeight="1">
      <c r="A8" s="268"/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</row>
    <row r="9" spans="1:25" ht="7.5" customHeight="1">
      <c r="A9" s="488"/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</row>
    <row r="10" spans="1:25" s="308" customFormat="1" ht="23.25" customHeight="1">
      <c r="A10" s="486" t="s">
        <v>2</v>
      </c>
      <c r="B10" s="486" t="s">
        <v>3</v>
      </c>
      <c r="C10" s="490" t="s">
        <v>20</v>
      </c>
      <c r="D10" s="490" t="s">
        <v>4</v>
      </c>
      <c r="E10" s="490" t="s">
        <v>19</v>
      </c>
      <c r="F10" s="490" t="s">
        <v>10</v>
      </c>
      <c r="G10" s="305"/>
      <c r="H10" s="305"/>
      <c r="I10" s="306"/>
      <c r="J10" s="306"/>
      <c r="K10" s="486" t="s">
        <v>56</v>
      </c>
      <c r="L10" s="486"/>
      <c r="M10" s="486"/>
      <c r="N10" s="486" t="s">
        <v>57</v>
      </c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</row>
    <row r="11" spans="1:25" s="308" customFormat="1" ht="23.25" customHeight="1">
      <c r="A11" s="489"/>
      <c r="B11" s="489"/>
      <c r="C11" s="491"/>
      <c r="D11" s="491"/>
      <c r="E11" s="491"/>
      <c r="F11" s="491"/>
      <c r="G11" s="307">
        <v>2020</v>
      </c>
      <c r="H11" s="307">
        <v>2021</v>
      </c>
      <c r="I11" s="307">
        <v>2022</v>
      </c>
      <c r="J11" s="307">
        <v>2023</v>
      </c>
      <c r="K11" s="309" t="s">
        <v>5</v>
      </c>
      <c r="L11" s="310" t="s">
        <v>6</v>
      </c>
      <c r="M11" s="311" t="s">
        <v>743</v>
      </c>
      <c r="N11" s="311" t="s">
        <v>58</v>
      </c>
      <c r="O11" s="311" t="s">
        <v>59</v>
      </c>
      <c r="P11" s="311" t="s">
        <v>45</v>
      </c>
      <c r="Q11" s="312" t="s">
        <v>46</v>
      </c>
      <c r="R11" s="312" t="s">
        <v>47</v>
      </c>
      <c r="S11" s="312" t="s">
        <v>48</v>
      </c>
      <c r="T11" s="312" t="s">
        <v>49</v>
      </c>
      <c r="U11" s="312" t="s">
        <v>50</v>
      </c>
      <c r="V11" s="312" t="s">
        <v>51</v>
      </c>
      <c r="W11" s="312" t="s">
        <v>52</v>
      </c>
      <c r="X11" s="312" t="s">
        <v>53</v>
      </c>
      <c r="Y11" s="312" t="s">
        <v>583</v>
      </c>
    </row>
    <row r="12" spans="1:25" s="271" customFormat="1" ht="31.5" customHeight="1">
      <c r="A12" s="487" t="s">
        <v>648</v>
      </c>
      <c r="B12" s="487" t="s">
        <v>649</v>
      </c>
      <c r="C12" s="269" t="s">
        <v>638</v>
      </c>
      <c r="D12" s="269" t="s">
        <v>639</v>
      </c>
      <c r="E12" s="270" t="s">
        <v>21</v>
      </c>
      <c r="F12" s="270">
        <v>2</v>
      </c>
      <c r="G12" s="270"/>
      <c r="H12" s="270"/>
      <c r="I12" s="270">
        <v>1</v>
      </c>
      <c r="J12" s="270">
        <v>1</v>
      </c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</row>
    <row r="13" spans="1:25" s="271" customFormat="1" ht="31.5" customHeight="1">
      <c r="A13" s="487"/>
      <c r="B13" s="487"/>
      <c r="C13" s="492" t="s">
        <v>640</v>
      </c>
      <c r="D13" s="269" t="s">
        <v>641</v>
      </c>
      <c r="E13" s="487" t="s">
        <v>21</v>
      </c>
      <c r="F13" s="487">
        <v>25</v>
      </c>
      <c r="G13" s="487"/>
      <c r="H13" s="487"/>
      <c r="I13" s="487"/>
      <c r="J13" s="487">
        <v>25</v>
      </c>
      <c r="K13" s="487"/>
      <c r="L13" s="487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</row>
    <row r="14" spans="1:25" s="271" customFormat="1" ht="31.5" customHeight="1">
      <c r="A14" s="487"/>
      <c r="B14" s="487"/>
      <c r="C14" s="492"/>
      <c r="D14" s="269" t="s">
        <v>642</v>
      </c>
      <c r="E14" s="487"/>
      <c r="F14" s="487"/>
      <c r="G14" s="487"/>
      <c r="H14" s="487"/>
      <c r="I14" s="487"/>
      <c r="J14" s="487"/>
      <c r="K14" s="487"/>
      <c r="L14" s="487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</row>
    <row r="15" spans="1:25" s="271" customFormat="1" ht="56.25" customHeight="1">
      <c r="A15" s="487"/>
      <c r="B15" s="487"/>
      <c r="C15" s="269" t="s">
        <v>643</v>
      </c>
      <c r="D15" s="269" t="s">
        <v>133</v>
      </c>
      <c r="E15" s="270" t="s">
        <v>21</v>
      </c>
      <c r="F15" s="272">
        <v>2</v>
      </c>
      <c r="G15" s="270"/>
      <c r="H15" s="270"/>
      <c r="I15" s="270"/>
      <c r="J15" s="270">
        <v>2</v>
      </c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</row>
    <row r="16" spans="1:25" s="271" customFormat="1" ht="56.25" customHeight="1">
      <c r="A16" s="487"/>
      <c r="B16" s="487"/>
      <c r="C16" s="269" t="s">
        <v>644</v>
      </c>
      <c r="D16" s="269" t="s">
        <v>645</v>
      </c>
      <c r="E16" s="270" t="s">
        <v>21</v>
      </c>
      <c r="F16" s="272">
        <v>1</v>
      </c>
      <c r="G16" s="270"/>
      <c r="H16" s="270"/>
      <c r="I16" s="270"/>
      <c r="J16" s="270">
        <v>1</v>
      </c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</row>
    <row r="17" spans="1:25" s="271" customFormat="1" ht="56.25" customHeight="1">
      <c r="A17" s="487"/>
      <c r="B17" s="487"/>
      <c r="C17" s="269" t="s">
        <v>646</v>
      </c>
      <c r="D17" s="269" t="s">
        <v>647</v>
      </c>
      <c r="E17" s="270" t="s">
        <v>21</v>
      </c>
      <c r="F17" s="270">
        <v>1</v>
      </c>
      <c r="G17" s="270"/>
      <c r="H17" s="270"/>
      <c r="I17" s="270"/>
      <c r="J17" s="270">
        <v>1</v>
      </c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</row>
    <row r="18" spans="1:25" ht="56.25" customHeight="1">
      <c r="A18" s="487"/>
      <c r="B18" s="487" t="s">
        <v>650</v>
      </c>
      <c r="C18" s="269" t="s">
        <v>651</v>
      </c>
      <c r="D18" s="269" t="s">
        <v>652</v>
      </c>
      <c r="E18" s="270" t="s">
        <v>21</v>
      </c>
      <c r="F18" s="273">
        <v>10</v>
      </c>
      <c r="G18" s="274"/>
      <c r="H18" s="274"/>
      <c r="I18" s="274"/>
      <c r="J18" s="274">
        <v>10</v>
      </c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</row>
    <row r="19" spans="1:25" ht="56.25" customHeight="1">
      <c r="A19" s="487"/>
      <c r="B19" s="487"/>
      <c r="C19" s="269" t="s">
        <v>653</v>
      </c>
      <c r="D19" s="269" t="s">
        <v>134</v>
      </c>
      <c r="E19" s="270" t="s">
        <v>21</v>
      </c>
      <c r="F19" s="273">
        <v>20</v>
      </c>
      <c r="G19" s="274"/>
      <c r="H19" s="274"/>
      <c r="I19" s="274"/>
      <c r="J19" s="274">
        <v>20</v>
      </c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</row>
  </sheetData>
  <mergeCells count="43">
    <mergeCell ref="A12:A19"/>
    <mergeCell ref="Q13:Q14"/>
    <mergeCell ref="R13:R14"/>
    <mergeCell ref="S13:S14"/>
    <mergeCell ref="T13:T14"/>
    <mergeCell ref="K13:K14"/>
    <mergeCell ref="L13:L14"/>
    <mergeCell ref="M13:M14"/>
    <mergeCell ref="N13:N14"/>
    <mergeCell ref="O13:O14"/>
    <mergeCell ref="P13:P14"/>
    <mergeCell ref="F13:F14"/>
    <mergeCell ref="G13:G14"/>
    <mergeCell ref="W13:W14"/>
    <mergeCell ref="J13:J14"/>
    <mergeCell ref="X13:X14"/>
    <mergeCell ref="B18:B19"/>
    <mergeCell ref="Y13:Y14"/>
    <mergeCell ref="U13:U14"/>
    <mergeCell ref="V13:V14"/>
    <mergeCell ref="N10:Y10"/>
    <mergeCell ref="B12:B17"/>
    <mergeCell ref="B7:Y7"/>
    <mergeCell ref="B8:Y8"/>
    <mergeCell ref="A9:Y9"/>
    <mergeCell ref="A10:A11"/>
    <mergeCell ref="B10:B11"/>
    <mergeCell ref="C10:C11"/>
    <mergeCell ref="D10:D11"/>
    <mergeCell ref="E10:E11"/>
    <mergeCell ref="F10:F11"/>
    <mergeCell ref="K10:M10"/>
    <mergeCell ref="C13:C14"/>
    <mergeCell ref="E13:E14"/>
    <mergeCell ref="I13:I14"/>
    <mergeCell ref="H13:H14"/>
    <mergeCell ref="A1:V1"/>
    <mergeCell ref="W1:Y1"/>
    <mergeCell ref="B6:Y6"/>
    <mergeCell ref="B2:Y2"/>
    <mergeCell ref="B3:Y3"/>
    <mergeCell ref="A4:Y4"/>
    <mergeCell ref="B5:Y5"/>
  </mergeCells>
  <pageMargins left="0.7" right="0.7" top="0.75" bottom="0.75" header="0.3" footer="0.3"/>
  <pageSetup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V53"/>
  <sheetViews>
    <sheetView topLeftCell="A14" zoomScale="60" zoomScaleNormal="60" zoomScaleSheetLayoutView="20" workbookViewId="0">
      <pane xSplit="7" ySplit="9" topLeftCell="H38" activePane="bottomRight" state="frozen"/>
      <selection activeCell="A14" sqref="A14"/>
      <selection pane="topRight" activeCell="H14" sqref="H14"/>
      <selection pane="bottomLeft" activeCell="A23" sqref="A23"/>
      <selection pane="bottomRight" activeCell="H43" sqref="H43:H44"/>
    </sheetView>
  </sheetViews>
  <sheetFormatPr baseColWidth="10" defaultRowHeight="21.75" customHeight="1"/>
  <cols>
    <col min="1" max="1" width="21.28515625" customWidth="1"/>
    <col min="2" max="2" width="26.85546875" style="54" customWidth="1"/>
    <col min="3" max="3" width="34.5703125" style="3" customWidth="1"/>
    <col min="4" max="4" width="16.140625" style="4" customWidth="1"/>
    <col min="5" max="5" width="12.7109375" style="3" customWidth="1"/>
    <col min="6" max="6" width="11.42578125" style="3" customWidth="1"/>
    <col min="7" max="7" width="8" style="18" bestFit="1" customWidth="1"/>
    <col min="8" max="8" width="45.42578125" style="3" customWidth="1"/>
    <col min="9" max="9" width="10.7109375" customWidth="1"/>
    <col min="10" max="10" width="27" style="51" customWidth="1"/>
    <col min="11" max="11" width="25" bestFit="1" customWidth="1"/>
    <col min="12" max="12" width="18.140625" bestFit="1" customWidth="1"/>
    <col min="13" max="13" width="10.140625" bestFit="1" customWidth="1"/>
    <col min="14" max="14" width="12.140625" style="22" customWidth="1"/>
    <col min="15" max="15" width="31.42578125" style="22" customWidth="1"/>
    <col min="16" max="16" width="18.140625" style="22" customWidth="1"/>
    <col min="17" max="17" width="23" style="22" customWidth="1"/>
    <col min="18" max="18" width="10.140625" style="22" customWidth="1"/>
    <col min="19" max="19" width="8.5703125" style="22" bestFit="1" customWidth="1"/>
    <col min="20" max="20" width="16.5703125" style="22" customWidth="1"/>
    <col min="21" max="21" width="23.28515625" style="22" customWidth="1"/>
    <col min="22" max="22" width="20.7109375" style="22" bestFit="1" customWidth="1"/>
    <col min="23" max="16384" width="11.42578125" style="45"/>
  </cols>
  <sheetData>
    <row r="1" spans="1:22" ht="21.75" customHeight="1">
      <c r="A1" s="452" t="s">
        <v>38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 ht="21.75" customHeigh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50" customFormat="1" ht="21.75" customHeight="1">
      <c r="A3" s="10" t="s">
        <v>0</v>
      </c>
      <c r="B3" s="434" t="s">
        <v>104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s="50" customFormat="1" ht="21.75" customHeight="1">
      <c r="A4" s="10" t="s">
        <v>1</v>
      </c>
      <c r="B4" s="434" t="s">
        <v>61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</row>
    <row r="5" spans="1:22" ht="21.75" customHeight="1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2" ht="21.75" customHeight="1">
      <c r="A6" s="32" t="s">
        <v>33</v>
      </c>
      <c r="B6" s="431" t="s">
        <v>62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</row>
    <row r="7" spans="1:22" ht="21.75" customHeight="1">
      <c r="A7" s="32" t="s">
        <v>34</v>
      </c>
      <c r="B7" s="431" t="s">
        <v>63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 ht="21.75" customHeight="1">
      <c r="A8" s="32" t="s">
        <v>35</v>
      </c>
      <c r="B8" s="431" t="s">
        <v>66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</row>
    <row r="9" spans="1:22" ht="21.75" customHeight="1">
      <c r="A9" s="32" t="s">
        <v>42</v>
      </c>
      <c r="B9" s="431" t="s">
        <v>69</v>
      </c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</row>
    <row r="10" spans="1:22" ht="21.75" customHeight="1">
      <c r="A10" s="32" t="s">
        <v>73</v>
      </c>
      <c r="B10" s="431" t="s">
        <v>72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</row>
    <row r="11" spans="1:22" ht="21.75" customHeight="1">
      <c r="A11" s="32" t="s">
        <v>74</v>
      </c>
      <c r="B11" s="431" t="s">
        <v>75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</row>
    <row r="12" spans="1:22" ht="21.75" customHeight="1">
      <c r="A12" s="32" t="s">
        <v>76</v>
      </c>
      <c r="B12" s="431" t="s">
        <v>77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</row>
    <row r="13" spans="1:22" ht="21.75" customHeight="1">
      <c r="A13" s="32" t="s">
        <v>92</v>
      </c>
      <c r="B13" s="431" t="s">
        <v>91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</row>
    <row r="14" spans="1:22" ht="21.75" customHeight="1">
      <c r="A14" s="32" t="s">
        <v>97</v>
      </c>
      <c r="B14" s="431" t="s">
        <v>96</v>
      </c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</row>
    <row r="15" spans="1:22" ht="21.75" customHeight="1">
      <c r="A15" s="32" t="s">
        <v>101</v>
      </c>
      <c r="B15" s="431" t="s">
        <v>102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</row>
    <row r="16" spans="1:22" ht="21.75" customHeight="1">
      <c r="A16" s="436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</row>
    <row r="17" spans="1:22" ht="21.75" customHeight="1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</row>
    <row r="18" spans="1:22" ht="21.75" customHeight="1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</row>
    <row r="19" spans="1:22" ht="21.75" customHeight="1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</row>
    <row r="20" spans="1:22" ht="21.75" customHeight="1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</row>
    <row r="21" spans="1:22" s="133" customFormat="1" ht="21.75" customHeight="1">
      <c r="A21" s="439" t="s">
        <v>2</v>
      </c>
      <c r="B21" s="439" t="s">
        <v>3</v>
      </c>
      <c r="C21" s="438" t="s">
        <v>20</v>
      </c>
      <c r="D21" s="438" t="s">
        <v>4</v>
      </c>
      <c r="E21" s="438" t="s">
        <v>19</v>
      </c>
      <c r="F21" s="438" t="s">
        <v>10</v>
      </c>
      <c r="G21" s="438">
        <v>2022</v>
      </c>
      <c r="H21" s="439" t="s">
        <v>56</v>
      </c>
      <c r="I21" s="439"/>
      <c r="J21" s="439"/>
      <c r="K21" s="439" t="s">
        <v>57</v>
      </c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</row>
    <row r="22" spans="1:22" s="50" customFormat="1" ht="60" customHeight="1">
      <c r="A22" s="454"/>
      <c r="B22" s="454"/>
      <c r="C22" s="504"/>
      <c r="D22" s="504"/>
      <c r="E22" s="504"/>
      <c r="F22" s="504"/>
      <c r="G22" s="504">
        <v>2022</v>
      </c>
      <c r="H22" s="247" t="s">
        <v>5</v>
      </c>
      <c r="I22" s="248" t="s">
        <v>6</v>
      </c>
      <c r="J22" s="248" t="s">
        <v>725</v>
      </c>
      <c r="K22" s="248" t="s">
        <v>58</v>
      </c>
      <c r="L22" s="248" t="s">
        <v>59</v>
      </c>
      <c r="M22" s="248" t="s">
        <v>45</v>
      </c>
      <c r="N22" s="249" t="s">
        <v>46</v>
      </c>
      <c r="O22" s="249" t="s">
        <v>47</v>
      </c>
      <c r="P22" s="249" t="s">
        <v>48</v>
      </c>
      <c r="Q22" s="249" t="s">
        <v>49</v>
      </c>
      <c r="R22" s="249" t="s">
        <v>50</v>
      </c>
      <c r="S22" s="249" t="s">
        <v>51</v>
      </c>
      <c r="T22" s="249" t="s">
        <v>52</v>
      </c>
      <c r="U22" s="249" t="s">
        <v>53</v>
      </c>
      <c r="V22" s="249" t="s">
        <v>583</v>
      </c>
    </row>
    <row r="23" spans="1:22" ht="79.5" customHeight="1">
      <c r="A23" s="441" t="s">
        <v>565</v>
      </c>
      <c r="B23" s="441" t="s">
        <v>405</v>
      </c>
      <c r="C23" s="335" t="s">
        <v>406</v>
      </c>
      <c r="D23" s="335" t="s">
        <v>407</v>
      </c>
      <c r="E23" s="341" t="s">
        <v>21</v>
      </c>
      <c r="F23" s="341">
        <v>4</v>
      </c>
      <c r="G23" s="341">
        <v>1</v>
      </c>
      <c r="H23" s="477" t="s">
        <v>585</v>
      </c>
      <c r="I23" s="477"/>
      <c r="J23" s="335" t="s">
        <v>584</v>
      </c>
      <c r="K23" s="338">
        <v>30553840</v>
      </c>
      <c r="L23" s="341"/>
      <c r="M23" s="341"/>
      <c r="N23" s="338"/>
      <c r="O23" s="338">
        <v>13646160</v>
      </c>
      <c r="P23" s="338"/>
      <c r="Q23" s="338"/>
      <c r="R23" s="338"/>
      <c r="S23" s="338"/>
      <c r="T23" s="338"/>
      <c r="U23" s="338"/>
      <c r="V23" s="445">
        <f>SUM(K23:U28)</f>
        <v>108634500</v>
      </c>
    </row>
    <row r="24" spans="1:22" ht="61.5" customHeight="1">
      <c r="A24" s="441"/>
      <c r="B24" s="441"/>
      <c r="C24" s="335" t="s">
        <v>509</v>
      </c>
      <c r="D24" s="346" t="s">
        <v>412</v>
      </c>
      <c r="E24" s="341" t="s">
        <v>27</v>
      </c>
      <c r="F24" s="341">
        <v>50</v>
      </c>
      <c r="G24" s="341">
        <v>12.5</v>
      </c>
      <c r="H24" s="477"/>
      <c r="I24" s="477"/>
      <c r="J24" s="335" t="s">
        <v>586</v>
      </c>
      <c r="K24" s="338"/>
      <c r="L24" s="341"/>
      <c r="M24" s="341"/>
      <c r="N24" s="338"/>
      <c r="O24" s="338">
        <v>23132500</v>
      </c>
      <c r="P24" s="338"/>
      <c r="Q24" s="338"/>
      <c r="R24" s="338"/>
      <c r="S24" s="338"/>
      <c r="T24" s="338"/>
      <c r="U24" s="338"/>
      <c r="V24" s="445"/>
    </row>
    <row r="25" spans="1:22" ht="61.5" customHeight="1">
      <c r="A25" s="441"/>
      <c r="B25" s="441"/>
      <c r="C25" s="335" t="s">
        <v>408</v>
      </c>
      <c r="D25" s="335" t="s">
        <v>409</v>
      </c>
      <c r="E25" s="341" t="s">
        <v>21</v>
      </c>
      <c r="F25" s="341">
        <v>4</v>
      </c>
      <c r="G25" s="341">
        <v>1</v>
      </c>
      <c r="H25" s="477"/>
      <c r="I25" s="477"/>
      <c r="J25" s="335" t="s">
        <v>587</v>
      </c>
      <c r="K25" s="85"/>
      <c r="L25" s="341"/>
      <c r="M25" s="341"/>
      <c r="N25" s="338"/>
      <c r="O25" s="338">
        <v>9600000</v>
      </c>
      <c r="P25" s="338"/>
      <c r="Q25" s="338"/>
      <c r="R25" s="338"/>
      <c r="S25" s="338"/>
      <c r="T25" s="338"/>
      <c r="U25" s="338"/>
      <c r="V25" s="445"/>
    </row>
    <row r="26" spans="1:22" ht="61.5" customHeight="1">
      <c r="A26" s="441"/>
      <c r="B26" s="441"/>
      <c r="C26" s="346" t="s">
        <v>510</v>
      </c>
      <c r="D26" s="346" t="s">
        <v>511</v>
      </c>
      <c r="E26" s="341" t="s">
        <v>21</v>
      </c>
      <c r="F26" s="341">
        <v>3</v>
      </c>
      <c r="G26" s="341">
        <v>1</v>
      </c>
      <c r="H26" s="477"/>
      <c r="I26" s="477"/>
      <c r="J26" s="335" t="s">
        <v>588</v>
      </c>
      <c r="K26" s="341"/>
      <c r="L26" s="341"/>
      <c r="M26" s="341"/>
      <c r="N26" s="338"/>
      <c r="O26" s="338">
        <v>6077000</v>
      </c>
      <c r="P26" s="338"/>
      <c r="Q26" s="338"/>
      <c r="R26" s="338"/>
      <c r="S26" s="338"/>
      <c r="T26" s="338"/>
      <c r="U26" s="338"/>
      <c r="V26" s="445"/>
    </row>
    <row r="27" spans="1:22" ht="81.75" customHeight="1">
      <c r="A27" s="441"/>
      <c r="B27" s="441"/>
      <c r="C27" s="335" t="s">
        <v>410</v>
      </c>
      <c r="D27" s="335" t="s">
        <v>44</v>
      </c>
      <c r="E27" s="341" t="s">
        <v>21</v>
      </c>
      <c r="F27" s="341">
        <v>4</v>
      </c>
      <c r="G27" s="341">
        <v>1</v>
      </c>
      <c r="H27" s="477"/>
      <c r="I27" s="477"/>
      <c r="J27" s="335" t="s">
        <v>589</v>
      </c>
      <c r="K27" s="341"/>
      <c r="L27" s="341"/>
      <c r="M27" s="341"/>
      <c r="N27" s="338"/>
      <c r="O27" s="338">
        <v>9600000</v>
      </c>
      <c r="P27" s="338"/>
      <c r="Q27" s="338"/>
      <c r="R27" s="338"/>
      <c r="S27" s="338"/>
      <c r="T27" s="338"/>
      <c r="U27" s="338"/>
      <c r="V27" s="445"/>
    </row>
    <row r="28" spans="1:22" ht="87.75" customHeight="1">
      <c r="A28" s="441"/>
      <c r="B28" s="441"/>
      <c r="C28" s="335" t="s">
        <v>411</v>
      </c>
      <c r="D28" s="335" t="s">
        <v>412</v>
      </c>
      <c r="E28" s="335" t="s">
        <v>27</v>
      </c>
      <c r="F28" s="20">
        <v>0.12</v>
      </c>
      <c r="G28" s="20">
        <v>0.03</v>
      </c>
      <c r="H28" s="477"/>
      <c r="I28" s="477"/>
      <c r="J28" s="335" t="s">
        <v>590</v>
      </c>
      <c r="K28" s="341"/>
      <c r="L28" s="341"/>
      <c r="M28" s="341"/>
      <c r="N28" s="338"/>
      <c r="O28" s="338">
        <f>9900000+6125000</f>
        <v>16025000</v>
      </c>
      <c r="P28" s="338"/>
      <c r="Q28" s="338"/>
      <c r="R28" s="338"/>
      <c r="S28" s="338"/>
      <c r="T28" s="338"/>
      <c r="U28" s="338"/>
      <c r="V28" s="445"/>
    </row>
    <row r="29" spans="1:22" ht="71.25">
      <c r="A29" s="441"/>
      <c r="B29" s="441"/>
      <c r="C29" s="227" t="s">
        <v>413</v>
      </c>
      <c r="D29" s="227" t="s">
        <v>64</v>
      </c>
      <c r="E29" s="228" t="s">
        <v>21</v>
      </c>
      <c r="F29" s="228">
        <v>3</v>
      </c>
      <c r="G29" s="228">
        <v>1</v>
      </c>
      <c r="H29" s="227" t="s">
        <v>592</v>
      </c>
      <c r="I29" s="250"/>
      <c r="J29" s="227" t="s">
        <v>591</v>
      </c>
      <c r="K29" s="232"/>
      <c r="L29" s="232"/>
      <c r="M29" s="232"/>
      <c r="N29" s="230"/>
      <c r="O29" s="230">
        <v>2000000</v>
      </c>
      <c r="P29" s="230"/>
      <c r="Q29" s="230"/>
      <c r="R29" s="230"/>
      <c r="S29" s="230"/>
      <c r="T29" s="230"/>
      <c r="U29" s="230"/>
      <c r="V29" s="230">
        <f>SUM(O29:U29)</f>
        <v>2000000</v>
      </c>
    </row>
    <row r="30" spans="1:22" ht="79.5" customHeight="1">
      <c r="A30" s="441"/>
      <c r="B30" s="441"/>
      <c r="C30" s="72" t="s">
        <v>512</v>
      </c>
      <c r="D30" s="72" t="s">
        <v>65</v>
      </c>
      <c r="E30" s="228" t="s">
        <v>21</v>
      </c>
      <c r="F30" s="228">
        <v>1</v>
      </c>
      <c r="G30" s="228">
        <v>1</v>
      </c>
      <c r="H30" s="72" t="s">
        <v>612</v>
      </c>
      <c r="I30" s="250"/>
      <c r="J30" s="227" t="s">
        <v>593</v>
      </c>
      <c r="K30" s="232"/>
      <c r="L30" s="232"/>
      <c r="M30" s="232"/>
      <c r="N30" s="230"/>
      <c r="O30" s="329">
        <v>5000000</v>
      </c>
      <c r="P30" s="230"/>
      <c r="Q30" s="230"/>
      <c r="R30" s="230"/>
      <c r="S30" s="230"/>
      <c r="T30" s="230"/>
      <c r="U30" s="230"/>
      <c r="V30" s="230">
        <f>SUM(O30:U30)</f>
        <v>5000000</v>
      </c>
    </row>
    <row r="31" spans="1:22" ht="39.75" customHeight="1">
      <c r="A31" s="441"/>
      <c r="B31" s="441"/>
      <c r="C31" s="498" t="s">
        <v>513</v>
      </c>
      <c r="D31" s="72" t="s">
        <v>706</v>
      </c>
      <c r="E31" s="442" t="s">
        <v>21</v>
      </c>
      <c r="F31" s="442">
        <v>3</v>
      </c>
      <c r="G31" s="228">
        <v>1</v>
      </c>
      <c r="H31" s="441" t="s">
        <v>745</v>
      </c>
      <c r="I31" s="499"/>
      <c r="J31" s="441" t="s">
        <v>707</v>
      </c>
      <c r="K31" s="232"/>
      <c r="L31" s="232"/>
      <c r="M31" s="232"/>
      <c r="N31" s="230"/>
      <c r="O31" s="329">
        <v>2000000</v>
      </c>
      <c r="P31" s="230"/>
      <c r="Q31" s="230"/>
      <c r="R31" s="230"/>
      <c r="S31" s="230"/>
      <c r="T31" s="230"/>
      <c r="U31" s="230"/>
      <c r="V31" s="230">
        <f t="shared" ref="V31:V36" si="0">SUM(O31:U31)</f>
        <v>2000000</v>
      </c>
    </row>
    <row r="32" spans="1:22" ht="28.5">
      <c r="A32" s="441"/>
      <c r="B32" s="441"/>
      <c r="C32" s="498"/>
      <c r="D32" s="72" t="s">
        <v>456</v>
      </c>
      <c r="E32" s="442"/>
      <c r="F32" s="442"/>
      <c r="G32" s="228">
        <v>1</v>
      </c>
      <c r="H32" s="441"/>
      <c r="I32" s="499"/>
      <c r="J32" s="441"/>
      <c r="K32" s="232"/>
      <c r="L32" s="232"/>
      <c r="M32" s="232"/>
      <c r="N32" s="230"/>
      <c r="O32" s="329">
        <v>3000000</v>
      </c>
      <c r="P32" s="230"/>
      <c r="Q32" s="230"/>
      <c r="R32" s="230"/>
      <c r="S32" s="230"/>
      <c r="T32" s="230"/>
      <c r="U32" s="230"/>
      <c r="V32" s="230">
        <f t="shared" si="0"/>
        <v>3000000</v>
      </c>
    </row>
    <row r="33" spans="1:22" s="74" customFormat="1" ht="66" customHeight="1">
      <c r="A33" s="441"/>
      <c r="B33" s="441" t="s">
        <v>414</v>
      </c>
      <c r="C33" s="227" t="s">
        <v>415</v>
      </c>
      <c r="D33" s="227" t="s">
        <v>60</v>
      </c>
      <c r="E33" s="228"/>
      <c r="F33" s="228">
        <v>2</v>
      </c>
      <c r="G33" s="228">
        <v>1</v>
      </c>
      <c r="H33" s="227" t="s">
        <v>592</v>
      </c>
      <c r="I33" s="228"/>
      <c r="J33" s="228" t="s">
        <v>588</v>
      </c>
      <c r="K33" s="232"/>
      <c r="L33" s="232"/>
      <c r="M33" s="232"/>
      <c r="N33" s="232"/>
      <c r="O33" s="230">
        <v>2000000</v>
      </c>
      <c r="P33" s="232"/>
      <c r="Q33" s="232"/>
      <c r="R33" s="232"/>
      <c r="S33" s="232"/>
      <c r="T33" s="232"/>
      <c r="U33" s="232"/>
      <c r="V33" s="230">
        <f t="shared" si="0"/>
        <v>2000000</v>
      </c>
    </row>
    <row r="34" spans="1:22" s="74" customFormat="1" ht="53.25" customHeight="1">
      <c r="A34" s="441"/>
      <c r="B34" s="441"/>
      <c r="C34" s="331" t="s">
        <v>416</v>
      </c>
      <c r="D34" s="331" t="s">
        <v>67</v>
      </c>
      <c r="E34" s="398" t="s">
        <v>21</v>
      </c>
      <c r="F34" s="398">
        <v>3</v>
      </c>
      <c r="G34" s="398">
        <v>1</v>
      </c>
      <c r="H34" s="500" t="s">
        <v>596</v>
      </c>
      <c r="I34" s="442"/>
      <c r="J34" s="441" t="s">
        <v>595</v>
      </c>
      <c r="K34" s="466"/>
      <c r="L34" s="501"/>
      <c r="M34" s="466"/>
      <c r="N34" s="466"/>
      <c r="O34" s="445">
        <f>4950000+3000000</f>
        <v>7950000</v>
      </c>
      <c r="P34" s="466"/>
      <c r="Q34" s="466"/>
      <c r="R34" s="466"/>
      <c r="S34" s="466"/>
      <c r="T34" s="466"/>
      <c r="U34" s="466"/>
      <c r="V34" s="445">
        <f t="shared" si="0"/>
        <v>7950000</v>
      </c>
    </row>
    <row r="35" spans="1:22" s="74" customFormat="1" ht="53.25" customHeight="1">
      <c r="A35" s="441"/>
      <c r="B35" s="441"/>
      <c r="C35" s="331" t="s">
        <v>417</v>
      </c>
      <c r="D35" s="331" t="s">
        <v>68</v>
      </c>
      <c r="E35" s="398" t="s">
        <v>21</v>
      </c>
      <c r="F35" s="398">
        <v>4</v>
      </c>
      <c r="G35" s="398">
        <v>1</v>
      </c>
      <c r="H35" s="500"/>
      <c r="I35" s="442"/>
      <c r="J35" s="441"/>
      <c r="K35" s="466"/>
      <c r="L35" s="466"/>
      <c r="M35" s="466"/>
      <c r="N35" s="466"/>
      <c r="O35" s="445"/>
      <c r="P35" s="466"/>
      <c r="Q35" s="466"/>
      <c r="R35" s="466"/>
      <c r="S35" s="466"/>
      <c r="T35" s="466"/>
      <c r="U35" s="466"/>
      <c r="V35" s="445"/>
    </row>
    <row r="36" spans="1:22" s="74" customFormat="1" ht="75.75" customHeight="1">
      <c r="A36" s="441"/>
      <c r="B36" s="441"/>
      <c r="C36" s="331" t="s">
        <v>514</v>
      </c>
      <c r="D36" s="399" t="s">
        <v>515</v>
      </c>
      <c r="E36" s="398" t="s">
        <v>21</v>
      </c>
      <c r="F36" s="398">
        <v>1</v>
      </c>
      <c r="G36" s="398">
        <v>1</v>
      </c>
      <c r="H36" s="331" t="s">
        <v>613</v>
      </c>
      <c r="I36" s="228"/>
      <c r="J36" s="227" t="s">
        <v>746</v>
      </c>
      <c r="K36" s="232"/>
      <c r="L36" s="232"/>
      <c r="M36" s="232"/>
      <c r="N36" s="230"/>
      <c r="O36" s="230">
        <v>15000000</v>
      </c>
      <c r="P36" s="230"/>
      <c r="Q36" s="230"/>
      <c r="R36" s="230"/>
      <c r="S36" s="230"/>
      <c r="T36" s="230"/>
      <c r="U36" s="230"/>
      <c r="V36" s="230">
        <f t="shared" si="0"/>
        <v>15000000</v>
      </c>
    </row>
    <row r="37" spans="1:22" s="74" customFormat="1" ht="53.25" customHeight="1">
      <c r="A37" s="441"/>
      <c r="B37" s="441" t="s">
        <v>418</v>
      </c>
      <c r="C37" s="227" t="s">
        <v>419</v>
      </c>
      <c r="D37" s="227" t="s">
        <v>67</v>
      </c>
      <c r="E37" s="228" t="s">
        <v>21</v>
      </c>
      <c r="F37" s="228">
        <v>3</v>
      </c>
      <c r="G37" s="228">
        <v>1</v>
      </c>
      <c r="H37" s="477" t="s">
        <v>597</v>
      </c>
      <c r="I37" s="442"/>
      <c r="J37" s="227" t="s">
        <v>598</v>
      </c>
      <c r="K37" s="230"/>
      <c r="L37" s="230"/>
      <c r="M37" s="230"/>
      <c r="N37" s="230"/>
      <c r="O37" s="230">
        <v>8055000</v>
      </c>
      <c r="P37" s="230"/>
      <c r="Q37" s="230"/>
      <c r="R37" s="230"/>
      <c r="S37" s="230"/>
      <c r="T37" s="230"/>
      <c r="U37" s="230"/>
      <c r="V37" s="445">
        <f>SUM(K37:U42)</f>
        <v>191729164.09999999</v>
      </c>
    </row>
    <row r="38" spans="1:22" s="74" customFormat="1" ht="53.25" customHeight="1">
      <c r="A38" s="441"/>
      <c r="B38" s="441"/>
      <c r="C38" s="227" t="s">
        <v>420</v>
      </c>
      <c r="D38" s="227" t="s">
        <v>421</v>
      </c>
      <c r="E38" s="228" t="s">
        <v>21</v>
      </c>
      <c r="F38" s="228">
        <v>120</v>
      </c>
      <c r="G38" s="228">
        <v>30</v>
      </c>
      <c r="H38" s="477"/>
      <c r="I38" s="442"/>
      <c r="J38" s="227" t="s">
        <v>599</v>
      </c>
      <c r="K38" s="132">
        <v>10059000</v>
      </c>
      <c r="L38" s="132"/>
      <c r="M38" s="132"/>
      <c r="N38" s="132"/>
      <c r="O38" s="230"/>
      <c r="P38" s="132"/>
      <c r="Q38" s="132"/>
      <c r="R38" s="132"/>
      <c r="S38" s="132"/>
      <c r="T38" s="132"/>
      <c r="U38" s="132"/>
      <c r="V38" s="445"/>
    </row>
    <row r="39" spans="1:22" s="74" customFormat="1" ht="84.75" customHeight="1">
      <c r="A39" s="441"/>
      <c r="B39" s="441"/>
      <c r="C39" s="227" t="s">
        <v>422</v>
      </c>
      <c r="D39" s="227" t="s">
        <v>423</v>
      </c>
      <c r="E39" s="228" t="s">
        <v>21</v>
      </c>
      <c r="F39" s="228">
        <v>3</v>
      </c>
      <c r="G39" s="228">
        <v>1</v>
      </c>
      <c r="H39" s="477"/>
      <c r="I39" s="442"/>
      <c r="J39" s="227" t="s">
        <v>600</v>
      </c>
      <c r="K39" s="132">
        <v>20400000</v>
      </c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445"/>
    </row>
    <row r="40" spans="1:22" s="74" customFormat="1" ht="53.25" customHeight="1">
      <c r="A40" s="441"/>
      <c r="B40" s="441"/>
      <c r="C40" s="227" t="s">
        <v>424</v>
      </c>
      <c r="D40" s="227" t="s">
        <v>68</v>
      </c>
      <c r="E40" s="228" t="s">
        <v>21</v>
      </c>
      <c r="F40" s="228">
        <v>4</v>
      </c>
      <c r="G40" s="228">
        <v>1</v>
      </c>
      <c r="H40" s="477"/>
      <c r="I40" s="442"/>
      <c r="J40" s="227" t="s">
        <v>601</v>
      </c>
      <c r="K40" s="132">
        <f>9900000+1500000+572800</f>
        <v>11972800</v>
      </c>
      <c r="L40" s="132"/>
      <c r="M40" s="132"/>
      <c r="N40" s="132"/>
      <c r="O40" s="230"/>
      <c r="P40" s="230"/>
      <c r="Q40" s="230"/>
      <c r="R40" s="230"/>
      <c r="S40" s="230"/>
      <c r="T40" s="230"/>
      <c r="U40" s="230"/>
      <c r="V40" s="445"/>
    </row>
    <row r="41" spans="1:22" s="74" customFormat="1" ht="53.25" customHeight="1">
      <c r="A41" s="441"/>
      <c r="B41" s="441"/>
      <c r="C41" s="441" t="s">
        <v>425</v>
      </c>
      <c r="D41" s="227" t="s">
        <v>70</v>
      </c>
      <c r="E41" s="442" t="s">
        <v>21</v>
      </c>
      <c r="F41" s="442">
        <v>4</v>
      </c>
      <c r="G41" s="442">
        <v>1</v>
      </c>
      <c r="H41" s="477"/>
      <c r="I41" s="442"/>
      <c r="J41" s="441" t="s">
        <v>426</v>
      </c>
      <c r="K41" s="503"/>
      <c r="L41" s="469"/>
      <c r="M41" s="469"/>
      <c r="N41" s="469"/>
      <c r="O41" s="469"/>
      <c r="P41" s="469"/>
      <c r="Q41" s="469"/>
      <c r="R41" s="469"/>
      <c r="S41" s="469"/>
      <c r="T41" s="469"/>
      <c r="U41" s="445">
        <f>46500000+5400000+10050000+7395000+4380000+5270000+62247364.1</f>
        <v>141242364.09999999</v>
      </c>
      <c r="V41" s="445"/>
    </row>
    <row r="42" spans="1:22" s="74" customFormat="1" ht="53.25" customHeight="1">
      <c r="A42" s="441"/>
      <c r="B42" s="441"/>
      <c r="C42" s="441"/>
      <c r="D42" s="227" t="s">
        <v>71</v>
      </c>
      <c r="E42" s="442"/>
      <c r="F42" s="442"/>
      <c r="G42" s="442"/>
      <c r="H42" s="477"/>
      <c r="I42" s="442"/>
      <c r="J42" s="441"/>
      <c r="K42" s="503"/>
      <c r="L42" s="469"/>
      <c r="M42" s="469"/>
      <c r="N42" s="469"/>
      <c r="O42" s="469"/>
      <c r="P42" s="469"/>
      <c r="Q42" s="469"/>
      <c r="R42" s="469"/>
      <c r="S42" s="469"/>
      <c r="T42" s="469"/>
      <c r="U42" s="445"/>
      <c r="V42" s="445"/>
    </row>
    <row r="43" spans="1:22" s="74" customFormat="1" ht="53.25" customHeight="1">
      <c r="A43" s="441"/>
      <c r="B43" s="441" t="s">
        <v>427</v>
      </c>
      <c r="C43" s="227" t="s">
        <v>428</v>
      </c>
      <c r="D43" s="227" t="s">
        <v>429</v>
      </c>
      <c r="E43" s="227" t="s">
        <v>27</v>
      </c>
      <c r="F43" s="20">
        <v>0.1</v>
      </c>
      <c r="G43" s="153" t="s">
        <v>430</v>
      </c>
      <c r="H43" s="502" t="s">
        <v>602</v>
      </c>
      <c r="I43" s="477"/>
      <c r="J43" s="441" t="s">
        <v>603</v>
      </c>
      <c r="K43" s="445">
        <f>4950000+6579000+14820000</f>
        <v>26349000</v>
      </c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5">
        <f>SUM(K43:U44)</f>
        <v>26349000</v>
      </c>
    </row>
    <row r="44" spans="1:22" s="74" customFormat="1" ht="53.25" customHeight="1">
      <c r="A44" s="441"/>
      <c r="B44" s="441"/>
      <c r="C44" s="227" t="s">
        <v>433</v>
      </c>
      <c r="D44" s="227" t="s">
        <v>434</v>
      </c>
      <c r="E44" s="228" t="s">
        <v>21</v>
      </c>
      <c r="F44" s="228">
        <v>3</v>
      </c>
      <c r="G44" s="228">
        <v>1</v>
      </c>
      <c r="H44" s="502"/>
      <c r="I44" s="477"/>
      <c r="J44" s="441"/>
      <c r="K44" s="445"/>
      <c r="L44" s="442"/>
      <c r="M44" s="442"/>
      <c r="N44" s="442"/>
      <c r="O44" s="442"/>
      <c r="P44" s="442"/>
      <c r="Q44" s="442"/>
      <c r="R44" s="442"/>
      <c r="S44" s="442"/>
      <c r="T44" s="442"/>
      <c r="U44" s="442"/>
      <c r="V44" s="445"/>
    </row>
    <row r="45" spans="1:22" s="74" customFormat="1" ht="105" customHeight="1">
      <c r="A45" s="441"/>
      <c r="B45" s="441"/>
      <c r="C45" s="227" t="s">
        <v>431</v>
      </c>
      <c r="D45" s="227" t="s">
        <v>432</v>
      </c>
      <c r="E45" s="228" t="s">
        <v>21</v>
      </c>
      <c r="F45" s="228">
        <v>1</v>
      </c>
      <c r="G45" s="228">
        <v>1</v>
      </c>
      <c r="H45" s="332" t="s">
        <v>605</v>
      </c>
      <c r="I45" s="231"/>
      <c r="J45" s="227" t="s">
        <v>604</v>
      </c>
      <c r="K45" s="230">
        <v>6400000</v>
      </c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0">
        <f>SUM(K45:U45)</f>
        <v>6400000</v>
      </c>
    </row>
    <row r="46" spans="1:22" s="74" customFormat="1" ht="45.75" customHeight="1">
      <c r="A46" s="441"/>
      <c r="B46" s="441" t="s">
        <v>611</v>
      </c>
      <c r="C46" s="227" t="s">
        <v>435</v>
      </c>
      <c r="D46" s="227" t="s">
        <v>67</v>
      </c>
      <c r="E46" s="228" t="s">
        <v>21</v>
      </c>
      <c r="F46" s="228">
        <v>4</v>
      </c>
      <c r="G46" s="228">
        <v>1</v>
      </c>
      <c r="H46" s="495" t="s">
        <v>606</v>
      </c>
      <c r="I46" s="477"/>
      <c r="J46" s="227" t="s">
        <v>607</v>
      </c>
      <c r="K46" s="149"/>
      <c r="L46" s="232"/>
      <c r="M46" s="232"/>
      <c r="N46" s="230"/>
      <c r="O46" s="251">
        <v>22335456.379999999</v>
      </c>
      <c r="P46" s="230"/>
      <c r="Q46" s="230"/>
      <c r="R46" s="230"/>
      <c r="S46" s="230"/>
      <c r="T46" s="230"/>
      <c r="U46" s="230"/>
      <c r="V46" s="445">
        <f>SUM(K46:T49)</f>
        <v>66360456.379999995</v>
      </c>
    </row>
    <row r="47" spans="1:22" s="74" customFormat="1" ht="43.5" customHeight="1">
      <c r="A47" s="441"/>
      <c r="B47" s="441"/>
      <c r="C47" s="227" t="s">
        <v>436</v>
      </c>
      <c r="D47" s="227" t="s">
        <v>70</v>
      </c>
      <c r="E47" s="228" t="s">
        <v>21</v>
      </c>
      <c r="F47" s="228">
        <v>4</v>
      </c>
      <c r="G47" s="228">
        <v>1</v>
      </c>
      <c r="H47" s="496"/>
      <c r="I47" s="477"/>
      <c r="J47" s="227" t="s">
        <v>608</v>
      </c>
      <c r="K47" s="232"/>
      <c r="L47" s="232"/>
      <c r="M47" s="232"/>
      <c r="N47" s="230"/>
      <c r="O47" s="230">
        <v>9900000</v>
      </c>
      <c r="P47" s="230"/>
      <c r="Q47" s="230"/>
      <c r="R47" s="230"/>
      <c r="S47" s="230"/>
      <c r="T47" s="230"/>
      <c r="U47" s="230"/>
      <c r="V47" s="445"/>
    </row>
    <row r="48" spans="1:22" s="74" customFormat="1" ht="61.5" customHeight="1">
      <c r="A48" s="441"/>
      <c r="B48" s="441"/>
      <c r="C48" s="227" t="s">
        <v>437</v>
      </c>
      <c r="D48" s="227" t="s">
        <v>409</v>
      </c>
      <c r="E48" s="228" t="s">
        <v>21</v>
      </c>
      <c r="F48" s="228">
        <v>4</v>
      </c>
      <c r="G48" s="228">
        <v>1</v>
      </c>
      <c r="H48" s="496"/>
      <c r="I48" s="477"/>
      <c r="J48" s="231" t="s">
        <v>609</v>
      </c>
      <c r="K48" s="69"/>
      <c r="L48" s="69"/>
      <c r="M48" s="69"/>
      <c r="N48" s="69"/>
      <c r="O48" s="134">
        <v>9600000</v>
      </c>
      <c r="P48" s="69"/>
      <c r="Q48" s="69"/>
      <c r="R48" s="69"/>
      <c r="S48" s="69"/>
      <c r="T48" s="69"/>
      <c r="U48" s="69"/>
      <c r="V48" s="445"/>
    </row>
    <row r="49" spans="1:22" s="74" customFormat="1" ht="50.25" customHeight="1">
      <c r="A49" s="441"/>
      <c r="B49" s="441"/>
      <c r="C49" s="227" t="s">
        <v>439</v>
      </c>
      <c r="D49" s="227" t="s">
        <v>440</v>
      </c>
      <c r="E49" s="228" t="s">
        <v>21</v>
      </c>
      <c r="F49" s="228">
        <v>3</v>
      </c>
      <c r="G49" s="228">
        <v>1</v>
      </c>
      <c r="H49" s="496"/>
      <c r="I49" s="477"/>
      <c r="J49" s="231" t="s">
        <v>610</v>
      </c>
      <c r="K49" s="69"/>
      <c r="L49" s="69"/>
      <c r="M49" s="69"/>
      <c r="N49" s="69"/>
      <c r="O49" s="134">
        <v>24525000</v>
      </c>
      <c r="P49" s="69"/>
      <c r="Q49" s="69"/>
      <c r="R49" s="69"/>
      <c r="S49" s="69"/>
      <c r="T49" s="69"/>
      <c r="U49" s="69"/>
      <c r="V49" s="445"/>
    </row>
    <row r="50" spans="1:22" ht="81.75" customHeight="1">
      <c r="A50" s="441"/>
      <c r="B50" s="441"/>
      <c r="C50" s="227" t="s">
        <v>438</v>
      </c>
      <c r="D50" s="227" t="s">
        <v>64</v>
      </c>
      <c r="E50" s="228" t="s">
        <v>21</v>
      </c>
      <c r="F50" s="228">
        <v>3</v>
      </c>
      <c r="G50" s="228">
        <v>1</v>
      </c>
      <c r="H50" s="497"/>
      <c r="I50" s="231"/>
      <c r="J50" s="231" t="s">
        <v>572</v>
      </c>
      <c r="K50" s="69"/>
      <c r="L50" s="69"/>
      <c r="M50" s="69"/>
      <c r="N50" s="69"/>
      <c r="O50" s="252">
        <v>2000000</v>
      </c>
      <c r="P50" s="69"/>
      <c r="Q50" s="69"/>
      <c r="R50" s="69"/>
      <c r="S50" s="69"/>
      <c r="T50" s="69"/>
      <c r="U50" s="69"/>
      <c r="V50" s="134">
        <f>SUM(I50:U50)</f>
        <v>2000000</v>
      </c>
    </row>
    <row r="51" spans="1:22" ht="21.75" customHeight="1">
      <c r="A51" s="45"/>
      <c r="B51" s="74"/>
      <c r="C51" s="18"/>
      <c r="D51" s="68"/>
      <c r="E51" s="18"/>
      <c r="F51" s="18"/>
      <c r="H51" s="18"/>
      <c r="I51" s="45"/>
      <c r="J51" s="76"/>
      <c r="K51" s="75">
        <f>SUM(K23:K50)</f>
        <v>105734640</v>
      </c>
      <c r="L51" s="75">
        <f t="shared" ref="L51:S51" si="1">SUM(L23:L50)</f>
        <v>0</v>
      </c>
      <c r="M51" s="75">
        <f t="shared" si="1"/>
        <v>0</v>
      </c>
      <c r="N51" s="75">
        <f t="shared" si="1"/>
        <v>0</v>
      </c>
      <c r="O51" s="75">
        <f>SUM(O23:O50)</f>
        <v>191446116.38</v>
      </c>
      <c r="P51" s="75">
        <f t="shared" si="1"/>
        <v>0</v>
      </c>
      <c r="Q51" s="75">
        <f t="shared" si="1"/>
        <v>0</v>
      </c>
      <c r="R51" s="75">
        <f t="shared" si="1"/>
        <v>0</v>
      </c>
      <c r="S51" s="75">
        <f t="shared" si="1"/>
        <v>0</v>
      </c>
      <c r="T51" s="75">
        <f>SUM(T23:T50)</f>
        <v>0</v>
      </c>
      <c r="U51" s="75">
        <f>SUM(U23:U50)</f>
        <v>141242364.09999999</v>
      </c>
      <c r="V51" s="75">
        <f>SUM(V23:V50)</f>
        <v>438423120.48000002</v>
      </c>
    </row>
    <row r="52" spans="1:22" ht="21.75" customHeight="1">
      <c r="K52" s="75">
        <v>150000000</v>
      </c>
    </row>
    <row r="53" spans="1:22" ht="21.75" customHeight="1">
      <c r="K53" s="154">
        <f>+K52-K51</f>
        <v>44265360</v>
      </c>
      <c r="O53" s="135"/>
      <c r="V53" s="22">
        <v>207819243.62</v>
      </c>
    </row>
  </sheetData>
  <mergeCells count="92">
    <mergeCell ref="V37:V42"/>
    <mergeCell ref="T43:T44"/>
    <mergeCell ref="U43:U44"/>
    <mergeCell ref="V43:V44"/>
    <mergeCell ref="L43:L44"/>
    <mergeCell ref="M43:M44"/>
    <mergeCell ref="N43:N44"/>
    <mergeCell ref="O43:O44"/>
    <mergeCell ref="P43:P44"/>
    <mergeCell ref="Q43:Q44"/>
    <mergeCell ref="R43:R44"/>
    <mergeCell ref="S43:S44"/>
    <mergeCell ref="N41:N42"/>
    <mergeCell ref="Q41:Q42"/>
    <mergeCell ref="R41:R42"/>
    <mergeCell ref="S41:S42"/>
    <mergeCell ref="U41:U42"/>
    <mergeCell ref="A23:A50"/>
    <mergeCell ref="C41:C42"/>
    <mergeCell ref="E41:E42"/>
    <mergeCell ref="F41:F42"/>
    <mergeCell ref="G41:G42"/>
    <mergeCell ref="B33:B36"/>
    <mergeCell ref="B43:B45"/>
    <mergeCell ref="B23:B32"/>
    <mergeCell ref="B46:B50"/>
    <mergeCell ref="B37:B42"/>
    <mergeCell ref="T34:T35"/>
    <mergeCell ref="U34:U35"/>
    <mergeCell ref="L41:L42"/>
    <mergeCell ref="M41:M42"/>
    <mergeCell ref="H23:H28"/>
    <mergeCell ref="B15:V15"/>
    <mergeCell ref="A16:V16"/>
    <mergeCell ref="A21:A22"/>
    <mergeCell ref="B21:B22"/>
    <mergeCell ref="C21:C22"/>
    <mergeCell ref="D21:D22"/>
    <mergeCell ref="E21:E22"/>
    <mergeCell ref="F21:F22"/>
    <mergeCell ref="H21:J21"/>
    <mergeCell ref="K21:V21"/>
    <mergeCell ref="G21:G22"/>
    <mergeCell ref="B12:V12"/>
    <mergeCell ref="A1:V1"/>
    <mergeCell ref="A2:V2"/>
    <mergeCell ref="B3:V3"/>
    <mergeCell ref="B4:V4"/>
    <mergeCell ref="A5:V5"/>
    <mergeCell ref="B6:V6"/>
    <mergeCell ref="B7:V7"/>
    <mergeCell ref="B8:V8"/>
    <mergeCell ref="B9:V9"/>
    <mergeCell ref="B10:V10"/>
    <mergeCell ref="B11:V11"/>
    <mergeCell ref="S34:S35"/>
    <mergeCell ref="B13:V13"/>
    <mergeCell ref="B14:V14"/>
    <mergeCell ref="H43:H44"/>
    <mergeCell ref="I46:I49"/>
    <mergeCell ref="V46:V49"/>
    <mergeCell ref="I37:I42"/>
    <mergeCell ref="I43:I44"/>
    <mergeCell ref="J43:J44"/>
    <mergeCell ref="K43:K44"/>
    <mergeCell ref="O41:O42"/>
    <mergeCell ref="P41:P42"/>
    <mergeCell ref="H37:H42"/>
    <mergeCell ref="T41:T42"/>
    <mergeCell ref="J41:J42"/>
    <mergeCell ref="K41:K42"/>
    <mergeCell ref="J31:J32"/>
    <mergeCell ref="I31:I32"/>
    <mergeCell ref="I23:I28"/>
    <mergeCell ref="V23:V28"/>
    <mergeCell ref="H34:H35"/>
    <mergeCell ref="I34:I35"/>
    <mergeCell ref="J34:J35"/>
    <mergeCell ref="O34:O35"/>
    <mergeCell ref="V34:V35"/>
    <mergeCell ref="K34:K35"/>
    <mergeCell ref="L34:L35"/>
    <mergeCell ref="M34:M35"/>
    <mergeCell ref="N34:N35"/>
    <mergeCell ref="P34:P35"/>
    <mergeCell ref="Q34:Q35"/>
    <mergeCell ref="R34:R35"/>
    <mergeCell ref="H46:H50"/>
    <mergeCell ref="C31:C32"/>
    <mergeCell ref="F31:F32"/>
    <mergeCell ref="E31:E32"/>
    <mergeCell ref="H31:H32"/>
  </mergeCells>
  <pageMargins left="0.7" right="0.7" top="0.75" bottom="0.75" header="0.3" footer="0.3"/>
  <pageSetup scale="16" fitToHeight="0"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APSB</vt:lpstr>
      <vt:lpstr>JUSTICIA Y SEGURIDAD</vt:lpstr>
      <vt:lpstr>FORTALECIMIENTO INSTITUCIONAL</vt:lpstr>
      <vt:lpstr>SALUD</vt:lpstr>
      <vt:lpstr>Hoja1</vt:lpstr>
      <vt:lpstr>DEPORTES</vt:lpstr>
      <vt:lpstr>CULTURA</vt:lpstr>
      <vt:lpstr>PROMOCION EL DESARROLLO </vt:lpstr>
      <vt:lpstr>VULNERABLES PRO SOCIALES</vt:lpstr>
      <vt:lpstr> VULNERABLES GNERAL</vt:lpstr>
      <vt:lpstr>ATENCIÓN DE DESASTRES</vt:lpstr>
      <vt:lpstr>EDUCACIÓN</vt:lpstr>
      <vt:lpstr>AMBIENTE</vt:lpstr>
      <vt:lpstr>AGRICULTURA Y DESARROLLO RURAL</vt:lpstr>
      <vt:lpstr>OTROS SERVICIOS</vt:lpstr>
      <vt:lpstr>TRANSPORTE</vt:lpstr>
      <vt:lpstr>TECNOLOGÍA Y COMUNICACIONES</vt:lpstr>
      <vt:lpstr>EQUIPAMIENTO</vt:lpstr>
      <vt:lpstr>CENTROS DE RECLUSIÓN</vt:lpstr>
      <vt:lpstr>VIVIENDA</vt:lpstr>
      <vt:lpstr>DESARROLLO COMUNITARIO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POLITICA DE GOBIERNO DIGITAL</dc:creator>
  <cp:keywords>www.elretorno-guaviare.gov.co</cp:keywords>
  <cp:lastModifiedBy>USUARIO</cp:lastModifiedBy>
  <cp:lastPrinted>2021-11-16T16:57:58Z</cp:lastPrinted>
  <dcterms:created xsi:type="dcterms:W3CDTF">2020-06-02T13:21:38Z</dcterms:created>
  <dcterms:modified xsi:type="dcterms:W3CDTF">2022-03-02T21:15:51Z</dcterms:modified>
</cp:coreProperties>
</file>