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 activeTab="2"/>
  </bookViews>
  <sheets>
    <sheet name="PROYECTOS SGR CAPITULO " sheetId="1" r:id="rId1"/>
    <sheet name="Hoja2" sheetId="2" state="hidden" r:id="rId2"/>
    <sheet name="ASIGNACIÓN DISPONIBLE" sheetId="3" r:id="rId3"/>
  </sheets>
  <definedNames>
    <definedName name="_xlnm._FilterDatabase" localSheetId="1" hidden="1">Hoja2!$B$46:$C$50</definedName>
    <definedName name="_Hlk70581459" localSheetId="1">Hoja2!$P$11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3"/>
  <c r="E30"/>
  <c r="F30"/>
  <c r="G30"/>
  <c r="H30"/>
  <c r="D30"/>
  <c r="C30"/>
  <c r="D29"/>
  <c r="G29" s="1"/>
  <c r="I29" s="1"/>
  <c r="D28"/>
  <c r="G28" s="1"/>
  <c r="I28" s="1"/>
  <c r="I30" s="1"/>
  <c r="E11"/>
  <c r="F11"/>
  <c r="E7" i="1" l="1"/>
  <c r="D7"/>
  <c r="C7" l="1"/>
  <c r="C20" i="3" l="1"/>
  <c r="H8" s="1"/>
  <c r="H11" s="1"/>
  <c r="C11"/>
  <c r="D10"/>
  <c r="G10" s="1"/>
  <c r="I10" s="1"/>
  <c r="D9"/>
  <c r="G9" s="1"/>
  <c r="I9" s="1"/>
  <c r="D8"/>
  <c r="D7"/>
  <c r="G7" s="1"/>
  <c r="I7" s="1"/>
  <c r="D6"/>
  <c r="E47" i="2"/>
  <c r="F49"/>
  <c r="F50" s="1"/>
  <c r="G51" s="1"/>
  <c r="C51"/>
  <c r="C47"/>
  <c r="C48"/>
  <c r="C50"/>
  <c r="C49"/>
  <c r="D11" i="3" l="1"/>
  <c r="G8"/>
  <c r="I8" s="1"/>
  <c r="J11" s="1"/>
  <c r="D20"/>
  <c r="E21" s="1"/>
  <c r="E24" s="1"/>
  <c r="G6"/>
  <c r="H26" i="2"/>
  <c r="G26"/>
  <c r="F26"/>
  <c r="E26"/>
  <c r="D26"/>
  <c r="Q11"/>
  <c r="N11"/>
  <c r="O11"/>
  <c r="C10"/>
  <c r="K11"/>
  <c r="C30"/>
  <c r="D30" s="1"/>
  <c r="C32" s="1"/>
  <c r="I6" i="3" l="1"/>
  <c r="I11" s="1"/>
  <c r="K11" s="1"/>
  <c r="G11"/>
  <c r="D20" i="2"/>
  <c r="C20"/>
  <c r="D11"/>
  <c r="C9"/>
  <c r="C8"/>
  <c r="C7"/>
  <c r="C6"/>
  <c r="C11" l="1"/>
  <c r="C12" s="1"/>
</calcChain>
</file>

<file path=xl/sharedStrings.xml><?xml version="1.0" encoding="utf-8"?>
<sst xmlns="http://schemas.openxmlformats.org/spreadsheetml/2006/main" count="103" uniqueCount="64">
  <si>
    <t>PROYECTOS IDENTIFICADOS</t>
  </si>
  <si>
    <t>SI</t>
  </si>
  <si>
    <t>CONSTRUCCIÓN Y ADECUACIÓN DEL PARQUE CENTRAL DE LA CONSTITUCIÓN DEL MUNICIPIO DE   SAN JOSÉ DEL GUAVIARE</t>
  </si>
  <si>
    <t>ASIGNACIONES DIRECTAS ANTICIPADAS (5% DEL SGR) MUNICIPIO DE SAN JOSÉ DEL GUAVIARE</t>
  </si>
  <si>
    <t>ASIGNACIONES DIRECTAS (20% DEL SGR) MUNICIPIO DE SAN JOSE DEL GUAVIARE (GUAVIARE)</t>
  </si>
  <si>
    <t xml:space="preserve">ASIGNACI6N PARA LA INVERSI6N LOCAL SEGÚN NBI YCUARTA, QUINTA Y SEXTA CATEGORí MUNICIPIO DE SAN JOSÉ DEL GUAVIARE (GUAVIARE) </t>
  </si>
  <si>
    <t>ASIGNACiÓN PARA LA INVERSiÓN LOCAL -AMBIENTE Y DESARROLLO SOSTENIBLE MUNICIPIO DE SAN JOSÉ DEL GUAVIARE (GUAVIARE)</t>
  </si>
  <si>
    <t xml:space="preserve">TOTAL BIENIO </t>
  </si>
  <si>
    <t>TOTAL BIENIO</t>
  </si>
  <si>
    <t>asignaciones 2021 - 2022 LEY 2072 DEL 31 DE DICIEMBRE DE 2020 - "POR LA CUAL SE DECRETA EL PRESUPUESTO DEL SISTEMA GENERAL DE REGALíAS PARA EL BIENIO DEL 1° DE ENERO DE 2021 AL 31 DE DICIEMBRE DE 2022"</t>
  </si>
  <si>
    <t>RECURSOS REGALÍAS  - SAN JOSÉ DEL GUAVIARE</t>
  </si>
  <si>
    <t>MODERNIZACIÓN DEL SISTEMA DE ALUMBRADO PÚBLICO TERCER ETAPA EN EL MUNICIPIO DE SAN JOSÉ DEL GUAVIARE DEPARTAMENTO DEL GUAVIARE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</si>
  <si>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Arial"/>
        <family val="2"/>
      </rPr>
      <t>Asignaciones Ley 2072 de 2020</t>
    </r>
  </si>
  <si>
    <t xml:space="preserve">Asignaciones municipio San José del Guaviare Ley 2072 de 2021 </t>
  </si>
  <si>
    <t>(valores en pesos)</t>
  </si>
  <si>
    <t>CONCEPTO DE GASTO</t>
  </si>
  <si>
    <t>Recursos 2021 – 2022</t>
  </si>
  <si>
    <t>Asignaciones directas (20% del SGR)</t>
  </si>
  <si>
    <t>Asignaciones directas anticipadas (5% del SGR)</t>
  </si>
  <si>
    <t>Asignación para la inversión local según NBI y cuarta, quinta, y sexta categoría</t>
  </si>
  <si>
    <t>Asignación para la inversión local – ambiente y desarrollo sostenible</t>
  </si>
  <si>
    <r>
      <t>Rendimientos financieros asignaciones directas (20%) (</t>
    </r>
    <r>
      <rPr>
        <i/>
        <sz val="11"/>
        <color rgb="FF000000"/>
        <rFont val="Arial Narrow"/>
        <family val="2"/>
      </rPr>
      <t>sin restricción)</t>
    </r>
  </si>
  <si>
    <t>Concepto</t>
  </si>
  <si>
    <t>Apropiación disponible bienio 2021-2022</t>
  </si>
  <si>
    <t>SICODIS 2023</t>
  </si>
  <si>
    <t>Total</t>
  </si>
  <si>
    <t>Asignaciones directas SGR (20% del SGR)</t>
  </si>
  <si>
    <t>Asignaciones para la inversión local según NBI y cuarta, quinta y sexta categoría</t>
  </si>
  <si>
    <t>Asignación para la inversión local - ambiente y desarrollo sostenible</t>
  </si>
  <si>
    <t>N/A</t>
  </si>
  <si>
    <t>PARQUE</t>
  </si>
  <si>
    <t>asignaciones SICODIS</t>
  </si>
  <si>
    <t>Menos el 20% de lo contemplado en la ley 2072</t>
  </si>
  <si>
    <t>Valor Asiganciones ley 2072 2021 -2022</t>
  </si>
  <si>
    <t>Proyectado SICODIS 2023</t>
  </si>
  <si>
    <t>Proyectado SICODIS AMBIENTAL</t>
  </si>
  <si>
    <t>Menos el 20% de lo contemplado en la ley 2072 AMBIENTAL</t>
  </si>
  <si>
    <t>Saldo del Cierre presupuestal 2020</t>
  </si>
  <si>
    <t>Proyecto de alumbrado público</t>
  </si>
  <si>
    <t xml:space="preserve"> asignaciones 2021 - 2022 LEY 2072 
100%</t>
  </si>
  <si>
    <t>asignaciones 2021 - 2022 LEY 2072
80%</t>
  </si>
  <si>
    <t>ASIGNACIÓN</t>
  </si>
  <si>
    <t>Decreto 332 6 abril de 2021 - Desahorro para bienio 2021 - 2022</t>
  </si>
  <si>
    <t>Proyección para el 2023</t>
  </si>
  <si>
    <t>Saldo del Cierre presupuestal 2020 SGR</t>
  </si>
  <si>
    <t>Subtotal disponible</t>
  </si>
  <si>
    <t>Faltante (Proyecto Alumbrado público)</t>
  </si>
  <si>
    <t>Proyecto homologado de vigencia 2019 - 2020 (Proyecto Alumbrado público)</t>
  </si>
  <si>
    <t xml:space="preserve">Faltantes </t>
  </si>
  <si>
    <t>TOTAL</t>
  </si>
  <si>
    <t>CAPITULO INDEPENDIENTE "INVERSIONES CON CARGO AL SGR"</t>
  </si>
  <si>
    <t>Parque</t>
  </si>
  <si>
    <t xml:space="preserve">TOTAL </t>
  </si>
  <si>
    <t>MODERNIZACIÓN DEL SISTEMA DE ALUMBRADO PÚBLICO cuarta ETAPA EN EL MUNICIPIO DE SAN JOSÉ DEL GUAVIARE DEPARTAMENTO DEL GUAVIARE</t>
  </si>
  <si>
    <t>VALOR PROYECTADO - SGR</t>
  </si>
  <si>
    <t>mitiguen los daños ambientales causados especialmente por la deforestación</t>
  </si>
  <si>
    <t>Implementación de una estrategia de Gestión ambiental para la cuenca del Río Guaviare</t>
  </si>
  <si>
    <t>Estrategia para la restauración y fortalecimiento ecosistemico del humedal San José, como medida de recuperación de áreas de interés hídrico.</t>
  </si>
  <si>
    <t>META PLAN</t>
  </si>
  <si>
    <t>se menciona ene l plan</t>
  </si>
  <si>
    <t>PROYECTO IDENTIFICADO EN EL PLAN DE DESARROLLO</t>
  </si>
  <si>
    <t>Implementación de una estrategia sensibilización para la Gestión ambiental de la cuenca del Río Guaviare y humedal San José del Guaviare</t>
  </si>
  <si>
    <t>Reforestación y restauración ecosistemico del humedal San José, como medida de recuperación de áreas de interés hídrico.</t>
  </si>
  <si>
    <t>VALOR TOTAL</t>
  </si>
</sst>
</file>

<file path=xl/styles.xml><?xml version="1.0" encoding="utf-8"?>
<styleSheet xmlns="http://schemas.openxmlformats.org/spreadsheetml/2006/main">
  <numFmts count="8">
    <numFmt numFmtId="6" formatCode="&quot;$&quot;\ #,##0;[Red]\-&quot;$&quot;\ #,##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$-240A]\ * #,##0.00_-;\-[$$-240A]\ * #,##0.00_-;_-[$$-240A]\ * &quot;-&quot;??_-;_-@_-"/>
    <numFmt numFmtId="165" formatCode="_-&quot;$&quot;\ * #,##0.00_-;\-&quot;$&quot;\ * #,##0.00_-;_-&quot;$&quot;\ * &quot;-&quot;_-;_-@_-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i/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rgb="FFC000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wrapText="1"/>
    </xf>
    <xf numFmtId="164" fontId="0" fillId="0" borderId="0" xfId="0" applyNumberFormat="1" applyAlignment="1">
      <alignment wrapText="1"/>
    </xf>
    <xf numFmtId="164" fontId="0" fillId="0" borderId="1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9" fontId="1" fillId="0" borderId="1" xfId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9" fontId="1" fillId="0" borderId="1" xfId="0" applyNumberFormat="1" applyFont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vertical="center" wrapText="1"/>
    </xf>
    <xf numFmtId="6" fontId="11" fillId="5" borderId="7" xfId="0" applyNumberFormat="1" applyFont="1" applyFill="1" applyBorder="1" applyAlignment="1">
      <alignment horizontal="right" vertical="center" wrapText="1"/>
    </xf>
    <xf numFmtId="0" fontId="11" fillId="0" borderId="5" xfId="0" applyFont="1" applyBorder="1" applyAlignment="1">
      <alignment vertical="center" wrapText="1"/>
    </xf>
    <xf numFmtId="6" fontId="11" fillId="0" borderId="7" xfId="0" applyNumberFormat="1" applyFont="1" applyBorder="1" applyAlignment="1">
      <alignment horizontal="right" vertical="center" wrapText="1"/>
    </xf>
    <xf numFmtId="6" fontId="14" fillId="5" borderId="6" xfId="0" applyNumberFormat="1" applyFont="1" applyFill="1" applyBorder="1" applyAlignment="1">
      <alignment horizontal="right" vertical="center" wrapText="1"/>
    </xf>
    <xf numFmtId="0" fontId="11" fillId="5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8" fontId="0" fillId="0" borderId="0" xfId="0" applyNumberFormat="1"/>
    <xf numFmtId="8" fontId="13" fillId="0" borderId="6" xfId="0" applyNumberFormat="1" applyFont="1" applyBorder="1" applyAlignment="1">
      <alignment horizontal="right" vertical="center" wrapText="1"/>
    </xf>
    <xf numFmtId="8" fontId="11" fillId="5" borderId="6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Border="1" applyAlignment="1">
      <alignment horizontal="right" vertical="center" wrapText="1"/>
    </xf>
    <xf numFmtId="6" fontId="11" fillId="0" borderId="6" xfId="0" applyNumberFormat="1" applyFont="1" applyBorder="1" applyAlignment="1">
      <alignment horizontal="right" vertical="center" wrapText="1"/>
    </xf>
    <xf numFmtId="164" fontId="0" fillId="0" borderId="0" xfId="0" applyNumberFormat="1"/>
    <xf numFmtId="41" fontId="0" fillId="0" borderId="0" xfId="2" applyFont="1"/>
    <xf numFmtId="43" fontId="0" fillId="0" borderId="0" xfId="0" applyNumberFormat="1"/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vertical="center" wrapText="1"/>
    </xf>
    <xf numFmtId="6" fontId="11" fillId="5" borderId="11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vertical="center" wrapText="1"/>
    </xf>
    <xf numFmtId="8" fontId="11" fillId="0" borderId="11" xfId="0" applyNumberFormat="1" applyFont="1" applyBorder="1" applyAlignment="1">
      <alignment horizontal="right" vertical="center" wrapText="1"/>
    </xf>
    <xf numFmtId="6" fontId="11" fillId="0" borderId="11" xfId="0" applyNumberFormat="1" applyFont="1" applyBorder="1" applyAlignment="1">
      <alignment horizontal="right" vertical="center" wrapText="1"/>
    </xf>
    <xf numFmtId="0" fontId="11" fillId="5" borderId="11" xfId="0" applyFont="1" applyFill="1" applyBorder="1" applyAlignment="1">
      <alignment horizontal="right" vertical="center" wrapText="1"/>
    </xf>
    <xf numFmtId="3" fontId="11" fillId="5" borderId="11" xfId="0" applyNumberFormat="1" applyFont="1" applyFill="1" applyBorder="1" applyAlignment="1">
      <alignment horizontal="right" vertical="center" wrapText="1"/>
    </xf>
    <xf numFmtId="0" fontId="10" fillId="4" borderId="13" xfId="0" applyFont="1" applyFill="1" applyBorder="1" applyAlignment="1">
      <alignment horizontal="right" vertical="center" wrapText="1"/>
    </xf>
    <xf numFmtId="8" fontId="10" fillId="4" borderId="13" xfId="0" applyNumberFormat="1" applyFont="1" applyFill="1" applyBorder="1" applyAlignment="1">
      <alignment horizontal="right" vertical="center" wrapText="1"/>
    </xf>
    <xf numFmtId="0" fontId="0" fillId="4" borderId="11" xfId="0" applyFill="1" applyBorder="1" applyAlignment="1">
      <alignment vertical="top" wrapText="1"/>
    </xf>
    <xf numFmtId="0" fontId="10" fillId="4" borderId="12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10" fillId="4" borderId="13" xfId="0" applyFont="1" applyFill="1" applyBorder="1" applyAlignment="1">
      <alignment vertical="center" wrapText="1"/>
    </xf>
    <xf numFmtId="0" fontId="10" fillId="4" borderId="16" xfId="0" applyFont="1" applyFill="1" applyBorder="1" applyAlignment="1">
      <alignment vertical="center" wrapText="1"/>
    </xf>
    <xf numFmtId="6" fontId="10" fillId="4" borderId="18" xfId="0" applyNumberFormat="1" applyFont="1" applyFill="1" applyBorder="1" applyAlignment="1">
      <alignment vertical="center" wrapText="1"/>
    </xf>
    <xf numFmtId="8" fontId="10" fillId="4" borderId="17" xfId="0" applyNumberFormat="1" applyFont="1" applyFill="1" applyBorder="1" applyAlignment="1">
      <alignment vertical="center" wrapText="1"/>
    </xf>
    <xf numFmtId="8" fontId="14" fillId="6" borderId="11" xfId="0" applyNumberFormat="1" applyFont="1" applyFill="1" applyBorder="1" applyAlignment="1">
      <alignment horizontal="right" vertical="center" wrapText="1"/>
    </xf>
    <xf numFmtId="8" fontId="11" fillId="6" borderId="11" xfId="0" applyNumberFormat="1" applyFont="1" applyFill="1" applyBorder="1" applyAlignment="1">
      <alignment horizontal="right" vertical="center" wrapText="1"/>
    </xf>
    <xf numFmtId="8" fontId="0" fillId="0" borderId="0" xfId="0" applyNumberFormat="1" applyAlignment="1">
      <alignment wrapText="1"/>
    </xf>
    <xf numFmtId="0" fontId="1" fillId="0" borderId="1" xfId="0" applyNumberFormat="1" applyFont="1" applyBorder="1" applyAlignment="1">
      <alignment wrapText="1"/>
    </xf>
    <xf numFmtId="6" fontId="0" fillId="0" borderId="0" xfId="0" applyNumberFormat="1"/>
    <xf numFmtId="0" fontId="1" fillId="0" borderId="0" xfId="0" applyFont="1"/>
    <xf numFmtId="164" fontId="1" fillId="0" borderId="0" xfId="0" applyNumberFormat="1" applyFont="1"/>
    <xf numFmtId="9" fontId="1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6" fontId="0" fillId="0" borderId="1" xfId="0" applyNumberFormat="1" applyBorder="1"/>
    <xf numFmtId="164" fontId="15" fillId="0" borderId="1" xfId="0" applyNumberFormat="1" applyFont="1" applyBorder="1" applyAlignment="1">
      <alignment wrapText="1"/>
    </xf>
    <xf numFmtId="16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9" fontId="16" fillId="0" borderId="1" xfId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wrapText="1"/>
    </xf>
    <xf numFmtId="164" fontId="16" fillId="0" borderId="1" xfId="0" applyNumberFormat="1" applyFont="1" applyBorder="1" applyAlignment="1">
      <alignment wrapText="1"/>
    </xf>
    <xf numFmtId="0" fontId="18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42" fontId="0" fillId="0" borderId="1" xfId="3" applyFont="1" applyBorder="1" applyAlignment="1">
      <alignment wrapText="1"/>
    </xf>
    <xf numFmtId="0" fontId="0" fillId="6" borderId="0" xfId="0" applyFill="1" applyAlignment="1">
      <alignment wrapText="1"/>
    </xf>
    <xf numFmtId="0" fontId="0" fillId="0" borderId="0" xfId="0" applyAlignment="1"/>
    <xf numFmtId="165" fontId="1" fillId="0" borderId="1" xfId="3" applyNumberFormat="1" applyFont="1" applyBorder="1" applyAlignment="1">
      <alignment wrapText="1"/>
    </xf>
    <xf numFmtId="44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</cellXfs>
  <cellStyles count="4">
    <cellStyle name="Millares [0]" xfId="2" builtinId="6"/>
    <cellStyle name="Moneda [0]" xfId="3" builtinId="7"/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opLeftCell="A7" zoomScale="130" zoomScaleNormal="130" workbookViewId="0">
      <selection activeCell="A10" sqref="A10"/>
    </sheetView>
  </sheetViews>
  <sheetFormatPr baseColWidth="10" defaultRowHeight="15"/>
  <cols>
    <col min="1" max="1" width="88.28515625" style="1" customWidth="1"/>
    <col min="2" max="2" width="27.28515625" style="1" hidden="1" customWidth="1"/>
    <col min="3" max="3" width="26.7109375" style="1" customWidth="1"/>
    <col min="4" max="4" width="47.140625" style="1" customWidth="1"/>
    <col min="5" max="5" width="20" style="1" customWidth="1"/>
    <col min="6" max="16384" width="11.42578125" style="1"/>
  </cols>
  <sheetData>
    <row r="1" spans="1:5" ht="30">
      <c r="A1" s="67" t="s">
        <v>0</v>
      </c>
      <c r="B1" s="67" t="s">
        <v>60</v>
      </c>
      <c r="C1" s="62" t="s">
        <v>54</v>
      </c>
      <c r="D1" s="62" t="s">
        <v>54</v>
      </c>
      <c r="E1" s="62" t="s">
        <v>54</v>
      </c>
    </row>
    <row r="2" spans="1:5" ht="25.5">
      <c r="A2" s="2" t="s">
        <v>2</v>
      </c>
      <c r="B2" s="68" t="s">
        <v>1</v>
      </c>
      <c r="C2" s="69">
        <v>2500000000</v>
      </c>
      <c r="D2" s="69">
        <v>2500000000</v>
      </c>
      <c r="E2" s="69"/>
    </row>
    <row r="3" spans="1:5" ht="47.25" customHeight="1">
      <c r="A3" s="2" t="s">
        <v>11</v>
      </c>
      <c r="B3" s="68" t="s">
        <v>1</v>
      </c>
      <c r="C3" s="69">
        <v>1235075548.2</v>
      </c>
      <c r="D3" s="69">
        <v>1235075548.2</v>
      </c>
      <c r="E3" s="69"/>
    </row>
    <row r="4" spans="1:5" ht="25.5">
      <c r="A4" s="2" t="s">
        <v>53</v>
      </c>
      <c r="B4" s="68" t="s">
        <v>1</v>
      </c>
      <c r="C4" s="69">
        <v>1779566775</v>
      </c>
      <c r="D4" s="69"/>
      <c r="E4" s="69">
        <v>1779566775</v>
      </c>
    </row>
    <row r="5" spans="1:5" ht="25.5">
      <c r="A5" s="2" t="s">
        <v>62</v>
      </c>
      <c r="B5" s="68" t="s">
        <v>1</v>
      </c>
      <c r="C5" s="69">
        <v>543308853.60000002</v>
      </c>
      <c r="D5" s="69">
        <v>543308853.60000002</v>
      </c>
      <c r="E5" s="69"/>
    </row>
    <row r="6" spans="1:5" ht="25.5">
      <c r="A6" s="2" t="s">
        <v>61</v>
      </c>
      <c r="B6" s="68" t="s">
        <v>1</v>
      </c>
      <c r="C6" s="69">
        <v>273779504</v>
      </c>
      <c r="D6" s="69"/>
      <c r="E6" s="69">
        <v>273779504</v>
      </c>
    </row>
    <row r="7" spans="1:5">
      <c r="A7" s="1" t="s">
        <v>63</v>
      </c>
      <c r="C7" s="72">
        <f>SUM(C2:C6)</f>
        <v>6331730680.8000002</v>
      </c>
      <c r="D7" s="72">
        <f>SUM(D2:D6)</f>
        <v>4278384401.7999997</v>
      </c>
      <c r="E7" s="72">
        <f>SUM(E2:E6)</f>
        <v>2053346279</v>
      </c>
    </row>
    <row r="9" spans="1:5">
      <c r="A9" s="70" t="s">
        <v>55</v>
      </c>
      <c r="B9" s="71" t="s">
        <v>59</v>
      </c>
      <c r="C9" s="73"/>
    </row>
    <row r="10" spans="1:5">
      <c r="A10" s="74" t="s">
        <v>56</v>
      </c>
      <c r="B10" s="71" t="s">
        <v>58</v>
      </c>
    </row>
    <row r="11" spans="1:5" ht="30">
      <c r="A11" s="1" t="s">
        <v>57</v>
      </c>
      <c r="B11" s="71" t="s">
        <v>58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51"/>
  <sheetViews>
    <sheetView topLeftCell="A25" workbookViewId="0">
      <selection activeCell="C29" sqref="C29"/>
    </sheetView>
  </sheetViews>
  <sheetFormatPr baseColWidth="10" defaultRowHeight="15"/>
  <cols>
    <col min="2" max="2" width="64.28515625" bestFit="1" customWidth="1"/>
    <col min="3" max="4" width="18.28515625" bestFit="1" customWidth="1"/>
    <col min="5" max="5" width="17.7109375" bestFit="1" customWidth="1"/>
    <col min="6" max="6" width="18.42578125" customWidth="1"/>
    <col min="7" max="7" width="38.42578125" customWidth="1"/>
    <col min="8" max="8" width="35.7109375" customWidth="1"/>
    <col min="9" max="9" width="2.7109375" customWidth="1"/>
    <col min="10" max="10" width="24.7109375" customWidth="1"/>
    <col min="11" max="11" width="23" customWidth="1"/>
    <col min="13" max="13" width="35.28515625" customWidth="1"/>
    <col min="14" max="14" width="16.85546875" customWidth="1"/>
    <col min="15" max="15" width="17.28515625" customWidth="1"/>
    <col min="16" max="16" width="26.85546875" customWidth="1"/>
    <col min="17" max="17" width="16.85546875" bestFit="1" customWidth="1"/>
  </cols>
  <sheetData>
    <row r="1" spans="2:17" ht="31.5">
      <c r="G1" s="12" t="s">
        <v>12</v>
      </c>
    </row>
    <row r="2" spans="2:17" ht="18.75">
      <c r="B2" s="11" t="s">
        <v>10</v>
      </c>
      <c r="G2" s="13"/>
    </row>
    <row r="3" spans="2:17" ht="15.75">
      <c r="G3" s="14" t="s">
        <v>13</v>
      </c>
    </row>
    <row r="4" spans="2:17" s="1" customFormat="1" ht="16.5" thickBot="1">
      <c r="D4" s="4"/>
      <c r="G4" s="14" t="s">
        <v>14</v>
      </c>
      <c r="H4"/>
    </row>
    <row r="5" spans="2:17" s="1" customFormat="1" ht="60.75" thickBot="1">
      <c r="B5" s="6" t="s">
        <v>9</v>
      </c>
      <c r="C5" s="9">
        <v>0.8</v>
      </c>
      <c r="D5" s="10">
        <v>1</v>
      </c>
      <c r="G5" s="15" t="s">
        <v>15</v>
      </c>
      <c r="H5" s="16" t="s">
        <v>16</v>
      </c>
      <c r="M5" s="32" t="s">
        <v>22</v>
      </c>
      <c r="N5" s="33" t="s">
        <v>23</v>
      </c>
      <c r="O5" s="33" t="s">
        <v>24</v>
      </c>
      <c r="P5" s="33" t="s">
        <v>25</v>
      </c>
    </row>
    <row r="6" spans="2:17" s="1" customFormat="1" ht="33.75" thickBot="1">
      <c r="B6" s="3" t="s">
        <v>4</v>
      </c>
      <c r="C6" s="5">
        <f>D6*80%</f>
        <v>1750924.8</v>
      </c>
      <c r="D6" s="5">
        <v>2188656</v>
      </c>
      <c r="G6" s="17" t="s">
        <v>17</v>
      </c>
      <c r="H6" s="18">
        <v>2188656</v>
      </c>
      <c r="J6" s="23" t="s">
        <v>17</v>
      </c>
      <c r="K6" s="25">
        <v>1750925.13</v>
      </c>
      <c r="M6" s="34" t="s">
        <v>26</v>
      </c>
      <c r="N6" s="51">
        <v>4500496.13</v>
      </c>
      <c r="O6" s="35">
        <v>1143816</v>
      </c>
      <c r="P6" s="51">
        <v>5644312.1299999999</v>
      </c>
    </row>
    <row r="7" spans="2:17" s="1" customFormat="1" ht="33.75" thickBot="1">
      <c r="B7" s="3" t="s">
        <v>3</v>
      </c>
      <c r="C7" s="5">
        <f t="shared" ref="C7:C9" si="0">D7*80%</f>
        <v>485913.60000000003</v>
      </c>
      <c r="D7" s="5">
        <v>607392</v>
      </c>
      <c r="G7" s="19" t="s">
        <v>18</v>
      </c>
      <c r="H7" s="20">
        <v>607392</v>
      </c>
      <c r="J7" s="22" t="s">
        <v>18</v>
      </c>
      <c r="K7" s="26">
        <v>485913.75</v>
      </c>
      <c r="M7" s="36" t="s">
        <v>18</v>
      </c>
      <c r="N7" s="37">
        <v>485913.75</v>
      </c>
      <c r="O7" s="38">
        <v>317430</v>
      </c>
      <c r="P7" s="37">
        <v>803343.75</v>
      </c>
    </row>
    <row r="8" spans="2:17" s="1" customFormat="1" ht="50.25" thickBot="1">
      <c r="B8" s="3" t="s">
        <v>5</v>
      </c>
      <c r="C8" s="5">
        <f t="shared" si="0"/>
        <v>3531507549.6000004</v>
      </c>
      <c r="D8" s="5">
        <v>4414384437</v>
      </c>
      <c r="G8" s="17" t="s">
        <v>19</v>
      </c>
      <c r="H8" s="18">
        <v>4414384437</v>
      </c>
      <c r="J8" s="23" t="s">
        <v>19</v>
      </c>
      <c r="K8" s="27">
        <v>3531507549.96</v>
      </c>
      <c r="M8" s="34" t="s">
        <v>27</v>
      </c>
      <c r="N8" s="50">
        <v>6034760436.96</v>
      </c>
      <c r="O8" s="35">
        <v>1779566775</v>
      </c>
      <c r="P8" s="51">
        <v>7814327211.96</v>
      </c>
    </row>
    <row r="9" spans="2:17" s="1" customFormat="1" ht="50.25" thickBot="1">
      <c r="B9" s="3" t="s">
        <v>6</v>
      </c>
      <c r="C9" s="5">
        <f t="shared" si="0"/>
        <v>543308853.60000002</v>
      </c>
      <c r="D9" s="5">
        <v>679136067</v>
      </c>
      <c r="G9" s="19" t="s">
        <v>20</v>
      </c>
      <c r="H9" s="20">
        <v>679136067</v>
      </c>
      <c r="J9" s="22" t="s">
        <v>20</v>
      </c>
      <c r="K9" s="26">
        <v>543308853.84000003</v>
      </c>
      <c r="M9" s="36" t="s">
        <v>28</v>
      </c>
      <c r="N9" s="37">
        <v>543308853.84000003</v>
      </c>
      <c r="O9" s="38">
        <v>273779504</v>
      </c>
      <c r="P9" s="37">
        <v>817088357.84000003</v>
      </c>
    </row>
    <row r="10" spans="2:17" s="1" customFormat="1" ht="50.25" thickBot="1">
      <c r="B10" s="3" t="s">
        <v>4</v>
      </c>
      <c r="C10" s="5">
        <f>D10*100%</f>
        <v>99719021</v>
      </c>
      <c r="D10" s="5">
        <v>99719021</v>
      </c>
      <c r="G10" s="22" t="s">
        <v>21</v>
      </c>
      <c r="H10" s="21">
        <v>99719021</v>
      </c>
      <c r="J10" s="23" t="s">
        <v>21</v>
      </c>
      <c r="K10" s="28">
        <v>99719021</v>
      </c>
      <c r="M10" s="34" t="s">
        <v>21</v>
      </c>
      <c r="N10" s="35">
        <v>99719021</v>
      </c>
      <c r="O10" s="39" t="s">
        <v>29</v>
      </c>
      <c r="P10" s="40">
        <v>99719021</v>
      </c>
    </row>
    <row r="11" spans="2:17" s="1" customFormat="1" ht="17.25" thickBot="1">
      <c r="B11" s="6" t="s">
        <v>8</v>
      </c>
      <c r="C11" s="8">
        <f>SUM(C6:C10)</f>
        <v>4176772262.6000004</v>
      </c>
      <c r="D11" s="8">
        <f>SUM(D6:D10)</f>
        <v>5196035573</v>
      </c>
      <c r="J11" s="19"/>
      <c r="K11" s="24">
        <f>SUM(K6:K10)</f>
        <v>4176772263.6800003</v>
      </c>
      <c r="M11" s="47"/>
      <c r="N11" s="49">
        <f>SUM(N6:N10)</f>
        <v>6682774721.6800003</v>
      </c>
      <c r="O11" s="48">
        <f>SUM(O6:O10)</f>
        <v>2054807525</v>
      </c>
      <c r="P11" s="41"/>
      <c r="Q11" s="52">
        <f>K11+O11</f>
        <v>6231579788.6800003</v>
      </c>
    </row>
    <row r="12" spans="2:17" s="1" customFormat="1" ht="16.5">
      <c r="C12" s="4">
        <f>C11-2500000000</f>
        <v>1676772262.6000004</v>
      </c>
      <c r="D12" s="4"/>
      <c r="K12"/>
      <c r="M12" s="44" t="s">
        <v>25</v>
      </c>
      <c r="N12" s="45"/>
      <c r="O12" s="46"/>
      <c r="P12" s="42">
        <v>8737582246.6800003</v>
      </c>
    </row>
    <row r="13" spans="2:17" s="1" customFormat="1" ht="17.25" thickBot="1">
      <c r="D13" s="4"/>
      <c r="J13"/>
      <c r="K13"/>
      <c r="M13" s="75"/>
      <c r="N13" s="76"/>
      <c r="O13" s="77"/>
      <c r="P13" s="43"/>
    </row>
    <row r="14" spans="2:17" s="1" customFormat="1">
      <c r="B14" s="6" t="s">
        <v>31</v>
      </c>
      <c r="C14" s="7">
        <v>1</v>
      </c>
      <c r="D14" s="7">
        <v>1</v>
      </c>
      <c r="J14"/>
      <c r="K14"/>
    </row>
    <row r="15" spans="2:17" s="1" customFormat="1" ht="30">
      <c r="B15" s="3" t="s">
        <v>4</v>
      </c>
      <c r="C15" s="3"/>
      <c r="D15" s="5"/>
      <c r="J15"/>
      <c r="K15"/>
    </row>
    <row r="16" spans="2:17" s="1" customFormat="1" ht="30">
      <c r="B16" s="3" t="s">
        <v>3</v>
      </c>
      <c r="C16" s="3"/>
      <c r="D16" s="5"/>
      <c r="J16"/>
      <c r="K16"/>
    </row>
    <row r="17" spans="2:11" s="1" customFormat="1" ht="30">
      <c r="B17" s="3" t="s">
        <v>5</v>
      </c>
      <c r="C17" s="3"/>
      <c r="D17" s="5"/>
      <c r="J17"/>
      <c r="K17"/>
    </row>
    <row r="18" spans="2:11" s="1" customFormat="1" ht="30">
      <c r="B18" s="3" t="s">
        <v>6</v>
      </c>
      <c r="C18" s="3"/>
      <c r="D18" s="5"/>
      <c r="J18"/>
      <c r="K18"/>
    </row>
    <row r="19" spans="2:11" s="1" customFormat="1" ht="30">
      <c r="B19" s="3" t="s">
        <v>4</v>
      </c>
      <c r="C19" s="3"/>
      <c r="D19" s="5"/>
      <c r="J19"/>
      <c r="K19"/>
    </row>
    <row r="20" spans="2:11" s="1" customFormat="1">
      <c r="B20" s="6" t="s">
        <v>7</v>
      </c>
      <c r="C20" s="8">
        <f>SUM(C15:C19)</f>
        <v>0</v>
      </c>
      <c r="D20" s="8">
        <f>SUM(D15:D19)</f>
        <v>0</v>
      </c>
      <c r="J20"/>
      <c r="K20"/>
    </row>
    <row r="21" spans="2:11" s="1" customFormat="1">
      <c r="D21" s="4"/>
      <c r="G21"/>
      <c r="H21"/>
      <c r="J21"/>
      <c r="K21"/>
    </row>
    <row r="22" spans="2:11" s="1" customFormat="1">
      <c r="D22" s="4"/>
      <c r="G22"/>
      <c r="H22"/>
      <c r="J22"/>
      <c r="K22"/>
    </row>
    <row r="25" spans="2:11">
      <c r="D25" t="s">
        <v>30</v>
      </c>
    </row>
    <row r="26" spans="2:11">
      <c r="C26" s="8">
        <v>4176772262.6000004</v>
      </c>
      <c r="D26" s="8">
        <f>2500000000</f>
        <v>2500000000</v>
      </c>
      <c r="E26" s="8">
        <f>C26-D26</f>
        <v>1676772262.6000004</v>
      </c>
      <c r="F26" s="8">
        <f>E26-C9</f>
        <v>1133463409.0000005</v>
      </c>
      <c r="G26" s="53">
        <f>680000000</f>
        <v>680000000</v>
      </c>
      <c r="H26" s="29">
        <f>F26-G26</f>
        <v>453463409.00000048</v>
      </c>
    </row>
    <row r="28" spans="2:11">
      <c r="C28" s="8">
        <v>7049204306</v>
      </c>
    </row>
    <row r="29" spans="2:11">
      <c r="B29" t="s">
        <v>38</v>
      </c>
      <c r="C29" s="8">
        <v>2036454541</v>
      </c>
    </row>
    <row r="30" spans="2:11">
      <c r="C30" s="29">
        <f>C28-C29</f>
        <v>5012749765</v>
      </c>
      <c r="D30" s="29">
        <f>C30*80%</f>
        <v>4010199812</v>
      </c>
    </row>
    <row r="31" spans="2:11">
      <c r="C31" s="30">
        <v>543308853.60000002</v>
      </c>
    </row>
    <row r="32" spans="2:11">
      <c r="C32" s="31">
        <f>C31+D30</f>
        <v>4553508665.6000004</v>
      </c>
    </row>
    <row r="40" spans="2:6">
      <c r="B40" s="55" t="s">
        <v>33</v>
      </c>
      <c r="C40" s="56">
        <v>5196035573</v>
      </c>
    </row>
    <row r="41" spans="2:6">
      <c r="B41" s="55" t="s">
        <v>33</v>
      </c>
      <c r="C41" s="56">
        <v>679136067</v>
      </c>
    </row>
    <row r="42" spans="2:6">
      <c r="C42" s="29"/>
    </row>
    <row r="46" spans="2:6">
      <c r="B46" t="s">
        <v>37</v>
      </c>
      <c r="C46" s="29">
        <v>1355980988.5999999</v>
      </c>
      <c r="F46" s="29">
        <v>1355980988.5999999</v>
      </c>
    </row>
    <row r="47" spans="2:6">
      <c r="B47" t="s">
        <v>32</v>
      </c>
      <c r="C47" s="29">
        <f>(C6+C7+C8+C10)</f>
        <v>3633463409.0000005</v>
      </c>
      <c r="D47" s="29">
        <v>2952989856.6000009</v>
      </c>
      <c r="E47" s="29">
        <f>D47-D26</f>
        <v>452989856.60000086</v>
      </c>
      <c r="F47" s="29">
        <v>3633463409.0000005</v>
      </c>
    </row>
    <row r="48" spans="2:6">
      <c r="B48" t="s">
        <v>36</v>
      </c>
      <c r="C48" s="29">
        <f>C9</f>
        <v>543308853.60000002</v>
      </c>
      <c r="F48" s="29"/>
    </row>
    <row r="49" spans="2:7">
      <c r="B49" t="s">
        <v>34</v>
      </c>
      <c r="C49" s="54">
        <f>O6+O7+O8</f>
        <v>1781028021</v>
      </c>
      <c r="F49" s="29">
        <f>SUM(F46:F48)</f>
        <v>4989444397.6000004</v>
      </c>
    </row>
    <row r="50" spans="2:7">
      <c r="B50" t="s">
        <v>35</v>
      </c>
      <c r="C50" s="54">
        <f>O9</f>
        <v>273779504</v>
      </c>
      <c r="F50" s="29">
        <f>F49-C29</f>
        <v>2952989856.6000004</v>
      </c>
    </row>
    <row r="51" spans="2:7">
      <c r="C51" s="29">
        <f>SUM(C46:C50)</f>
        <v>7587560776.2000008</v>
      </c>
      <c r="G51" s="29">
        <f>F50-F48</f>
        <v>2952989856.6000004</v>
      </c>
    </row>
  </sheetData>
  <autoFilter ref="B46:C50"/>
  <mergeCells count="1">
    <mergeCell ref="M13:O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0"/>
  <sheetViews>
    <sheetView tabSelected="1" topLeftCell="B1" workbookViewId="0">
      <selection activeCell="K25" sqref="K25"/>
    </sheetView>
  </sheetViews>
  <sheetFormatPr baseColWidth="10" defaultColWidth="17.5703125" defaultRowHeight="15"/>
  <cols>
    <col min="2" max="2" width="70.28515625" customWidth="1"/>
    <col min="3" max="3" width="0" hidden="1" customWidth="1"/>
    <col min="4" max="6" width="18.28515625" bestFit="1" customWidth="1"/>
    <col min="7" max="7" width="21.5703125" customWidth="1"/>
    <col min="8" max="8" width="20.140625" customWidth="1"/>
    <col min="9" max="9" width="20.5703125" customWidth="1"/>
    <col min="10" max="10" width="19.28515625" bestFit="1" customWidth="1"/>
  </cols>
  <sheetData>
    <row r="2" spans="2:11" ht="31.5">
      <c r="B2" s="66" t="s">
        <v>50</v>
      </c>
    </row>
    <row r="5" spans="2:11" ht="60">
      <c r="B5" s="62" t="s">
        <v>41</v>
      </c>
      <c r="C5" s="63" t="s">
        <v>39</v>
      </c>
      <c r="D5" s="9" t="s">
        <v>40</v>
      </c>
      <c r="E5" s="10" t="s">
        <v>42</v>
      </c>
      <c r="F5" s="57" t="s">
        <v>43</v>
      </c>
      <c r="G5" s="57" t="s">
        <v>45</v>
      </c>
      <c r="H5" s="57" t="s">
        <v>48</v>
      </c>
      <c r="I5" s="57" t="s">
        <v>49</v>
      </c>
    </row>
    <row r="6" spans="2:11" ht="30" hidden="1">
      <c r="B6" s="3" t="s">
        <v>4</v>
      </c>
      <c r="C6" s="64">
        <v>2188656</v>
      </c>
      <c r="D6" s="5">
        <f>C6*80%</f>
        <v>1750924.8</v>
      </c>
      <c r="E6" s="5">
        <v>256297</v>
      </c>
      <c r="F6" s="59">
        <v>1143816</v>
      </c>
      <c r="G6" s="61">
        <f>SUM(D6:F6)</f>
        <v>3151037.8</v>
      </c>
      <c r="H6" s="58"/>
      <c r="I6" s="61">
        <f>G6+H6</f>
        <v>3151037.8</v>
      </c>
    </row>
    <row r="7" spans="2:11" ht="30" hidden="1">
      <c r="B7" s="3" t="s">
        <v>3</v>
      </c>
      <c r="C7" s="64">
        <v>607392</v>
      </c>
      <c r="D7" s="5">
        <f>C7*80%</f>
        <v>485913.60000000003</v>
      </c>
      <c r="E7" s="5"/>
      <c r="F7" s="59">
        <v>317430</v>
      </c>
      <c r="G7" s="61">
        <f t="shared" ref="G7:G10" si="0">SUM(D7:F7)</f>
        <v>803343.60000000009</v>
      </c>
      <c r="H7" s="58"/>
      <c r="I7" s="61">
        <f t="shared" ref="I7:I10" si="1">G7+H7</f>
        <v>803343.60000000009</v>
      </c>
    </row>
    <row r="8" spans="2:11" ht="30">
      <c r="B8" s="3" t="s">
        <v>5</v>
      </c>
      <c r="C8" s="64">
        <v>4414384437</v>
      </c>
      <c r="D8" s="5">
        <f>C8*80%</f>
        <v>3531507549.6000004</v>
      </c>
      <c r="E8" s="5">
        <v>884041551</v>
      </c>
      <c r="F8" s="59">
        <v>1779566775</v>
      </c>
      <c r="G8" s="61">
        <f t="shared" si="0"/>
        <v>6195115875.6000004</v>
      </c>
      <c r="H8" s="61">
        <f>C20</f>
        <v>-680473552.4000001</v>
      </c>
      <c r="I8" s="61">
        <f t="shared" si="1"/>
        <v>5514642323.2000008</v>
      </c>
    </row>
    <row r="9" spans="2:11" ht="30">
      <c r="B9" s="3" t="s">
        <v>6</v>
      </c>
      <c r="C9" s="64">
        <v>679136067</v>
      </c>
      <c r="D9" s="5">
        <f>C9*80%</f>
        <v>543308853.60000002</v>
      </c>
      <c r="E9" s="5"/>
      <c r="F9" s="59">
        <v>273779504</v>
      </c>
      <c r="G9" s="61">
        <f t="shared" si="0"/>
        <v>817088357.60000002</v>
      </c>
      <c r="H9" s="58"/>
      <c r="I9" s="61">
        <f t="shared" si="1"/>
        <v>817088357.60000002</v>
      </c>
    </row>
    <row r="10" spans="2:11" ht="30" hidden="1">
      <c r="B10" s="3" t="s">
        <v>4</v>
      </c>
      <c r="C10" s="64">
        <v>99719021</v>
      </c>
      <c r="D10" s="5">
        <f>C10*100%</f>
        <v>99719021</v>
      </c>
      <c r="E10" s="5"/>
      <c r="F10" s="58" t="s">
        <v>29</v>
      </c>
      <c r="G10" s="61">
        <f t="shared" si="0"/>
        <v>99719021</v>
      </c>
      <c r="H10" s="58"/>
      <c r="I10" s="61">
        <f t="shared" si="1"/>
        <v>99719021</v>
      </c>
    </row>
    <row r="11" spans="2:11">
      <c r="B11" s="6" t="s">
        <v>52</v>
      </c>
      <c r="C11" s="65">
        <f>SUM(C6:C10)</f>
        <v>5196035573</v>
      </c>
      <c r="D11" s="8">
        <f>SUM(D6:D10)</f>
        <v>4176772262.6000004</v>
      </c>
      <c r="E11" s="8">
        <f t="shared" ref="E11:I11" si="2">SUM(E6:E10)</f>
        <v>884297848</v>
      </c>
      <c r="F11" s="8">
        <f t="shared" si="2"/>
        <v>2054807525</v>
      </c>
      <c r="G11" s="8">
        <f t="shared" si="2"/>
        <v>7115877635.6000004</v>
      </c>
      <c r="H11" s="8">
        <f t="shared" si="2"/>
        <v>-680473552.4000001</v>
      </c>
      <c r="I11" s="8">
        <f t="shared" si="2"/>
        <v>6435404083.2000008</v>
      </c>
      <c r="J11" s="29">
        <f>SUM(I8:I9)</f>
        <v>6331730680.8000011</v>
      </c>
      <c r="K11" s="29">
        <f>I11-J11</f>
        <v>103673402.39999962</v>
      </c>
    </row>
    <row r="16" spans="2:11">
      <c r="B16" s="58" t="s">
        <v>44</v>
      </c>
      <c r="C16" s="8">
        <v>1355980988.5999999</v>
      </c>
    </row>
    <row r="18" spans="2:10">
      <c r="B18" s="58" t="s">
        <v>47</v>
      </c>
      <c r="C18" s="8">
        <v>2036454541</v>
      </c>
    </row>
    <row r="20" spans="2:10">
      <c r="B20" s="58" t="s">
        <v>46</v>
      </c>
      <c r="C20" s="60">
        <f>C16-C18</f>
        <v>-680473552.4000001</v>
      </c>
      <c r="D20" s="29">
        <f>D8+C20</f>
        <v>2851033997.2000003</v>
      </c>
      <c r="E20" s="29">
        <v>884041551</v>
      </c>
      <c r="F20" s="29">
        <v>2054807525</v>
      </c>
      <c r="G20" s="29">
        <v>7115877635.6000004</v>
      </c>
      <c r="H20" s="29">
        <v>-680473552.4000001</v>
      </c>
      <c r="I20" s="29">
        <v>6435404083.2000008</v>
      </c>
      <c r="J20" s="29"/>
    </row>
    <row r="21" spans="2:10">
      <c r="E21" s="29">
        <f>D20+E20</f>
        <v>3735075548.2000003</v>
      </c>
    </row>
    <row r="24" spans="2:10">
      <c r="B24" t="s">
        <v>51</v>
      </c>
      <c r="C24" s="8">
        <v>2500000000</v>
      </c>
      <c r="E24" s="29">
        <f>E21-C24</f>
        <v>1235075548.2000003</v>
      </c>
    </row>
    <row r="27" spans="2:10" ht="60">
      <c r="B27" s="62" t="s">
        <v>41</v>
      </c>
      <c r="C27" s="63" t="s">
        <v>39</v>
      </c>
      <c r="D27" s="9" t="s">
        <v>40</v>
      </c>
      <c r="E27" s="10" t="s">
        <v>42</v>
      </c>
      <c r="F27" s="57" t="s">
        <v>43</v>
      </c>
      <c r="G27" s="57" t="s">
        <v>45</v>
      </c>
      <c r="H27" s="57" t="s">
        <v>48</v>
      </c>
      <c r="I27" s="57" t="s">
        <v>49</v>
      </c>
    </row>
    <row r="28" spans="2:10" ht="30">
      <c r="B28" s="3" t="s">
        <v>5</v>
      </c>
      <c r="C28" s="64">
        <v>4414384437</v>
      </c>
      <c r="D28" s="5">
        <f>C28*80%</f>
        <v>3531507549.6000004</v>
      </c>
      <c r="E28" s="5">
        <v>884041551</v>
      </c>
      <c r="F28" s="59">
        <v>1779566775</v>
      </c>
      <c r="G28" s="61">
        <f t="shared" ref="G28:G29" si="3">SUM(D28:F28)</f>
        <v>6195115875.6000004</v>
      </c>
      <c r="H28" s="61">
        <f>C20</f>
        <v>-680473552.4000001</v>
      </c>
      <c r="I28" s="61">
        <f t="shared" ref="I28:I29" si="4">G28+H28</f>
        <v>5514642323.2000008</v>
      </c>
    </row>
    <row r="29" spans="2:10" ht="30">
      <c r="B29" s="3" t="s">
        <v>6</v>
      </c>
      <c r="C29" s="64">
        <v>679136067</v>
      </c>
      <c r="D29" s="5">
        <f>C29*80%</f>
        <v>543308853.60000002</v>
      </c>
      <c r="E29" s="5"/>
      <c r="F29" s="59">
        <v>273779504</v>
      </c>
      <c r="G29" s="61">
        <f t="shared" si="3"/>
        <v>817088357.60000002</v>
      </c>
      <c r="H29" s="58"/>
      <c r="I29" s="61">
        <f t="shared" si="4"/>
        <v>817088357.60000002</v>
      </c>
    </row>
    <row r="30" spans="2:10">
      <c r="B30" s="6" t="s">
        <v>52</v>
      </c>
      <c r="C30" s="65">
        <f>SUM(C28:C29)</f>
        <v>5093520504</v>
      </c>
      <c r="D30" s="8">
        <f>SUM(D28:D29)</f>
        <v>4074816403.2000003</v>
      </c>
      <c r="E30" s="8">
        <f t="shared" ref="E30:I30" si="5">SUM(E28:E29)</f>
        <v>884041551</v>
      </c>
      <c r="F30" s="8">
        <f t="shared" si="5"/>
        <v>2053346279</v>
      </c>
      <c r="G30" s="8">
        <f t="shared" si="5"/>
        <v>7012204233.2000008</v>
      </c>
      <c r="H30" s="8">
        <f t="shared" si="5"/>
        <v>-680473552.4000001</v>
      </c>
      <c r="I30" s="8">
        <f t="shared" si="5"/>
        <v>6331730680.8000011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939f53b2-a5ee-4183-9612-a1f27c6b581a">Matriz  de relación de proyectos 2020 - 2023.</Descripci_x00f3_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B57850F7782F43AAACBE439CE48D1A" ma:contentTypeVersion="1" ma:contentTypeDescription="Crear nuevo documento." ma:contentTypeScope="" ma:versionID="018f2144f5b02f1246093652a987a56b">
  <xsd:schema xmlns:xsd="http://www.w3.org/2001/XMLSchema" xmlns:xs="http://www.w3.org/2001/XMLSchema" xmlns:p="http://schemas.microsoft.com/office/2006/metadata/properties" xmlns:ns2="939f53b2-a5ee-4183-9612-a1f27c6b581a" targetNamespace="http://schemas.microsoft.com/office/2006/metadata/properties" ma:root="true" ma:fieldsID="fd054684c86b093293495436ce5f518f" ns2:_="">
    <xsd:import namespace="939f53b2-a5ee-4183-9612-a1f27c6b581a"/>
    <xsd:element name="properties">
      <xsd:complexType>
        <xsd:sequence>
          <xsd:element name="documentManagement">
            <xsd:complexType>
              <xsd:all>
                <xsd:element ref="ns2:Descrip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f53b2-a5ee-4183-9612-a1f27c6b581a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021FA8-2522-43B9-BC2D-DC7EBEFA6B64}">
  <ds:schemaRefs>
    <ds:schemaRef ds:uri="http://schemas.microsoft.com/office/2006/metadata/properties"/>
    <ds:schemaRef ds:uri="http://schemas.microsoft.com/office/infopath/2007/PartnerControls"/>
    <ds:schemaRef ds:uri="939f53b2-a5ee-4183-9612-a1f27c6b581a"/>
  </ds:schemaRefs>
</ds:datastoreItem>
</file>

<file path=customXml/itemProps2.xml><?xml version="1.0" encoding="utf-8"?>
<ds:datastoreItem xmlns:ds="http://schemas.openxmlformats.org/officeDocument/2006/customXml" ds:itemID="{717B47C5-8B9B-4F35-83A2-6B589D99AA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E39057-921F-4D9F-90FF-C628D6DCEE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9f53b2-a5ee-4183-9612-a1f27c6b58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PROYECTOS SGR CAPITULO </vt:lpstr>
      <vt:lpstr>Hoja2</vt:lpstr>
      <vt:lpstr>ASIGNACIÓN DISPONIBLE</vt:lpstr>
      <vt:lpstr>Hoja2!_Hlk70581459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 de relación de proyectos 2020 - 2023</dc:title>
  <dc:creator>PERSONAL</dc:creator>
  <cp:lastModifiedBy>Julio Solorzano</cp:lastModifiedBy>
  <dcterms:created xsi:type="dcterms:W3CDTF">2021-04-07T17:43:45Z</dcterms:created>
  <dcterms:modified xsi:type="dcterms:W3CDTF">2022-06-03T20:35:13Z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0x01010003B57850F7782F43AAACBE439CE48D1A</vt:lpwstr>
  </property>
</Properties>
</file>