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autoCompressPictures="0"/>
  <mc:AlternateContent xmlns:mc="http://schemas.openxmlformats.org/markup-compatibility/2006">
    <mc:Choice Requires="x15">
      <x15ac:absPath xmlns:x15ac="http://schemas.microsoft.com/office/spreadsheetml/2010/11/ac" url="H:\S_PLANEACION\PRESUPUESTO DE  INVERSION (POAI)\PRESUPUESTO 2018\"/>
    </mc:Choice>
  </mc:AlternateContent>
  <workbookProtection workbookAlgorithmName="SHA-512" workbookHashValue="0bNNcWRT1TefYGRIWRlxdm2W7OUpyI4B76Hpfw5MgdA3H5jezDnLCiOA8hCOjb3zAhfUA1OcnRoN0mNsLgvN7g==" workbookSaltValue="TRjXLAuwywyyOD+G3gQuSw==" workbookSpinCount="100000" lockStructure="1"/>
  <bookViews>
    <workbookView xWindow="0" yWindow="0" windowWidth="24240" windowHeight="13740"/>
  </bookViews>
  <sheets>
    <sheet name="POAI 2018 DEF" sheetId="2" r:id="rId1"/>
    <sheet name="PROPUESTA DE INVERSION" sheetId="3" r:id="rId2"/>
    <sheet name="SALDOS DISPONIBLES 2018" sheetId="4" r:id="rId3"/>
    <sheet name="POAI 2018" sheetId="8" state="hidden" r:id="rId4"/>
    <sheet name="POAI 2018  ELIMINADO" sheetId="9" state="hidden" r:id="rId5"/>
  </sheets>
  <definedNames>
    <definedName name="_xlnm._FilterDatabase" localSheetId="3" hidden="1">'POAI 2018'!$A$2:$KB$156</definedName>
    <definedName name="_xlnm._FilterDatabase" localSheetId="4" hidden="1">'POAI 2018  ELIMINADO'!$A$1:$KB$166</definedName>
    <definedName name="_xlnm._FilterDatabase" localSheetId="0" hidden="1">'POAI 2018 DEF'!$A$2:$HE$404</definedName>
    <definedName name="_xlnm.Print_Titles" localSheetId="0">'POAI 2018 DEF'!$2:$2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E358" i="2" l="1"/>
  <c r="AC358" i="2"/>
  <c r="B51" i="4"/>
  <c r="B47" i="4"/>
  <c r="B46" i="4"/>
  <c r="AC200" i="2"/>
  <c r="AE200" i="2"/>
  <c r="AC107" i="2"/>
  <c r="AE107" i="2"/>
  <c r="N17" i="2"/>
  <c r="M17" i="2"/>
  <c r="L17" i="2"/>
  <c r="N18" i="2"/>
  <c r="M18" i="2"/>
  <c r="L18" i="2"/>
  <c r="N19" i="2"/>
  <c r="M19" i="2"/>
  <c r="L19" i="2"/>
  <c r="N23" i="2"/>
  <c r="M23" i="2"/>
  <c r="L23" i="2"/>
  <c r="N25" i="2"/>
  <c r="M25" i="2"/>
  <c r="L25" i="2"/>
  <c r="N28" i="2"/>
  <c r="M28" i="2"/>
  <c r="L28" i="2"/>
  <c r="N29" i="2"/>
  <c r="M29" i="2"/>
  <c r="L29" i="2"/>
  <c r="N30" i="2"/>
  <c r="M30" i="2"/>
  <c r="L30" i="2"/>
  <c r="AA36" i="2"/>
  <c r="N36" i="2"/>
  <c r="M36" i="2"/>
  <c r="L36" i="2"/>
  <c r="N37" i="2"/>
  <c r="M37" i="2"/>
  <c r="L37" i="2"/>
  <c r="N38" i="2"/>
  <c r="M38" i="2"/>
  <c r="L38" i="2"/>
  <c r="AA39" i="2"/>
  <c r="N39" i="2"/>
  <c r="M39" i="2"/>
  <c r="L39" i="2"/>
  <c r="N40" i="2"/>
  <c r="M40" i="2"/>
  <c r="L40" i="2"/>
  <c r="N41" i="2"/>
  <c r="M41" i="2"/>
  <c r="L41" i="2"/>
  <c r="N42" i="2"/>
  <c r="M42" i="2"/>
  <c r="L42" i="2"/>
  <c r="N43" i="2"/>
  <c r="M43" i="2"/>
  <c r="L43" i="2"/>
  <c r="N44" i="2"/>
  <c r="M44" i="2"/>
  <c r="L44" i="2"/>
  <c r="N45" i="2"/>
  <c r="M45" i="2"/>
  <c r="L45" i="2"/>
  <c r="N46" i="2"/>
  <c r="M46" i="2"/>
  <c r="L46" i="2"/>
  <c r="N47" i="2"/>
  <c r="M47" i="2"/>
  <c r="L47" i="2"/>
  <c r="N48" i="2"/>
  <c r="M48" i="2"/>
  <c r="L48" i="2"/>
  <c r="N49" i="2"/>
  <c r="M49" i="2"/>
  <c r="L49" i="2"/>
  <c r="N50" i="2"/>
  <c r="M50" i="2"/>
  <c r="L50" i="2"/>
  <c r="N51" i="2"/>
  <c r="M51" i="2"/>
  <c r="L51" i="2"/>
  <c r="N52" i="2"/>
  <c r="M52" i="2"/>
  <c r="L52" i="2"/>
  <c r="N53" i="2"/>
  <c r="M53" i="2"/>
  <c r="L53" i="2"/>
  <c r="N54" i="2"/>
  <c r="M54" i="2"/>
  <c r="L54" i="2"/>
  <c r="N56" i="2"/>
  <c r="M56" i="2"/>
  <c r="L56" i="2"/>
  <c r="N57" i="2"/>
  <c r="M57" i="2"/>
  <c r="L57" i="2"/>
  <c r="N58" i="2"/>
  <c r="M58" i="2"/>
  <c r="L58" i="2"/>
  <c r="N59" i="2"/>
  <c r="M59" i="2"/>
  <c r="L59" i="2"/>
  <c r="N60" i="2"/>
  <c r="M60" i="2"/>
  <c r="L60" i="2"/>
  <c r="N61" i="2"/>
  <c r="M61" i="2"/>
  <c r="L61" i="2"/>
  <c r="N66" i="2"/>
  <c r="M66" i="2"/>
  <c r="L66" i="2"/>
  <c r="N67" i="2"/>
  <c r="M67" i="2"/>
  <c r="L67" i="2"/>
  <c r="N68" i="2"/>
  <c r="M68" i="2"/>
  <c r="L68" i="2"/>
  <c r="N69" i="2"/>
  <c r="M69" i="2"/>
  <c r="L69" i="2"/>
  <c r="N70" i="2"/>
  <c r="M70" i="2"/>
  <c r="L70" i="2"/>
  <c r="N76" i="2"/>
  <c r="M76" i="2"/>
  <c r="L76" i="2"/>
  <c r="N81" i="2"/>
  <c r="M81" i="2"/>
  <c r="L81" i="2"/>
  <c r="N82" i="2"/>
  <c r="M82" i="2"/>
  <c r="L82" i="2"/>
  <c r="N85" i="2"/>
  <c r="M85" i="2"/>
  <c r="L85" i="2"/>
  <c r="N88" i="2"/>
  <c r="M88" i="2"/>
  <c r="L88" i="2"/>
  <c r="N90" i="2"/>
  <c r="M90" i="2"/>
  <c r="L90" i="2"/>
  <c r="N91" i="2"/>
  <c r="M91" i="2"/>
  <c r="L91" i="2"/>
  <c r="N92" i="2"/>
  <c r="M92" i="2"/>
  <c r="L92" i="2"/>
  <c r="N97" i="2"/>
  <c r="M97" i="2"/>
  <c r="L97" i="2"/>
  <c r="N98" i="2"/>
  <c r="M98" i="2"/>
  <c r="L98" i="2"/>
  <c r="N101" i="2"/>
  <c r="M101" i="2"/>
  <c r="L101" i="2"/>
  <c r="N103" i="2"/>
  <c r="M103" i="2"/>
  <c r="L103" i="2"/>
  <c r="N104" i="2"/>
  <c r="M104" i="2"/>
  <c r="L104" i="2"/>
  <c r="N105" i="2"/>
  <c r="M105" i="2"/>
  <c r="L105" i="2"/>
  <c r="N106" i="2"/>
  <c r="M106" i="2"/>
  <c r="L106" i="2"/>
  <c r="O107" i="2"/>
  <c r="N107" i="2"/>
  <c r="M107" i="2"/>
  <c r="L107" i="2"/>
  <c r="O108" i="2"/>
  <c r="N108" i="2"/>
  <c r="M108" i="2"/>
  <c r="L108" i="2"/>
  <c r="N109" i="2"/>
  <c r="M109" i="2"/>
  <c r="L109" i="2"/>
  <c r="N110" i="2"/>
  <c r="M110" i="2"/>
  <c r="L110" i="2"/>
  <c r="N111" i="2"/>
  <c r="M111" i="2"/>
  <c r="L111" i="2"/>
  <c r="N117" i="2"/>
  <c r="M117" i="2"/>
  <c r="L117" i="2"/>
  <c r="N118" i="2"/>
  <c r="M118" i="2"/>
  <c r="L118" i="2"/>
  <c r="N119" i="2"/>
  <c r="M119" i="2"/>
  <c r="L119" i="2"/>
  <c r="N121" i="2"/>
  <c r="M121" i="2"/>
  <c r="L121" i="2"/>
  <c r="N122" i="2"/>
  <c r="M122" i="2"/>
  <c r="L122" i="2"/>
  <c r="N123" i="2"/>
  <c r="M123" i="2"/>
  <c r="L123" i="2"/>
  <c r="N124" i="2"/>
  <c r="M124" i="2"/>
  <c r="L124" i="2"/>
  <c r="N125" i="2"/>
  <c r="M125" i="2"/>
  <c r="L125" i="2"/>
  <c r="N126" i="2"/>
  <c r="M126" i="2"/>
  <c r="L126" i="2"/>
  <c r="N127" i="2"/>
  <c r="M127" i="2"/>
  <c r="L127" i="2"/>
  <c r="O128" i="2"/>
  <c r="N128" i="2"/>
  <c r="M128" i="2"/>
  <c r="L128" i="2"/>
  <c r="P129" i="2"/>
  <c r="N129" i="2"/>
  <c r="M129" i="2"/>
  <c r="L129" i="2"/>
  <c r="N130" i="2"/>
  <c r="M130" i="2"/>
  <c r="L130" i="2"/>
  <c r="N132" i="2"/>
  <c r="M132" i="2"/>
  <c r="L132" i="2"/>
  <c r="N133" i="2"/>
  <c r="M133" i="2"/>
  <c r="L133" i="2"/>
  <c r="N135" i="2"/>
  <c r="M135" i="2"/>
  <c r="L135" i="2"/>
  <c r="N136" i="2"/>
  <c r="M136" i="2"/>
  <c r="L136" i="2"/>
  <c r="N139" i="2"/>
  <c r="M139" i="2"/>
  <c r="L139" i="2"/>
  <c r="N140" i="2"/>
  <c r="M140" i="2"/>
  <c r="L140" i="2"/>
  <c r="N141" i="2"/>
  <c r="M141" i="2"/>
  <c r="L141" i="2"/>
  <c r="N142" i="2"/>
  <c r="M142" i="2"/>
  <c r="L142" i="2"/>
  <c r="N143" i="2"/>
  <c r="M143" i="2"/>
  <c r="L143" i="2"/>
  <c r="N144" i="2"/>
  <c r="M144" i="2"/>
  <c r="L144" i="2"/>
  <c r="AV145" i="2"/>
  <c r="N145" i="2"/>
  <c r="M145" i="2"/>
  <c r="L145" i="2"/>
  <c r="N146" i="2"/>
  <c r="M146" i="2"/>
  <c r="L146" i="2"/>
  <c r="AV147" i="2"/>
  <c r="N147" i="2"/>
  <c r="M147" i="2"/>
  <c r="L147" i="2"/>
  <c r="N148" i="2"/>
  <c r="M148" i="2"/>
  <c r="L148" i="2"/>
  <c r="N149" i="2"/>
  <c r="M149" i="2"/>
  <c r="L149" i="2"/>
  <c r="N150" i="2"/>
  <c r="M150" i="2"/>
  <c r="L150" i="2"/>
  <c r="N151" i="2"/>
  <c r="M151" i="2"/>
  <c r="L151" i="2"/>
  <c r="N153" i="2"/>
  <c r="M153" i="2"/>
  <c r="L153" i="2"/>
  <c r="N154" i="2"/>
  <c r="M154" i="2"/>
  <c r="L154" i="2"/>
  <c r="N155" i="2"/>
  <c r="M155" i="2"/>
  <c r="L155" i="2"/>
  <c r="N159" i="2"/>
  <c r="M159" i="2"/>
  <c r="L159" i="2"/>
  <c r="N162" i="2"/>
  <c r="M162" i="2"/>
  <c r="L162" i="2"/>
  <c r="N164" i="2"/>
  <c r="M164" i="2"/>
  <c r="L164" i="2"/>
  <c r="N165" i="2"/>
  <c r="M165" i="2"/>
  <c r="L165" i="2"/>
  <c r="N166" i="2"/>
  <c r="M166" i="2"/>
  <c r="L166" i="2"/>
  <c r="N172" i="2"/>
  <c r="M172" i="2"/>
  <c r="L172" i="2"/>
  <c r="N177" i="2"/>
  <c r="M177" i="2"/>
  <c r="L177" i="2"/>
  <c r="N178" i="2"/>
  <c r="M178" i="2"/>
  <c r="L178" i="2"/>
  <c r="N179" i="2"/>
  <c r="M179" i="2"/>
  <c r="L179" i="2"/>
  <c r="N180" i="2"/>
  <c r="M180" i="2"/>
  <c r="L180" i="2"/>
  <c r="N183" i="2"/>
  <c r="M183" i="2"/>
  <c r="L183" i="2"/>
  <c r="N184" i="2"/>
  <c r="M184" i="2"/>
  <c r="L184" i="2"/>
  <c r="N185" i="2"/>
  <c r="M185" i="2"/>
  <c r="L185" i="2"/>
  <c r="N186" i="2"/>
  <c r="M186" i="2"/>
  <c r="L186" i="2"/>
  <c r="N187" i="2"/>
  <c r="M187" i="2"/>
  <c r="L187" i="2"/>
  <c r="N188" i="2"/>
  <c r="M188" i="2"/>
  <c r="L188" i="2"/>
  <c r="N189" i="2"/>
  <c r="M189" i="2"/>
  <c r="L189" i="2"/>
  <c r="N190" i="2"/>
  <c r="M190" i="2"/>
  <c r="L190" i="2"/>
  <c r="N191" i="2"/>
  <c r="M191" i="2"/>
  <c r="L191" i="2"/>
  <c r="N192" i="2"/>
  <c r="M192" i="2"/>
  <c r="L192" i="2"/>
  <c r="N193" i="2"/>
  <c r="M193" i="2"/>
  <c r="L193" i="2"/>
  <c r="N194" i="2"/>
  <c r="M194" i="2"/>
  <c r="L194" i="2"/>
  <c r="N195" i="2"/>
  <c r="M195" i="2"/>
  <c r="L195" i="2"/>
  <c r="N200" i="2"/>
  <c r="M200" i="2"/>
  <c r="L200" i="2"/>
  <c r="N201" i="2"/>
  <c r="M201" i="2"/>
  <c r="L201" i="2"/>
  <c r="O202" i="2"/>
  <c r="N202" i="2"/>
  <c r="M202" i="2"/>
  <c r="L202" i="2"/>
  <c r="N203" i="2"/>
  <c r="M203" i="2"/>
  <c r="L203" i="2"/>
  <c r="N204" i="2"/>
  <c r="M204" i="2"/>
  <c r="L204" i="2"/>
  <c r="N205" i="2"/>
  <c r="M205" i="2"/>
  <c r="L205" i="2"/>
  <c r="N207" i="2"/>
  <c r="M207" i="2"/>
  <c r="L207" i="2"/>
  <c r="N213" i="2"/>
  <c r="M213" i="2"/>
  <c r="L213" i="2"/>
  <c r="N214" i="2"/>
  <c r="M214" i="2"/>
  <c r="L214" i="2"/>
  <c r="N215" i="2"/>
  <c r="M215" i="2"/>
  <c r="L215" i="2"/>
  <c r="N217" i="2"/>
  <c r="M217" i="2"/>
  <c r="L217" i="2"/>
  <c r="N218" i="2"/>
  <c r="M218" i="2"/>
  <c r="L218" i="2"/>
  <c r="N219" i="2"/>
  <c r="M219" i="2"/>
  <c r="L219" i="2"/>
  <c r="N220" i="2"/>
  <c r="M220" i="2"/>
  <c r="L220" i="2"/>
  <c r="N221" i="2"/>
  <c r="M221" i="2"/>
  <c r="L221" i="2"/>
  <c r="O222" i="2"/>
  <c r="N222" i="2"/>
  <c r="M222" i="2"/>
  <c r="L222" i="2"/>
  <c r="N227" i="2"/>
  <c r="M227" i="2"/>
  <c r="L227" i="2"/>
  <c r="N228" i="2"/>
  <c r="M228" i="2"/>
  <c r="L228" i="2"/>
  <c r="N229" i="2"/>
  <c r="M229" i="2"/>
  <c r="L229" i="2"/>
  <c r="N230" i="2"/>
  <c r="M230" i="2"/>
  <c r="L230" i="2"/>
  <c r="N231" i="2"/>
  <c r="M231" i="2"/>
  <c r="L231" i="2"/>
  <c r="N232" i="2"/>
  <c r="M232" i="2"/>
  <c r="L232" i="2"/>
  <c r="N233" i="2"/>
  <c r="M233" i="2"/>
  <c r="L233" i="2"/>
  <c r="N234" i="2"/>
  <c r="M234" i="2"/>
  <c r="L234" i="2"/>
  <c r="N235" i="2"/>
  <c r="M235" i="2"/>
  <c r="L235" i="2"/>
  <c r="N236" i="2"/>
  <c r="M236" i="2"/>
  <c r="L236" i="2"/>
  <c r="N237" i="2"/>
  <c r="M237" i="2"/>
  <c r="L237" i="2"/>
  <c r="N238" i="2"/>
  <c r="M238" i="2"/>
  <c r="L238" i="2"/>
  <c r="N239" i="2"/>
  <c r="M239" i="2"/>
  <c r="L239" i="2"/>
  <c r="O240" i="2"/>
  <c r="N240" i="2"/>
  <c r="M240" i="2"/>
  <c r="L240" i="2"/>
  <c r="N241" i="2"/>
  <c r="M241" i="2"/>
  <c r="L241" i="2"/>
  <c r="N243" i="2"/>
  <c r="M243" i="2"/>
  <c r="L243" i="2"/>
  <c r="N244" i="2"/>
  <c r="M244" i="2"/>
  <c r="L244" i="2"/>
  <c r="O245" i="2"/>
  <c r="N245" i="2"/>
  <c r="M245" i="2"/>
  <c r="L245" i="2"/>
  <c r="N248" i="2"/>
  <c r="M248" i="2"/>
  <c r="L248" i="2"/>
  <c r="N249" i="2"/>
  <c r="M249" i="2"/>
  <c r="L249" i="2"/>
  <c r="N250" i="2"/>
  <c r="M250" i="2"/>
  <c r="L250" i="2"/>
  <c r="N251" i="2"/>
  <c r="M251" i="2"/>
  <c r="L251" i="2"/>
  <c r="N252" i="2"/>
  <c r="M252" i="2"/>
  <c r="L252" i="2"/>
  <c r="N253" i="2"/>
  <c r="M253" i="2"/>
  <c r="L253" i="2"/>
  <c r="N254" i="2"/>
  <c r="M254" i="2"/>
  <c r="L254" i="2"/>
  <c r="N255" i="2"/>
  <c r="M255" i="2"/>
  <c r="L255" i="2"/>
  <c r="N256" i="2"/>
  <c r="M256" i="2"/>
  <c r="L256" i="2"/>
  <c r="N257" i="2"/>
  <c r="M257" i="2"/>
  <c r="N258" i="2"/>
  <c r="M258" i="2"/>
  <c r="L258" i="2"/>
  <c r="M259" i="2"/>
  <c r="L259" i="2"/>
  <c r="M260" i="2"/>
  <c r="L260" i="2"/>
  <c r="M261" i="2"/>
  <c r="L261" i="2"/>
  <c r="M262" i="2"/>
  <c r="L262" i="2"/>
  <c r="M263" i="2"/>
  <c r="L263" i="2"/>
  <c r="N264" i="2"/>
  <c r="M264" i="2"/>
  <c r="L264" i="2"/>
  <c r="N265" i="2"/>
  <c r="M265" i="2"/>
  <c r="L265" i="2"/>
  <c r="N266" i="2"/>
  <c r="M266" i="2"/>
  <c r="L266" i="2"/>
  <c r="N267" i="2"/>
  <c r="M267" i="2"/>
  <c r="L267" i="2"/>
  <c r="N268" i="2"/>
  <c r="M268" i="2"/>
  <c r="L268" i="2"/>
  <c r="N269" i="2"/>
  <c r="M269" i="2"/>
  <c r="L269" i="2"/>
  <c r="N270" i="2"/>
  <c r="M270" i="2"/>
  <c r="L270" i="2"/>
  <c r="N271" i="2"/>
  <c r="M271" i="2"/>
  <c r="L271" i="2"/>
  <c r="N272" i="2"/>
  <c r="M272" i="2"/>
  <c r="L272" i="2"/>
  <c r="N273" i="2"/>
  <c r="M273" i="2"/>
  <c r="L273" i="2"/>
  <c r="N274" i="2"/>
  <c r="M274" i="2"/>
  <c r="L274" i="2"/>
  <c r="N275" i="2"/>
  <c r="M275" i="2"/>
  <c r="L275" i="2"/>
  <c r="N276" i="2"/>
  <c r="M276" i="2"/>
  <c r="L276" i="2"/>
  <c r="N277" i="2"/>
  <c r="M277" i="2"/>
  <c r="L277" i="2"/>
  <c r="N278" i="2"/>
  <c r="M278" i="2"/>
  <c r="L278" i="2"/>
  <c r="N279" i="2"/>
  <c r="M279" i="2"/>
  <c r="L279" i="2"/>
  <c r="N280" i="2"/>
  <c r="M280" i="2"/>
  <c r="L280" i="2"/>
  <c r="N281" i="2"/>
  <c r="M281" i="2"/>
  <c r="L281" i="2"/>
  <c r="N282" i="2"/>
  <c r="M282" i="2"/>
  <c r="L282" i="2"/>
  <c r="N283" i="2"/>
  <c r="M283" i="2"/>
  <c r="L283" i="2"/>
  <c r="N284" i="2"/>
  <c r="M284" i="2"/>
  <c r="L284" i="2"/>
  <c r="N285" i="2"/>
  <c r="M285" i="2"/>
  <c r="L285" i="2"/>
  <c r="N286" i="2"/>
  <c r="M286" i="2"/>
  <c r="L286" i="2"/>
  <c r="N287" i="2"/>
  <c r="M287" i="2"/>
  <c r="L287" i="2"/>
  <c r="N288" i="2"/>
  <c r="M288" i="2"/>
  <c r="L288" i="2"/>
  <c r="N289" i="2"/>
  <c r="M289" i="2"/>
  <c r="L289" i="2"/>
  <c r="N290" i="2"/>
  <c r="M290" i="2"/>
  <c r="L290" i="2"/>
  <c r="N291" i="2"/>
  <c r="M291" i="2"/>
  <c r="L291" i="2"/>
  <c r="N292" i="2"/>
  <c r="M292" i="2"/>
  <c r="L292" i="2"/>
  <c r="N293" i="2"/>
  <c r="M293" i="2"/>
  <c r="N294" i="2"/>
  <c r="M294" i="2"/>
  <c r="L294" i="2"/>
  <c r="N295" i="2"/>
  <c r="M295" i="2"/>
  <c r="L295" i="2"/>
  <c r="N296" i="2"/>
  <c r="M296" i="2"/>
  <c r="L296" i="2"/>
  <c r="N297" i="2"/>
  <c r="M297" i="2"/>
  <c r="L297" i="2"/>
  <c r="N298" i="2"/>
  <c r="M298" i="2"/>
  <c r="L298" i="2"/>
  <c r="N299" i="2"/>
  <c r="M299" i="2"/>
  <c r="L299" i="2"/>
  <c r="N300" i="2"/>
  <c r="M300" i="2"/>
  <c r="L300" i="2"/>
  <c r="N301" i="2"/>
  <c r="M301" i="2"/>
  <c r="L301" i="2"/>
  <c r="N302" i="2"/>
  <c r="M302" i="2"/>
  <c r="L302" i="2"/>
  <c r="N303" i="2"/>
  <c r="M303" i="2"/>
  <c r="L303" i="2"/>
  <c r="M304" i="2"/>
  <c r="L304" i="2"/>
  <c r="N309" i="2"/>
  <c r="M309" i="2"/>
  <c r="L309" i="2"/>
  <c r="N311" i="2"/>
  <c r="M311" i="2"/>
  <c r="L311" i="2"/>
  <c r="N312" i="2"/>
  <c r="M312" i="2"/>
  <c r="L312" i="2"/>
  <c r="N10" i="2"/>
  <c r="M10" i="2"/>
  <c r="L10" i="2"/>
  <c r="N11" i="2"/>
  <c r="M11" i="2"/>
  <c r="L11" i="2"/>
  <c r="N12" i="2"/>
  <c r="M12" i="2"/>
  <c r="L12" i="2"/>
  <c r="N13" i="2"/>
  <c r="M13" i="2"/>
  <c r="L13" i="2"/>
  <c r="N14" i="2"/>
  <c r="M14" i="2"/>
  <c r="L14" i="2"/>
  <c r="N137" i="2"/>
  <c r="N318" i="2"/>
  <c r="M318" i="2"/>
  <c r="L318" i="2"/>
  <c r="N319" i="2"/>
  <c r="M319" i="2"/>
  <c r="L319" i="2"/>
  <c r="N321" i="2"/>
  <c r="M321" i="2"/>
  <c r="L321" i="2"/>
  <c r="N322" i="2"/>
  <c r="O323" i="2"/>
  <c r="N323" i="2"/>
  <c r="M323" i="2"/>
  <c r="L323" i="2"/>
  <c r="N324" i="2"/>
  <c r="M324" i="2"/>
  <c r="L324" i="2"/>
  <c r="N325" i="2"/>
  <c r="M325" i="2"/>
  <c r="L325" i="2"/>
  <c r="N327" i="2"/>
  <c r="M327" i="2"/>
  <c r="L327" i="2"/>
  <c r="N328" i="2"/>
  <c r="M328" i="2"/>
  <c r="L328" i="2"/>
  <c r="N329" i="2"/>
  <c r="M329" i="2"/>
  <c r="L329" i="2"/>
  <c r="O330" i="2"/>
  <c r="N330" i="2"/>
  <c r="M330" i="2"/>
  <c r="L330" i="2"/>
  <c r="N331" i="2"/>
  <c r="M331" i="2"/>
  <c r="L331" i="2"/>
  <c r="N326" i="2"/>
  <c r="M326" i="2"/>
  <c r="L326" i="2"/>
  <c r="N333" i="2"/>
  <c r="M333" i="2"/>
  <c r="L333" i="2"/>
  <c r="N334" i="2"/>
  <c r="M334" i="2"/>
  <c r="L334" i="2"/>
  <c r="N335" i="2"/>
  <c r="M335" i="2"/>
  <c r="L335" i="2"/>
  <c r="N336" i="2"/>
  <c r="M336" i="2"/>
  <c r="L336" i="2"/>
  <c r="N337" i="2"/>
  <c r="N338" i="2"/>
  <c r="M338" i="2"/>
  <c r="L338" i="2"/>
  <c r="N339" i="2"/>
  <c r="M339" i="2"/>
  <c r="L339" i="2"/>
  <c r="N343" i="2"/>
  <c r="M343" i="2"/>
  <c r="L343" i="2"/>
  <c r="N344" i="2"/>
  <c r="M344" i="2"/>
  <c r="L344" i="2"/>
  <c r="N345" i="2"/>
  <c r="M345" i="2"/>
  <c r="L345" i="2"/>
  <c r="N346" i="2"/>
  <c r="M346" i="2"/>
  <c r="N352" i="2"/>
  <c r="M352" i="2"/>
  <c r="L352" i="2"/>
  <c r="N353" i="2"/>
  <c r="M353" i="2"/>
  <c r="L353" i="2"/>
  <c r="N354" i="2"/>
  <c r="M354" i="2"/>
  <c r="L354" i="2"/>
  <c r="N355" i="2"/>
  <c r="M355" i="2"/>
  <c r="L355" i="2"/>
  <c r="N356" i="2"/>
  <c r="M356" i="2"/>
  <c r="L356" i="2"/>
  <c r="N357" i="2"/>
  <c r="M357" i="2"/>
  <c r="L357" i="2"/>
  <c r="N358" i="2"/>
  <c r="M358" i="2"/>
  <c r="L358" i="2"/>
  <c r="N359" i="2"/>
  <c r="M359" i="2"/>
  <c r="L359" i="2"/>
  <c r="N360" i="2"/>
  <c r="M360" i="2"/>
  <c r="L360" i="2"/>
  <c r="N366" i="2"/>
  <c r="M366" i="2"/>
  <c r="L366" i="2"/>
  <c r="N367" i="2"/>
  <c r="N368" i="2"/>
  <c r="M368" i="2"/>
  <c r="L368" i="2"/>
  <c r="N369" i="2"/>
  <c r="N370" i="2"/>
  <c r="M370" i="2"/>
  <c r="L370" i="2"/>
  <c r="N371" i="2"/>
  <c r="N372" i="2"/>
  <c r="M372" i="2"/>
  <c r="L372" i="2"/>
  <c r="N373" i="2"/>
  <c r="N374" i="2"/>
  <c r="N375" i="2"/>
  <c r="M375" i="2"/>
  <c r="L375" i="2"/>
  <c r="N378" i="2"/>
  <c r="M378" i="2"/>
  <c r="L378" i="2"/>
  <c r="N379" i="2"/>
  <c r="M379" i="2"/>
  <c r="L379" i="2"/>
  <c r="N381" i="2"/>
  <c r="M381" i="2"/>
  <c r="L381" i="2"/>
  <c r="N382" i="2"/>
  <c r="M382" i="2"/>
  <c r="L382" i="2"/>
  <c r="N383" i="2"/>
  <c r="M383" i="2"/>
  <c r="L383" i="2"/>
  <c r="N384" i="2"/>
  <c r="M384" i="2"/>
  <c r="L384" i="2"/>
  <c r="N386" i="2"/>
  <c r="M386" i="2"/>
  <c r="L386" i="2"/>
  <c r="N387" i="2"/>
  <c r="M387" i="2"/>
  <c r="L387" i="2"/>
  <c r="N390" i="2"/>
  <c r="M390" i="2"/>
  <c r="L390" i="2"/>
  <c r="N391" i="2"/>
  <c r="M391" i="2"/>
  <c r="L391" i="2"/>
  <c r="N393" i="2"/>
  <c r="M393" i="2"/>
  <c r="L393" i="2"/>
  <c r="N394" i="2"/>
  <c r="M394" i="2"/>
  <c r="L394" i="2"/>
  <c r="N395" i="2"/>
  <c r="M395" i="2"/>
  <c r="L395" i="2"/>
  <c r="N396" i="2"/>
  <c r="M396" i="2"/>
  <c r="L396" i="2"/>
  <c r="N399" i="2"/>
  <c r="M399" i="2"/>
  <c r="L399" i="2"/>
  <c r="N400" i="2"/>
  <c r="M400" i="2"/>
  <c r="L400" i="2"/>
  <c r="N401" i="2"/>
  <c r="M401" i="2"/>
  <c r="L401" i="2"/>
  <c r="N403" i="2"/>
  <c r="M403" i="2"/>
  <c r="L403" i="2"/>
  <c r="N404" i="2"/>
  <c r="M404" i="2"/>
  <c r="L404" i="2"/>
  <c r="M16" i="2"/>
  <c r="L16" i="2"/>
  <c r="M322" i="2"/>
  <c r="L322" i="2"/>
  <c r="M337" i="2"/>
  <c r="L337" i="2"/>
  <c r="B48" i="4"/>
  <c r="B50" i="4"/>
  <c r="B59" i="4"/>
  <c r="B21" i="4"/>
  <c r="L15" i="2"/>
  <c r="L20" i="2"/>
  <c r="L21" i="2"/>
  <c r="L22" i="2"/>
  <c r="L24" i="2"/>
  <c r="L26" i="2"/>
  <c r="L27" i="2"/>
  <c r="L31" i="2"/>
  <c r="L32" i="2"/>
  <c r="L33" i="2"/>
  <c r="L34" i="2"/>
  <c r="L35" i="2"/>
  <c r="L55" i="2"/>
  <c r="L62" i="2"/>
  <c r="L63" i="2"/>
  <c r="L64" i="2"/>
  <c r="L65" i="2"/>
  <c r="L71" i="2"/>
  <c r="L72" i="2"/>
  <c r="L73" i="2"/>
  <c r="L74" i="2"/>
  <c r="L75" i="2"/>
  <c r="L77" i="2"/>
  <c r="L78" i="2"/>
  <c r="L79" i="2"/>
  <c r="L80" i="2"/>
  <c r="L83" i="2"/>
  <c r="L84" i="2"/>
  <c r="L86" i="2"/>
  <c r="L87" i="2"/>
  <c r="L89" i="2"/>
  <c r="L93" i="2"/>
  <c r="L94" i="2"/>
  <c r="L95" i="2"/>
  <c r="L96" i="2"/>
  <c r="L99" i="2"/>
  <c r="L100" i="2"/>
  <c r="L102" i="2"/>
  <c r="L112" i="2"/>
  <c r="L113" i="2"/>
  <c r="L114" i="2"/>
  <c r="L115" i="2"/>
  <c r="L116" i="2"/>
  <c r="L131" i="2"/>
  <c r="L134" i="2"/>
  <c r="L137" i="2"/>
  <c r="L138" i="2"/>
  <c r="L152" i="2"/>
  <c r="L156" i="2"/>
  <c r="L157" i="2"/>
  <c r="L158" i="2"/>
  <c r="L160" i="2"/>
  <c r="L161" i="2"/>
  <c r="L163" i="2"/>
  <c r="L167" i="2"/>
  <c r="L168" i="2"/>
  <c r="L169" i="2"/>
  <c r="L170" i="2"/>
  <c r="L171" i="2"/>
  <c r="L173" i="2"/>
  <c r="L174" i="2"/>
  <c r="L175" i="2"/>
  <c r="L176" i="2"/>
  <c r="L181" i="2"/>
  <c r="L182" i="2"/>
  <c r="L196" i="2"/>
  <c r="L197" i="2"/>
  <c r="L198" i="2"/>
  <c r="L199" i="2"/>
  <c r="L206" i="2"/>
  <c r="L208" i="2"/>
  <c r="L209" i="2"/>
  <c r="L210" i="2"/>
  <c r="L211" i="2"/>
  <c r="L212" i="2"/>
  <c r="L216" i="2"/>
  <c r="L223" i="2"/>
  <c r="L224" i="2"/>
  <c r="L225" i="2"/>
  <c r="L226" i="2"/>
  <c r="L242" i="2"/>
  <c r="L246" i="2"/>
  <c r="L247" i="2"/>
  <c r="L257" i="2"/>
  <c r="L293" i="2"/>
  <c r="L305" i="2"/>
  <c r="L306" i="2"/>
  <c r="L307" i="2"/>
  <c r="L308" i="2"/>
  <c r="L310" i="2"/>
  <c r="L313" i="2"/>
  <c r="L314" i="2"/>
  <c r="L315" i="2"/>
  <c r="L316" i="2"/>
  <c r="L317" i="2"/>
  <c r="L320" i="2"/>
  <c r="L332" i="2"/>
  <c r="L340" i="2"/>
  <c r="L341" i="2"/>
  <c r="L342" i="2"/>
  <c r="L346" i="2"/>
  <c r="L347" i="2"/>
  <c r="L348" i="2"/>
  <c r="L349" i="2"/>
  <c r="L350" i="2"/>
  <c r="L351" i="2"/>
  <c r="L361" i="2"/>
  <c r="L362" i="2"/>
  <c r="L363" i="2"/>
  <c r="L364" i="2"/>
  <c r="L365" i="2"/>
  <c r="L367" i="2"/>
  <c r="L369" i="2"/>
  <c r="L371" i="2"/>
  <c r="L373" i="2"/>
  <c r="L374" i="2"/>
  <c r="L376" i="2"/>
  <c r="L377" i="2"/>
  <c r="L380" i="2"/>
  <c r="L385" i="2"/>
  <c r="L388" i="2"/>
  <c r="L389" i="2"/>
  <c r="L392" i="2"/>
  <c r="L397" i="2"/>
  <c r="L398" i="2"/>
  <c r="L402" i="2"/>
  <c r="B44" i="4"/>
  <c r="C43" i="4"/>
  <c r="B49" i="4"/>
  <c r="B52" i="4"/>
  <c r="B53" i="4"/>
  <c r="B55" i="4"/>
  <c r="C54" i="4"/>
  <c r="H54" i="4"/>
  <c r="B57" i="4"/>
  <c r="B58" i="4"/>
  <c r="C56" i="4"/>
  <c r="H56" i="4"/>
  <c r="B61" i="4"/>
  <c r="B62" i="4"/>
  <c r="C60" i="4"/>
  <c r="H60" i="4"/>
  <c r="D41" i="4"/>
  <c r="E48" i="4"/>
  <c r="E41" i="4"/>
  <c r="F41" i="4"/>
  <c r="H104" i="4"/>
  <c r="C103" i="4"/>
  <c r="H103" i="4"/>
  <c r="H102" i="4"/>
  <c r="H101" i="4"/>
  <c r="H100" i="4"/>
  <c r="H99" i="4"/>
  <c r="H98" i="4"/>
  <c r="H97" i="4"/>
  <c r="H96" i="4"/>
  <c r="C95" i="4"/>
  <c r="H95" i="4"/>
  <c r="H94" i="4"/>
  <c r="H93" i="4"/>
  <c r="C92" i="4"/>
  <c r="H92" i="4"/>
  <c r="H91" i="4"/>
  <c r="H90" i="4"/>
  <c r="C89" i="4"/>
  <c r="H89" i="4"/>
  <c r="H88" i="4"/>
  <c r="H87" i="4"/>
  <c r="C86" i="4"/>
  <c r="H85" i="4"/>
  <c r="C84" i="4"/>
  <c r="H84" i="4"/>
  <c r="H83" i="4"/>
  <c r="C82" i="4"/>
  <c r="H82" i="4"/>
  <c r="H81" i="4"/>
  <c r="C80" i="4"/>
  <c r="H80" i="4"/>
  <c r="H79" i="4"/>
  <c r="C78" i="4"/>
  <c r="H78" i="4"/>
  <c r="H77" i="4"/>
  <c r="H76" i="4"/>
  <c r="C75" i="4"/>
  <c r="H74" i="4"/>
  <c r="C73" i="4"/>
  <c r="H73" i="4"/>
  <c r="H72" i="4"/>
  <c r="H71" i="4"/>
  <c r="H70" i="4"/>
  <c r="H69" i="4"/>
  <c r="H68" i="4"/>
  <c r="H67" i="4"/>
  <c r="H66" i="4"/>
  <c r="H65" i="4"/>
  <c r="H64" i="4"/>
  <c r="F63" i="4"/>
  <c r="E63" i="4"/>
  <c r="D63" i="4"/>
  <c r="H62" i="4"/>
  <c r="H61" i="4"/>
  <c r="H59" i="4"/>
  <c r="H58" i="4"/>
  <c r="H57" i="4"/>
  <c r="H55" i="4"/>
  <c r="H53" i="4"/>
  <c r="H52" i="4"/>
  <c r="H51" i="4"/>
  <c r="H50" i="4"/>
  <c r="H49" i="4"/>
  <c r="H48" i="4"/>
  <c r="H47" i="4"/>
  <c r="H46" i="4"/>
  <c r="H44" i="4"/>
  <c r="H42" i="4"/>
  <c r="H40" i="4"/>
  <c r="H39" i="4"/>
  <c r="H38" i="4"/>
  <c r="H37" i="4"/>
  <c r="H36" i="4"/>
  <c r="H35" i="4"/>
  <c r="H34" i="4"/>
  <c r="H33" i="4"/>
  <c r="F32" i="4"/>
  <c r="F31" i="4"/>
  <c r="E32" i="4"/>
  <c r="D32" i="4"/>
  <c r="G31" i="4"/>
  <c r="E31" i="4"/>
  <c r="C31" i="4"/>
  <c r="H30" i="4"/>
  <c r="H29" i="4"/>
  <c r="B29" i="4"/>
  <c r="H28" i="4"/>
  <c r="B28" i="4"/>
  <c r="C27" i="4"/>
  <c r="H27" i="4"/>
  <c r="H26" i="4"/>
  <c r="H25" i="4"/>
  <c r="H24" i="4"/>
  <c r="H23" i="4"/>
  <c r="B23" i="4"/>
  <c r="H22" i="4"/>
  <c r="H21" i="4"/>
  <c r="C20" i="4"/>
  <c r="E20" i="4"/>
  <c r="H20" i="4"/>
  <c r="H19" i="4"/>
  <c r="H18" i="4"/>
  <c r="B18" i="4"/>
  <c r="H17" i="4"/>
  <c r="B17" i="4"/>
  <c r="H16" i="4"/>
  <c r="B16" i="4"/>
  <c r="H15" i="4"/>
  <c r="B15" i="4"/>
  <c r="C14" i="4"/>
  <c r="H14" i="4"/>
  <c r="H13" i="4"/>
  <c r="H12" i="4"/>
  <c r="B12" i="4"/>
  <c r="C11" i="4"/>
  <c r="H11" i="4"/>
  <c r="H10" i="4"/>
  <c r="H9" i="4"/>
  <c r="B9" i="4"/>
  <c r="H8" i="4"/>
  <c r="B8" i="4"/>
  <c r="B7" i="4"/>
  <c r="C6" i="4"/>
  <c r="H7" i="4"/>
  <c r="F5" i="4"/>
  <c r="E5" i="4"/>
  <c r="D5" i="4"/>
  <c r="H43" i="4"/>
  <c r="V405" i="2"/>
  <c r="V3" i="2"/>
  <c r="L165" i="9"/>
  <c r="M164" i="9"/>
  <c r="I165" i="9"/>
  <c r="J163" i="9"/>
  <c r="G164" i="9"/>
  <c r="H164" i="9"/>
  <c r="G163" i="9"/>
  <c r="H163" i="9"/>
  <c r="M157" i="9"/>
  <c r="I157" i="9"/>
  <c r="I158" i="9"/>
  <c r="J156" i="9"/>
  <c r="G157" i="9"/>
  <c r="G156" i="9"/>
  <c r="H156" i="9"/>
  <c r="H158" i="9"/>
  <c r="G158" i="9"/>
  <c r="EX149" i="9"/>
  <c r="KB140" i="9"/>
  <c r="FB132" i="9"/>
  <c r="FA132" i="9"/>
  <c r="EZ132" i="9"/>
  <c r="EY132" i="9"/>
  <c r="EX132" i="9"/>
  <c r="EW132" i="9"/>
  <c r="EV132" i="9"/>
  <c r="EU132" i="9"/>
  <c r="ET132" i="9"/>
  <c r="ET2" i="9"/>
  <c r="ES132" i="9"/>
  <c r="ER132" i="9"/>
  <c r="EQ132" i="9"/>
  <c r="EP132" i="9"/>
  <c r="EP2" i="9"/>
  <c r="EO132" i="9"/>
  <c r="EN132" i="9"/>
  <c r="EM132" i="9"/>
  <c r="EM2" i="9"/>
  <c r="EL132" i="9"/>
  <c r="EL2" i="9"/>
  <c r="EK132" i="9"/>
  <c r="EJ132" i="9"/>
  <c r="EI132" i="9"/>
  <c r="EH132" i="9"/>
  <c r="EH2" i="9"/>
  <c r="EG132" i="9"/>
  <c r="EF132" i="9"/>
  <c r="EE132" i="9"/>
  <c r="ED132" i="9"/>
  <c r="ED2" i="9"/>
  <c r="EC132" i="9"/>
  <c r="EB132" i="9"/>
  <c r="EA132" i="9"/>
  <c r="DZ132" i="9"/>
  <c r="DZ2" i="9"/>
  <c r="DY132" i="9"/>
  <c r="DX132" i="9"/>
  <c r="DW132" i="9"/>
  <c r="DV132" i="9"/>
  <c r="DV2" i="9"/>
  <c r="DU132" i="9"/>
  <c r="DT132" i="9"/>
  <c r="DT2" i="9"/>
  <c r="DS132" i="9"/>
  <c r="DR132" i="9"/>
  <c r="DR2" i="9"/>
  <c r="DQ132" i="9"/>
  <c r="DP132" i="9"/>
  <c r="DO132" i="9"/>
  <c r="DN132" i="9"/>
  <c r="DN2" i="9"/>
  <c r="DM132" i="9"/>
  <c r="DL132" i="9"/>
  <c r="DK132" i="9"/>
  <c r="DJ132" i="9"/>
  <c r="DJ2" i="9"/>
  <c r="DI132" i="9"/>
  <c r="DH132" i="9"/>
  <c r="DG132" i="9"/>
  <c r="DF132" i="9"/>
  <c r="DF2" i="9"/>
  <c r="DE132" i="9"/>
  <c r="DD132" i="9"/>
  <c r="DC132" i="9"/>
  <c r="DB132" i="9"/>
  <c r="DB2" i="9"/>
  <c r="DA132" i="9"/>
  <c r="CZ132" i="9"/>
  <c r="CY132" i="9"/>
  <c r="CX132" i="9"/>
  <c r="CX2" i="9"/>
  <c r="CW132" i="9"/>
  <c r="CV132" i="9"/>
  <c r="CU132" i="9"/>
  <c r="CT132" i="9"/>
  <c r="CT2" i="9"/>
  <c r="CS132" i="9"/>
  <c r="CR132" i="9"/>
  <c r="CQ132" i="9"/>
  <c r="CP132" i="9"/>
  <c r="CP2" i="9"/>
  <c r="CO132" i="9"/>
  <c r="CN132" i="9"/>
  <c r="CM132" i="9"/>
  <c r="CL132" i="9"/>
  <c r="CL2" i="9"/>
  <c r="CK132" i="9"/>
  <c r="CJ132" i="9"/>
  <c r="CI132" i="9"/>
  <c r="CH132" i="9"/>
  <c r="CH2" i="9"/>
  <c r="CG132" i="9"/>
  <c r="CF132" i="9"/>
  <c r="CE132" i="9"/>
  <c r="CD132" i="9"/>
  <c r="CD2" i="9"/>
  <c r="CC132" i="9"/>
  <c r="CB132" i="9"/>
  <c r="CA132" i="9"/>
  <c r="BZ132" i="9"/>
  <c r="BZ2" i="9"/>
  <c r="BY132" i="9"/>
  <c r="BX132" i="9"/>
  <c r="BX2" i="9"/>
  <c r="BW132" i="9"/>
  <c r="BV132" i="9"/>
  <c r="BV2" i="9"/>
  <c r="BU132" i="9"/>
  <c r="BT132" i="9"/>
  <c r="BS132" i="9"/>
  <c r="BR132" i="9"/>
  <c r="BR2" i="9"/>
  <c r="BQ132" i="9"/>
  <c r="BP132" i="9"/>
  <c r="BO132" i="9"/>
  <c r="BN132" i="9"/>
  <c r="BN2" i="9"/>
  <c r="BM132" i="9"/>
  <c r="BL132" i="9"/>
  <c r="BK132" i="9"/>
  <c r="BJ132" i="9"/>
  <c r="BJ2" i="9"/>
  <c r="BI132" i="9"/>
  <c r="BH132" i="9"/>
  <c r="BG132" i="9"/>
  <c r="BF132" i="9"/>
  <c r="BF2" i="9"/>
  <c r="BE132" i="9"/>
  <c r="BD132" i="9"/>
  <c r="BC132" i="9"/>
  <c r="BB132" i="9"/>
  <c r="BB2" i="9"/>
  <c r="BA132" i="9"/>
  <c r="AZ132" i="9"/>
  <c r="AY132" i="9"/>
  <c r="AX132" i="9"/>
  <c r="AX2" i="9"/>
  <c r="AW132" i="9"/>
  <c r="AV132" i="9"/>
  <c r="AU132" i="9"/>
  <c r="AT132" i="9"/>
  <c r="AT2" i="9"/>
  <c r="AS132" i="9"/>
  <c r="AR132" i="9"/>
  <c r="AQ132" i="9"/>
  <c r="AP132" i="9"/>
  <c r="AP2" i="9"/>
  <c r="AO132" i="9"/>
  <c r="AN132" i="9"/>
  <c r="AM132" i="9"/>
  <c r="AL132" i="9"/>
  <c r="AL2" i="9"/>
  <c r="AK132" i="9"/>
  <c r="AJ132" i="9"/>
  <c r="AI132" i="9"/>
  <c r="AH132" i="9"/>
  <c r="AH2" i="9"/>
  <c r="AG132" i="9"/>
  <c r="AF132" i="9"/>
  <c r="AE132" i="9"/>
  <c r="AD132" i="9"/>
  <c r="AD2" i="9"/>
  <c r="AC132" i="9"/>
  <c r="AB132" i="9"/>
  <c r="AA132" i="9"/>
  <c r="Z132" i="9"/>
  <c r="Z2" i="9"/>
  <c r="Y132" i="9"/>
  <c r="X132" i="9"/>
  <c r="W132" i="9"/>
  <c r="V132" i="9"/>
  <c r="V2" i="9"/>
  <c r="U132" i="9"/>
  <c r="T132" i="9"/>
  <c r="S132" i="9"/>
  <c r="R132" i="9"/>
  <c r="R2" i="9"/>
  <c r="Q132" i="9"/>
  <c r="P131" i="9"/>
  <c r="N131" i="9"/>
  <c r="M131" i="9"/>
  <c r="P130" i="9"/>
  <c r="N130" i="9"/>
  <c r="M130" i="9"/>
  <c r="P129" i="9"/>
  <c r="N129" i="9"/>
  <c r="M129" i="9"/>
  <c r="P128" i="9"/>
  <c r="N128" i="9"/>
  <c r="M128" i="9"/>
  <c r="P127" i="9"/>
  <c r="N127" i="9"/>
  <c r="M127" i="9"/>
  <c r="P126" i="9"/>
  <c r="N126" i="9"/>
  <c r="M126" i="9"/>
  <c r="P125" i="9"/>
  <c r="N125" i="9"/>
  <c r="M125" i="9"/>
  <c r="P124" i="9"/>
  <c r="N124" i="9"/>
  <c r="M124" i="9"/>
  <c r="P123" i="9"/>
  <c r="N123" i="9"/>
  <c r="M123" i="9"/>
  <c r="P122" i="9"/>
  <c r="N122" i="9"/>
  <c r="M122" i="9"/>
  <c r="P121" i="9"/>
  <c r="N121" i="9"/>
  <c r="M121" i="9"/>
  <c r="P120" i="9"/>
  <c r="N120" i="9"/>
  <c r="M120" i="9"/>
  <c r="P119" i="9"/>
  <c r="N119" i="9"/>
  <c r="M119" i="9"/>
  <c r="P118" i="9"/>
  <c r="N118" i="9"/>
  <c r="M118" i="9"/>
  <c r="P117" i="9"/>
  <c r="N117" i="9"/>
  <c r="M117" i="9"/>
  <c r="P116" i="9"/>
  <c r="N116" i="9"/>
  <c r="M116" i="9"/>
  <c r="P115" i="9"/>
  <c r="N115" i="9"/>
  <c r="M115" i="9"/>
  <c r="P114" i="9"/>
  <c r="N114" i="9"/>
  <c r="M114" i="9"/>
  <c r="P113" i="9"/>
  <c r="N113" i="9"/>
  <c r="M113" i="9"/>
  <c r="P112" i="9"/>
  <c r="N112" i="9"/>
  <c r="M112" i="9"/>
  <c r="P111" i="9"/>
  <c r="N111" i="9"/>
  <c r="M111" i="9"/>
  <c r="P110" i="9"/>
  <c r="N110" i="9"/>
  <c r="M110" i="9"/>
  <c r="P109" i="9"/>
  <c r="N109" i="9"/>
  <c r="M109" i="9"/>
  <c r="P108" i="9"/>
  <c r="N108" i="9"/>
  <c r="M108" i="9"/>
  <c r="P107" i="9"/>
  <c r="N107" i="9"/>
  <c r="M107" i="9"/>
  <c r="P106" i="9"/>
  <c r="N106" i="9"/>
  <c r="M106" i="9"/>
  <c r="P105" i="9"/>
  <c r="N105" i="9"/>
  <c r="M105" i="9"/>
  <c r="P104" i="9"/>
  <c r="N104" i="9"/>
  <c r="M104" i="9"/>
  <c r="P103" i="9"/>
  <c r="N103" i="9"/>
  <c r="M103" i="9"/>
  <c r="P102" i="9"/>
  <c r="N102" i="9"/>
  <c r="M102" i="9"/>
  <c r="P101" i="9"/>
  <c r="N101" i="9"/>
  <c r="M101" i="9"/>
  <c r="P100" i="9"/>
  <c r="N100" i="9"/>
  <c r="M100" i="9"/>
  <c r="P99" i="9"/>
  <c r="N99" i="9"/>
  <c r="M99" i="9"/>
  <c r="P98" i="9"/>
  <c r="N98" i="9"/>
  <c r="M98" i="9"/>
  <c r="P97" i="9"/>
  <c r="N97" i="9"/>
  <c r="M97" i="9"/>
  <c r="P96" i="9"/>
  <c r="N96" i="9"/>
  <c r="M96" i="9"/>
  <c r="P95" i="9"/>
  <c r="N95" i="9"/>
  <c r="M95" i="9"/>
  <c r="P94" i="9"/>
  <c r="N94" i="9"/>
  <c r="M94" i="9"/>
  <c r="P93" i="9"/>
  <c r="N93" i="9"/>
  <c r="M93" i="9"/>
  <c r="P92" i="9"/>
  <c r="N92" i="9"/>
  <c r="M92" i="9"/>
  <c r="P91" i="9"/>
  <c r="N91" i="9"/>
  <c r="M91" i="9"/>
  <c r="P90" i="9"/>
  <c r="N90" i="9"/>
  <c r="M90" i="9"/>
  <c r="P89" i="9"/>
  <c r="N89" i="9"/>
  <c r="M89" i="9"/>
  <c r="P88" i="9"/>
  <c r="N88" i="9"/>
  <c r="M88" i="9"/>
  <c r="P87" i="9"/>
  <c r="N87" i="9"/>
  <c r="M87" i="9"/>
  <c r="P86" i="9"/>
  <c r="N86" i="9"/>
  <c r="M86" i="9"/>
  <c r="P85" i="9"/>
  <c r="N85" i="9"/>
  <c r="M85" i="9"/>
  <c r="P84" i="9"/>
  <c r="N84" i="9"/>
  <c r="M84" i="9"/>
  <c r="P83" i="9"/>
  <c r="N83" i="9"/>
  <c r="M83" i="9"/>
  <c r="P82" i="9"/>
  <c r="N82" i="9"/>
  <c r="M82" i="9"/>
  <c r="P81" i="9"/>
  <c r="N81" i="9"/>
  <c r="M81" i="9"/>
  <c r="P80" i="9"/>
  <c r="N80" i="9"/>
  <c r="M80" i="9"/>
  <c r="P79" i="9"/>
  <c r="N79" i="9"/>
  <c r="M79" i="9"/>
  <c r="P78" i="9"/>
  <c r="N78" i="9"/>
  <c r="M78" i="9"/>
  <c r="P77" i="9"/>
  <c r="N77" i="9"/>
  <c r="M77" i="9"/>
  <c r="P76" i="9"/>
  <c r="N76" i="9"/>
  <c r="M76" i="9"/>
  <c r="P75" i="9"/>
  <c r="N75" i="9"/>
  <c r="M75" i="9"/>
  <c r="P74" i="9"/>
  <c r="N74" i="9"/>
  <c r="M74" i="9"/>
  <c r="P73" i="9"/>
  <c r="N73" i="9"/>
  <c r="M73" i="9"/>
  <c r="P72" i="9"/>
  <c r="N72" i="9"/>
  <c r="M72" i="9"/>
  <c r="P71" i="9"/>
  <c r="N71" i="9"/>
  <c r="M71" i="9"/>
  <c r="P70" i="9"/>
  <c r="N70" i="9"/>
  <c r="M70" i="9"/>
  <c r="P69" i="9"/>
  <c r="N69" i="9"/>
  <c r="M69" i="9"/>
  <c r="P68" i="9"/>
  <c r="N68" i="9"/>
  <c r="M68" i="9"/>
  <c r="P67" i="9"/>
  <c r="N67" i="9"/>
  <c r="M67" i="9"/>
  <c r="P66" i="9"/>
  <c r="N66" i="9"/>
  <c r="M66" i="9"/>
  <c r="P65" i="9"/>
  <c r="N65" i="9"/>
  <c r="M65" i="9"/>
  <c r="P64" i="9"/>
  <c r="N64" i="9"/>
  <c r="M64" i="9"/>
  <c r="P63" i="9"/>
  <c r="N63" i="9"/>
  <c r="M63" i="9"/>
  <c r="P62" i="9"/>
  <c r="N62" i="9"/>
  <c r="M62" i="9"/>
  <c r="P61" i="9"/>
  <c r="N61" i="9"/>
  <c r="M61" i="9"/>
  <c r="P60" i="9"/>
  <c r="N60" i="9"/>
  <c r="M60" i="9"/>
  <c r="P59" i="9"/>
  <c r="N59" i="9"/>
  <c r="M59" i="9"/>
  <c r="P58" i="9"/>
  <c r="N58" i="9"/>
  <c r="M58" i="9"/>
  <c r="P57" i="9"/>
  <c r="N57" i="9"/>
  <c r="M57" i="9"/>
  <c r="P56" i="9"/>
  <c r="N56" i="9"/>
  <c r="M56" i="9"/>
  <c r="P55" i="9"/>
  <c r="N55" i="9"/>
  <c r="M55" i="9"/>
  <c r="P54" i="9"/>
  <c r="N54" i="9"/>
  <c r="M54" i="9"/>
  <c r="P53" i="9"/>
  <c r="N53" i="9"/>
  <c r="M53" i="9"/>
  <c r="P52" i="9"/>
  <c r="N52" i="9"/>
  <c r="M52" i="9"/>
  <c r="P51" i="9"/>
  <c r="N51" i="9"/>
  <c r="M51" i="9"/>
  <c r="P50" i="9"/>
  <c r="N50" i="9"/>
  <c r="M50" i="9"/>
  <c r="P49" i="9"/>
  <c r="N49" i="9"/>
  <c r="M49" i="9"/>
  <c r="P48" i="9"/>
  <c r="N48" i="9"/>
  <c r="M48" i="9"/>
  <c r="P47" i="9"/>
  <c r="N47" i="9"/>
  <c r="M47" i="9"/>
  <c r="P46" i="9"/>
  <c r="N46" i="9"/>
  <c r="M46" i="9"/>
  <c r="P45" i="9"/>
  <c r="N45" i="9"/>
  <c r="M45" i="9"/>
  <c r="P44" i="9"/>
  <c r="N44" i="9"/>
  <c r="M44" i="9"/>
  <c r="P43" i="9"/>
  <c r="N43" i="9"/>
  <c r="M43" i="9"/>
  <c r="P42" i="9"/>
  <c r="N42" i="9"/>
  <c r="M42" i="9"/>
  <c r="P41" i="9"/>
  <c r="N41" i="9"/>
  <c r="M41" i="9"/>
  <c r="P40" i="9"/>
  <c r="N40" i="9"/>
  <c r="M40" i="9"/>
  <c r="P39" i="9"/>
  <c r="N39" i="9"/>
  <c r="M39" i="9"/>
  <c r="P38" i="9"/>
  <c r="N38" i="9"/>
  <c r="M38" i="9"/>
  <c r="P37" i="9"/>
  <c r="N37" i="9"/>
  <c r="M37" i="9"/>
  <c r="P36" i="9"/>
  <c r="N36" i="9"/>
  <c r="M36" i="9"/>
  <c r="P35" i="9"/>
  <c r="N35" i="9"/>
  <c r="M35" i="9"/>
  <c r="P34" i="9"/>
  <c r="N34" i="9"/>
  <c r="M34" i="9"/>
  <c r="P33" i="9"/>
  <c r="N33" i="9"/>
  <c r="M33" i="9"/>
  <c r="P32" i="9"/>
  <c r="N32" i="9"/>
  <c r="M32" i="9"/>
  <c r="P31" i="9"/>
  <c r="N31" i="9"/>
  <c r="M31" i="9"/>
  <c r="P30" i="9"/>
  <c r="N30" i="9"/>
  <c r="M30" i="9"/>
  <c r="P29" i="9"/>
  <c r="N29" i="9"/>
  <c r="M29" i="9"/>
  <c r="P28" i="9"/>
  <c r="N28" i="9"/>
  <c r="M28" i="9"/>
  <c r="P27" i="9"/>
  <c r="N27" i="9"/>
  <c r="M27" i="9"/>
  <c r="P26" i="9"/>
  <c r="N26" i="9"/>
  <c r="M26" i="9"/>
  <c r="P25" i="9"/>
  <c r="N25" i="9"/>
  <c r="M25" i="9"/>
  <c r="P24" i="9"/>
  <c r="N24" i="9"/>
  <c r="M24" i="9"/>
  <c r="P23" i="9"/>
  <c r="N23" i="9"/>
  <c r="M23" i="9"/>
  <c r="P22" i="9"/>
  <c r="N22" i="9"/>
  <c r="M22" i="9"/>
  <c r="P21" i="9"/>
  <c r="N21" i="9"/>
  <c r="M21" i="9"/>
  <c r="P20" i="9"/>
  <c r="N20" i="9"/>
  <c r="M20" i="9"/>
  <c r="P19" i="9"/>
  <c r="N19" i="9"/>
  <c r="M19" i="9"/>
  <c r="P18" i="9"/>
  <c r="N18" i="9"/>
  <c r="M18" i="9"/>
  <c r="P17" i="9"/>
  <c r="N17" i="9"/>
  <c r="P16" i="9"/>
  <c r="N16" i="9"/>
  <c r="M16" i="9"/>
  <c r="P15" i="9"/>
  <c r="N15" i="9"/>
  <c r="M15" i="9"/>
  <c r="P14" i="9"/>
  <c r="N14" i="9"/>
  <c r="M14" i="9"/>
  <c r="P13" i="9"/>
  <c r="N13" i="9"/>
  <c r="M13" i="9"/>
  <c r="P12" i="9"/>
  <c r="N12" i="9"/>
  <c r="M12" i="9"/>
  <c r="P11" i="9"/>
  <c r="N11" i="9"/>
  <c r="M11" i="9"/>
  <c r="P10" i="9"/>
  <c r="N10" i="9"/>
  <c r="M10" i="9"/>
  <c r="P9" i="9"/>
  <c r="N9" i="9"/>
  <c r="M9" i="9"/>
  <c r="P8" i="9"/>
  <c r="N8" i="9"/>
  <c r="M8" i="9"/>
  <c r="M132" i="9"/>
  <c r="EW2" i="9"/>
  <c r="EV2" i="9"/>
  <c r="EU2" i="9"/>
  <c r="ES2" i="9"/>
  <c r="ER2" i="9"/>
  <c r="EQ2" i="9"/>
  <c r="EO2" i="9"/>
  <c r="EN2" i="9"/>
  <c r="EK2" i="9"/>
  <c r="EJ2" i="9"/>
  <c r="EI2" i="9"/>
  <c r="EG2" i="9"/>
  <c r="EF2" i="9"/>
  <c r="EE2" i="9"/>
  <c r="EC2" i="9"/>
  <c r="EB2" i="9"/>
  <c r="EA2" i="9"/>
  <c r="DY2" i="9"/>
  <c r="DX2" i="9"/>
  <c r="DW2" i="9"/>
  <c r="DU2" i="9"/>
  <c r="DS2" i="9"/>
  <c r="DQ2" i="9"/>
  <c r="DP2" i="9"/>
  <c r="DO2" i="9"/>
  <c r="DM2" i="9"/>
  <c r="DL2" i="9"/>
  <c r="DK2" i="9"/>
  <c r="DI2" i="9"/>
  <c r="DH2" i="9"/>
  <c r="DG2" i="9"/>
  <c r="DE2" i="9"/>
  <c r="DD2" i="9"/>
  <c r="DC2" i="9"/>
  <c r="DA2" i="9"/>
  <c r="CZ2" i="9"/>
  <c r="CY2" i="9"/>
  <c r="CW2" i="9"/>
  <c r="CV2" i="9"/>
  <c r="CU2" i="9"/>
  <c r="CS2" i="9"/>
  <c r="CR2" i="9"/>
  <c r="CQ2" i="9"/>
  <c r="CO2" i="9"/>
  <c r="CN2" i="9"/>
  <c r="CM2" i="9"/>
  <c r="CK2" i="9"/>
  <c r="CJ2" i="9"/>
  <c r="CI2" i="9"/>
  <c r="CG2" i="9"/>
  <c r="CF2" i="9"/>
  <c r="CE2" i="9"/>
  <c r="CC2" i="9"/>
  <c r="CB2" i="9"/>
  <c r="CA2" i="9"/>
  <c r="BY2" i="9"/>
  <c r="BW2" i="9"/>
  <c r="BU2" i="9"/>
  <c r="BT2" i="9"/>
  <c r="BS2" i="9"/>
  <c r="BQ2" i="9"/>
  <c r="BP2" i="9"/>
  <c r="BO2" i="9"/>
  <c r="BM2" i="9"/>
  <c r="BL2" i="9"/>
  <c r="BK2" i="9"/>
  <c r="BI2" i="9"/>
  <c r="BH2" i="9"/>
  <c r="BG2" i="9"/>
  <c r="BE2" i="9"/>
  <c r="BD2" i="9"/>
  <c r="BC2" i="9"/>
  <c r="BA2" i="9"/>
  <c r="AZ2" i="9"/>
  <c r="AY2" i="9"/>
  <c r="AW2" i="9"/>
  <c r="AV2" i="9"/>
  <c r="AU2" i="9"/>
  <c r="AS2" i="9"/>
  <c r="AR2" i="9"/>
  <c r="AQ2" i="9"/>
  <c r="AO2" i="9"/>
  <c r="AN2" i="9"/>
  <c r="AM2" i="9"/>
  <c r="AK2" i="9"/>
  <c r="AJ2" i="9"/>
  <c r="AI2" i="9"/>
  <c r="AG2" i="9"/>
  <c r="AF2" i="9"/>
  <c r="AE2" i="9"/>
  <c r="AC2" i="9"/>
  <c r="AB2" i="9"/>
  <c r="AA2" i="9"/>
  <c r="Y2" i="9"/>
  <c r="X2" i="9"/>
  <c r="W2" i="9"/>
  <c r="U2" i="9"/>
  <c r="T2" i="9"/>
  <c r="S2" i="9"/>
  <c r="Q2" i="9"/>
  <c r="L190" i="8"/>
  <c r="M189" i="8"/>
  <c r="I190" i="8"/>
  <c r="G189" i="8"/>
  <c r="G188" i="8"/>
  <c r="M182" i="8"/>
  <c r="I182" i="8"/>
  <c r="I183" i="8"/>
  <c r="J181" i="8"/>
  <c r="J182" i="8"/>
  <c r="J183" i="8"/>
  <c r="G182" i="8"/>
  <c r="G181" i="8"/>
  <c r="EX174" i="8"/>
  <c r="KB165" i="8"/>
  <c r="KA163" i="8"/>
  <c r="KA164" i="8"/>
  <c r="FB157" i="8"/>
  <c r="FA157" i="8"/>
  <c r="EZ157" i="8"/>
  <c r="EY157" i="8"/>
  <c r="EX157" i="8"/>
  <c r="EW157" i="8"/>
  <c r="EV157" i="8"/>
  <c r="EU157" i="8"/>
  <c r="ET157" i="8"/>
  <c r="ES157" i="8"/>
  <c r="ER157" i="8"/>
  <c r="EQ157" i="8"/>
  <c r="EP157" i="8"/>
  <c r="EO157" i="8"/>
  <c r="EN157" i="8"/>
  <c r="EM157" i="8"/>
  <c r="EL157" i="8"/>
  <c r="EK157" i="8"/>
  <c r="EJ157" i="8"/>
  <c r="EI157" i="8"/>
  <c r="EH157" i="8"/>
  <c r="EG157" i="8"/>
  <c r="EF157" i="8"/>
  <c r="EE157" i="8"/>
  <c r="ED157" i="8"/>
  <c r="EC157" i="8"/>
  <c r="EB157" i="8"/>
  <c r="EA157" i="8"/>
  <c r="DZ157" i="8"/>
  <c r="DY157" i="8"/>
  <c r="DX157" i="8"/>
  <c r="DW157" i="8"/>
  <c r="DV157" i="8"/>
  <c r="DU157" i="8"/>
  <c r="DT157" i="8"/>
  <c r="DS157" i="8"/>
  <c r="DR157" i="8"/>
  <c r="DQ157" i="8"/>
  <c r="DP157" i="8"/>
  <c r="DO157" i="8"/>
  <c r="DN157" i="8"/>
  <c r="DM157" i="8"/>
  <c r="DL157" i="8"/>
  <c r="DK157" i="8"/>
  <c r="DJ157" i="8"/>
  <c r="DI157" i="8"/>
  <c r="DH157" i="8"/>
  <c r="DG157" i="8"/>
  <c r="DF157" i="8"/>
  <c r="DE157" i="8"/>
  <c r="DD157" i="8"/>
  <c r="DC157" i="8"/>
  <c r="DB157" i="8"/>
  <c r="DA157" i="8"/>
  <c r="CZ157" i="8"/>
  <c r="CY157" i="8"/>
  <c r="CX157" i="8"/>
  <c r="CW157" i="8"/>
  <c r="CV157" i="8"/>
  <c r="CU157" i="8"/>
  <c r="CT157" i="8"/>
  <c r="CS157" i="8"/>
  <c r="CR157" i="8"/>
  <c r="CQ157" i="8"/>
  <c r="CP157" i="8"/>
  <c r="CO157" i="8"/>
  <c r="CN157" i="8"/>
  <c r="CM157" i="8"/>
  <c r="CL157" i="8"/>
  <c r="CK157" i="8"/>
  <c r="CJ157" i="8"/>
  <c r="CI157" i="8"/>
  <c r="CH157" i="8"/>
  <c r="CG157" i="8"/>
  <c r="CF157" i="8"/>
  <c r="CE157" i="8"/>
  <c r="CD157" i="8"/>
  <c r="CC157" i="8"/>
  <c r="CB157" i="8"/>
  <c r="CA157" i="8"/>
  <c r="BZ157" i="8"/>
  <c r="BY157" i="8"/>
  <c r="BX157" i="8"/>
  <c r="BW157" i="8"/>
  <c r="BV157" i="8"/>
  <c r="BU157" i="8"/>
  <c r="BT157" i="8"/>
  <c r="BS157" i="8"/>
  <c r="BR157" i="8"/>
  <c r="BQ157" i="8"/>
  <c r="BP157" i="8"/>
  <c r="BO157" i="8"/>
  <c r="BN157" i="8"/>
  <c r="BM157" i="8"/>
  <c r="BL157" i="8"/>
  <c r="BK157" i="8"/>
  <c r="BJ157" i="8"/>
  <c r="BI157" i="8"/>
  <c r="BH157" i="8"/>
  <c r="BG157" i="8"/>
  <c r="BF157" i="8"/>
  <c r="BE157" i="8"/>
  <c r="BD157" i="8"/>
  <c r="BC157" i="8"/>
  <c r="BB157" i="8"/>
  <c r="BA157" i="8"/>
  <c r="AZ157" i="8"/>
  <c r="AY157" i="8"/>
  <c r="AX157" i="8"/>
  <c r="AW157" i="8"/>
  <c r="AV157" i="8"/>
  <c r="AU157" i="8"/>
  <c r="AT157" i="8"/>
  <c r="AS157" i="8"/>
  <c r="AR157" i="8"/>
  <c r="AQ157" i="8"/>
  <c r="AP157" i="8"/>
  <c r="AO157" i="8"/>
  <c r="AN157" i="8"/>
  <c r="AM157" i="8"/>
  <c r="AL157" i="8"/>
  <c r="AK157" i="8"/>
  <c r="AJ157" i="8"/>
  <c r="AI157" i="8"/>
  <c r="AH157" i="8"/>
  <c r="AG157" i="8"/>
  <c r="AF157" i="8"/>
  <c r="AE157" i="8"/>
  <c r="AD157" i="8"/>
  <c r="AC157" i="8"/>
  <c r="AB157" i="8"/>
  <c r="AA157" i="8"/>
  <c r="Z157" i="8"/>
  <c r="Y157" i="8"/>
  <c r="X157" i="8"/>
  <c r="W157" i="8"/>
  <c r="V157" i="8"/>
  <c r="U157" i="8"/>
  <c r="T157" i="8"/>
  <c r="S157" i="8"/>
  <c r="R157" i="8"/>
  <c r="Q157" i="8"/>
  <c r="P156" i="8"/>
  <c r="N156" i="8"/>
  <c r="M156" i="8"/>
  <c r="P155" i="8"/>
  <c r="N155" i="8"/>
  <c r="M155" i="8"/>
  <c r="P154" i="8"/>
  <c r="N154" i="8"/>
  <c r="M154" i="8"/>
  <c r="P153" i="8"/>
  <c r="N153" i="8"/>
  <c r="M153" i="8"/>
  <c r="P152" i="8"/>
  <c r="N152" i="8"/>
  <c r="M152" i="8"/>
  <c r="P151" i="8"/>
  <c r="N151" i="8"/>
  <c r="M151" i="8"/>
  <c r="P150" i="8"/>
  <c r="N150" i="8"/>
  <c r="M150" i="8"/>
  <c r="P149" i="8"/>
  <c r="N149" i="8"/>
  <c r="M149" i="8"/>
  <c r="P148" i="8"/>
  <c r="N148" i="8"/>
  <c r="M148" i="8"/>
  <c r="P147" i="8"/>
  <c r="N147" i="8"/>
  <c r="M147" i="8"/>
  <c r="P146" i="8"/>
  <c r="N146" i="8"/>
  <c r="M146" i="8"/>
  <c r="P145" i="8"/>
  <c r="N145" i="8"/>
  <c r="M145" i="8"/>
  <c r="P144" i="8"/>
  <c r="N144" i="8"/>
  <c r="M144" i="8"/>
  <c r="P143" i="8"/>
  <c r="N143" i="8"/>
  <c r="M143" i="8"/>
  <c r="P141" i="8"/>
  <c r="N141" i="8"/>
  <c r="M141" i="8"/>
  <c r="P140" i="8"/>
  <c r="N140" i="8"/>
  <c r="M140" i="8"/>
  <c r="P139" i="8"/>
  <c r="N139" i="8"/>
  <c r="M139" i="8"/>
  <c r="P138" i="8"/>
  <c r="N138" i="8"/>
  <c r="M138" i="8"/>
  <c r="P137" i="8"/>
  <c r="N137" i="8"/>
  <c r="M137" i="8"/>
  <c r="P136" i="8"/>
  <c r="N136" i="8"/>
  <c r="M136" i="8"/>
  <c r="P133" i="8"/>
  <c r="N133" i="8"/>
  <c r="M133" i="8"/>
  <c r="P132" i="8"/>
  <c r="N132" i="8"/>
  <c r="M132" i="8"/>
  <c r="P131" i="8"/>
  <c r="N131" i="8"/>
  <c r="M131" i="8"/>
  <c r="P130" i="8"/>
  <c r="N130" i="8"/>
  <c r="M130" i="8"/>
  <c r="P129" i="8"/>
  <c r="N129" i="8"/>
  <c r="M129" i="8"/>
  <c r="P128" i="8"/>
  <c r="N128" i="8"/>
  <c r="M128" i="8"/>
  <c r="P127" i="8"/>
  <c r="N127" i="8"/>
  <c r="M127" i="8"/>
  <c r="P126" i="8"/>
  <c r="N126" i="8"/>
  <c r="M126" i="8"/>
  <c r="P125" i="8"/>
  <c r="N125" i="8"/>
  <c r="M125" i="8"/>
  <c r="P124" i="8"/>
  <c r="N124" i="8"/>
  <c r="M124" i="8"/>
  <c r="P123" i="8"/>
  <c r="N123" i="8"/>
  <c r="M123" i="8"/>
  <c r="P122" i="8"/>
  <c r="N122" i="8"/>
  <c r="M122" i="8"/>
  <c r="P119" i="8"/>
  <c r="N119" i="8"/>
  <c r="M119" i="8"/>
  <c r="P118" i="8"/>
  <c r="N118" i="8"/>
  <c r="M118" i="8"/>
  <c r="P113" i="8"/>
  <c r="N113" i="8"/>
  <c r="M113" i="8"/>
  <c r="P112" i="8"/>
  <c r="N112" i="8"/>
  <c r="M112" i="8"/>
  <c r="P111" i="8"/>
  <c r="N111" i="8"/>
  <c r="M111" i="8"/>
  <c r="P110" i="8"/>
  <c r="N110" i="8"/>
  <c r="M110" i="8"/>
  <c r="P109" i="8"/>
  <c r="N109" i="8"/>
  <c r="M109" i="8"/>
  <c r="P108" i="8"/>
  <c r="N108" i="8"/>
  <c r="M108" i="8"/>
  <c r="P107" i="8"/>
  <c r="N107" i="8"/>
  <c r="M107" i="8"/>
  <c r="P106" i="8"/>
  <c r="N106" i="8"/>
  <c r="M106" i="8"/>
  <c r="P105" i="8"/>
  <c r="N105" i="8"/>
  <c r="M105" i="8"/>
  <c r="P104" i="8"/>
  <c r="N104" i="8"/>
  <c r="M104" i="8"/>
  <c r="P103" i="8"/>
  <c r="N103" i="8"/>
  <c r="M103" i="8"/>
  <c r="P102" i="8"/>
  <c r="N102" i="8"/>
  <c r="M102" i="8"/>
  <c r="P101" i="8"/>
  <c r="N101" i="8"/>
  <c r="M101" i="8"/>
  <c r="P100" i="8"/>
  <c r="N100" i="8"/>
  <c r="M100" i="8"/>
  <c r="P99" i="8"/>
  <c r="N99" i="8"/>
  <c r="M99" i="8"/>
  <c r="P96" i="8"/>
  <c r="N96" i="8"/>
  <c r="M96" i="8"/>
  <c r="P95" i="8"/>
  <c r="N95" i="8"/>
  <c r="M95" i="8"/>
  <c r="P94" i="8"/>
  <c r="N94" i="8"/>
  <c r="M94" i="8"/>
  <c r="P93" i="8"/>
  <c r="N93" i="8"/>
  <c r="M93" i="8"/>
  <c r="P92" i="8"/>
  <c r="N92" i="8"/>
  <c r="M92" i="8"/>
  <c r="P88" i="8"/>
  <c r="N88" i="8"/>
  <c r="M88" i="8"/>
  <c r="P87" i="8"/>
  <c r="N87" i="8"/>
  <c r="M87" i="8"/>
  <c r="P86" i="8"/>
  <c r="N86" i="8"/>
  <c r="M86" i="8"/>
  <c r="P85" i="8"/>
  <c r="N85" i="8"/>
  <c r="M85" i="8"/>
  <c r="P84" i="8"/>
  <c r="N84" i="8"/>
  <c r="M84" i="8"/>
  <c r="P83" i="8"/>
  <c r="N83" i="8"/>
  <c r="M83" i="8"/>
  <c r="P81" i="8"/>
  <c r="N81" i="8"/>
  <c r="M81" i="8"/>
  <c r="P80" i="8"/>
  <c r="N80" i="8"/>
  <c r="M80" i="8"/>
  <c r="P79" i="8"/>
  <c r="N79" i="8"/>
  <c r="M79" i="8"/>
  <c r="P78" i="8"/>
  <c r="N78" i="8"/>
  <c r="M78" i="8"/>
  <c r="P77" i="8"/>
  <c r="N77" i="8"/>
  <c r="M77" i="8"/>
  <c r="P76" i="8"/>
  <c r="N76" i="8"/>
  <c r="M76" i="8"/>
  <c r="P75" i="8"/>
  <c r="N75" i="8"/>
  <c r="M75" i="8"/>
  <c r="P74" i="8"/>
  <c r="N74" i="8"/>
  <c r="M74" i="8"/>
  <c r="P73" i="8"/>
  <c r="N73" i="8"/>
  <c r="M73" i="8"/>
  <c r="P72" i="8"/>
  <c r="N72" i="8"/>
  <c r="M72" i="8"/>
  <c r="P71" i="8"/>
  <c r="N71" i="8"/>
  <c r="M71" i="8"/>
  <c r="P70" i="8"/>
  <c r="N70" i="8"/>
  <c r="M70" i="8"/>
  <c r="P69" i="8"/>
  <c r="N69" i="8"/>
  <c r="M69" i="8"/>
  <c r="P68" i="8"/>
  <c r="N68" i="8"/>
  <c r="M68" i="8"/>
  <c r="P67" i="8"/>
  <c r="N67" i="8"/>
  <c r="M67" i="8"/>
  <c r="P65" i="8"/>
  <c r="N65" i="8"/>
  <c r="M65" i="8"/>
  <c r="P64" i="8"/>
  <c r="N64" i="8"/>
  <c r="M64" i="8"/>
  <c r="P63" i="8"/>
  <c r="N63" i="8"/>
  <c r="M63" i="8"/>
  <c r="P62" i="8"/>
  <c r="N62" i="8"/>
  <c r="M62" i="8"/>
  <c r="P61" i="8"/>
  <c r="N61" i="8"/>
  <c r="M61" i="8"/>
  <c r="P60" i="8"/>
  <c r="N60" i="8"/>
  <c r="M60" i="8"/>
  <c r="P59" i="8"/>
  <c r="N59" i="8"/>
  <c r="M59" i="8"/>
  <c r="P57" i="8"/>
  <c r="N57" i="8"/>
  <c r="M57" i="8"/>
  <c r="P56" i="8"/>
  <c r="N56" i="8"/>
  <c r="M56" i="8"/>
  <c r="P55" i="8"/>
  <c r="N55" i="8"/>
  <c r="M55" i="8"/>
  <c r="P54" i="8"/>
  <c r="N54" i="8"/>
  <c r="M54" i="8"/>
  <c r="P53" i="8"/>
  <c r="N53" i="8"/>
  <c r="M53" i="8"/>
  <c r="P52" i="8"/>
  <c r="N52" i="8"/>
  <c r="M52" i="8"/>
  <c r="P51" i="8"/>
  <c r="N51" i="8"/>
  <c r="M51" i="8"/>
  <c r="P50" i="8"/>
  <c r="N50" i="8"/>
  <c r="M50" i="8"/>
  <c r="P49" i="8"/>
  <c r="N49" i="8"/>
  <c r="M49" i="8"/>
  <c r="P48" i="8"/>
  <c r="N48" i="8"/>
  <c r="M48" i="8"/>
  <c r="P47" i="8"/>
  <c r="N47" i="8"/>
  <c r="M47" i="8"/>
  <c r="P46" i="8"/>
  <c r="N46" i="8"/>
  <c r="M46" i="8"/>
  <c r="P45" i="8"/>
  <c r="N45" i="8"/>
  <c r="M45" i="8"/>
  <c r="P44" i="8"/>
  <c r="N44" i="8"/>
  <c r="M44" i="8"/>
  <c r="P43" i="8"/>
  <c r="N43" i="8"/>
  <c r="M43" i="8"/>
  <c r="P42" i="8"/>
  <c r="N42" i="8"/>
  <c r="M42" i="8"/>
  <c r="P41" i="8"/>
  <c r="N41" i="8"/>
  <c r="M41" i="8"/>
  <c r="P40" i="8"/>
  <c r="N40" i="8"/>
  <c r="M40" i="8"/>
  <c r="P39" i="8"/>
  <c r="N39" i="8"/>
  <c r="M39" i="8"/>
  <c r="P38" i="8"/>
  <c r="N38" i="8"/>
  <c r="M38" i="8"/>
  <c r="P37" i="8"/>
  <c r="N37" i="8"/>
  <c r="M37" i="8"/>
  <c r="P36" i="8"/>
  <c r="N36" i="8"/>
  <c r="M36" i="8"/>
  <c r="P35" i="8"/>
  <c r="N35" i="8"/>
  <c r="M35" i="8"/>
  <c r="P34" i="8"/>
  <c r="N34" i="8"/>
  <c r="M34" i="8"/>
  <c r="P33" i="8"/>
  <c r="N33" i="8"/>
  <c r="M33" i="8"/>
  <c r="P32" i="8"/>
  <c r="N32" i="8"/>
  <c r="M32" i="8"/>
  <c r="P31" i="8"/>
  <c r="N31" i="8"/>
  <c r="M31" i="8"/>
  <c r="P30" i="8"/>
  <c r="N30" i="8"/>
  <c r="M30" i="8"/>
  <c r="P29" i="8"/>
  <c r="N29" i="8"/>
  <c r="M29" i="8"/>
  <c r="P28" i="8"/>
  <c r="N28" i="8"/>
  <c r="M28" i="8"/>
  <c r="P27" i="8"/>
  <c r="N27" i="8"/>
  <c r="M27" i="8"/>
  <c r="P26" i="8"/>
  <c r="N26" i="8"/>
  <c r="M26" i="8"/>
  <c r="P25" i="8"/>
  <c r="N25" i="8"/>
  <c r="M25" i="8"/>
  <c r="P22" i="8"/>
  <c r="N22" i="8"/>
  <c r="M22" i="8"/>
  <c r="P21" i="8"/>
  <c r="N21" i="8"/>
  <c r="M21" i="8"/>
  <c r="P18" i="8"/>
  <c r="N18" i="8"/>
  <c r="P17" i="8"/>
  <c r="N17" i="8"/>
  <c r="M17" i="8"/>
  <c r="P16" i="8"/>
  <c r="N16" i="8"/>
  <c r="M16" i="8"/>
  <c r="P15" i="8"/>
  <c r="N15" i="8"/>
  <c r="M15" i="8"/>
  <c r="P14" i="8"/>
  <c r="N14" i="8"/>
  <c r="M14" i="8"/>
  <c r="P13" i="8"/>
  <c r="N13" i="8"/>
  <c r="M13" i="8"/>
  <c r="P12" i="8"/>
  <c r="N12" i="8"/>
  <c r="M12" i="8"/>
  <c r="P11" i="8"/>
  <c r="N11" i="8"/>
  <c r="M11" i="8"/>
  <c r="P10" i="8"/>
  <c r="N10" i="8"/>
  <c r="M10" i="8"/>
  <c r="P9" i="8"/>
  <c r="N9" i="8"/>
  <c r="M9" i="8"/>
  <c r="M157" i="8"/>
  <c r="EW3" i="8"/>
  <c r="EV3" i="8"/>
  <c r="EU3" i="8"/>
  <c r="ET3" i="8"/>
  <c r="ES3" i="8"/>
  <c r="ER3" i="8"/>
  <c r="EQ3" i="8"/>
  <c r="EP3" i="8"/>
  <c r="EO3" i="8"/>
  <c r="EN3" i="8"/>
  <c r="EM3" i="8"/>
  <c r="EL3" i="8"/>
  <c r="EK3" i="8"/>
  <c r="EJ3" i="8"/>
  <c r="EI3" i="8"/>
  <c r="EH3" i="8"/>
  <c r="EG3" i="8"/>
  <c r="EF3" i="8"/>
  <c r="EE3" i="8"/>
  <c r="ED3" i="8"/>
  <c r="EC3" i="8"/>
  <c r="EB3" i="8"/>
  <c r="EA3" i="8"/>
  <c r="DZ3" i="8"/>
  <c r="DY3" i="8"/>
  <c r="DX3" i="8"/>
  <c r="DW3" i="8"/>
  <c r="DV3" i="8"/>
  <c r="DU3" i="8"/>
  <c r="DT3" i="8"/>
  <c r="DS3" i="8"/>
  <c r="DR3" i="8"/>
  <c r="DQ3" i="8"/>
  <c r="DP3" i="8"/>
  <c r="DO3" i="8"/>
  <c r="DN3" i="8"/>
  <c r="DM3" i="8"/>
  <c r="DL3" i="8"/>
  <c r="DK3" i="8"/>
  <c r="DJ3" i="8"/>
  <c r="DI3" i="8"/>
  <c r="DH3" i="8"/>
  <c r="DG3" i="8"/>
  <c r="DF3" i="8"/>
  <c r="DE3" i="8"/>
  <c r="DD3" i="8"/>
  <c r="DC3" i="8"/>
  <c r="DB3" i="8"/>
  <c r="DA3" i="8"/>
  <c r="CZ3" i="8"/>
  <c r="CY3" i="8"/>
  <c r="CX3" i="8"/>
  <c r="CW3" i="8"/>
  <c r="CV3" i="8"/>
  <c r="CU3" i="8"/>
  <c r="CT3" i="8"/>
  <c r="CS3" i="8"/>
  <c r="CR3" i="8"/>
  <c r="CQ3" i="8"/>
  <c r="CP3" i="8"/>
  <c r="CO3" i="8"/>
  <c r="CN3" i="8"/>
  <c r="CM3" i="8"/>
  <c r="CL3" i="8"/>
  <c r="CK3" i="8"/>
  <c r="CJ3" i="8"/>
  <c r="CI3" i="8"/>
  <c r="CH3" i="8"/>
  <c r="CG3" i="8"/>
  <c r="CF3" i="8"/>
  <c r="CE3" i="8"/>
  <c r="CD3" i="8"/>
  <c r="CC3" i="8"/>
  <c r="CB3" i="8"/>
  <c r="CA3" i="8"/>
  <c r="BZ3" i="8"/>
  <c r="BY3" i="8"/>
  <c r="BX3" i="8"/>
  <c r="BW3" i="8"/>
  <c r="BV3" i="8"/>
  <c r="BU3" i="8"/>
  <c r="BT3" i="8"/>
  <c r="BS3" i="8"/>
  <c r="BR3" i="8"/>
  <c r="BQ3" i="8"/>
  <c r="BP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AL3" i="8"/>
  <c r="AK3" i="8"/>
  <c r="AJ3" i="8"/>
  <c r="AI3" i="8"/>
  <c r="AH3" i="8"/>
  <c r="AG3" i="8"/>
  <c r="AF3" i="8"/>
  <c r="AE3" i="8"/>
  <c r="AD3" i="8"/>
  <c r="AC3" i="8"/>
  <c r="AB3" i="8"/>
  <c r="AA3" i="8"/>
  <c r="Z3" i="8"/>
  <c r="Y3" i="8"/>
  <c r="X3" i="8"/>
  <c r="W3" i="8"/>
  <c r="V3" i="8"/>
  <c r="U3" i="8"/>
  <c r="T3" i="8"/>
  <c r="S3" i="8"/>
  <c r="R3" i="8"/>
  <c r="Q3" i="8"/>
  <c r="C24" i="3"/>
  <c r="C25" i="3"/>
  <c r="C8" i="3"/>
  <c r="K440" i="2"/>
  <c r="L439" i="2"/>
  <c r="I440" i="2"/>
  <c r="J439" i="2"/>
  <c r="G439" i="2"/>
  <c r="G438" i="2"/>
  <c r="G432" i="2"/>
  <c r="I431" i="2"/>
  <c r="I433" i="2"/>
  <c r="J432" i="2"/>
  <c r="G426" i="2"/>
  <c r="H425" i="2"/>
  <c r="CA424" i="2"/>
  <c r="HE413" i="2"/>
  <c r="HD411" i="2"/>
  <c r="CE405" i="2"/>
  <c r="CD405" i="2"/>
  <c r="CC405" i="2"/>
  <c r="CB405" i="2"/>
  <c r="CA405" i="2"/>
  <c r="BZ405" i="2"/>
  <c r="BY405" i="2"/>
  <c r="BX405" i="2"/>
  <c r="BW405" i="2"/>
  <c r="BV405" i="2"/>
  <c r="BU405" i="2"/>
  <c r="BT405" i="2"/>
  <c r="BS405" i="2"/>
  <c r="BR405" i="2"/>
  <c r="BQ405" i="2"/>
  <c r="BP405" i="2"/>
  <c r="BO405" i="2"/>
  <c r="BN405" i="2"/>
  <c r="BM405" i="2"/>
  <c r="BL405" i="2"/>
  <c r="BL406" i="2"/>
  <c r="BH3" i="2"/>
  <c r="BG405" i="2"/>
  <c r="BF405" i="2"/>
  <c r="BE405" i="2"/>
  <c r="BD405" i="2"/>
  <c r="BC405" i="2"/>
  <c r="BB405" i="2"/>
  <c r="BA405" i="2"/>
  <c r="AZ405" i="2"/>
  <c r="AY405" i="2"/>
  <c r="AX405" i="2"/>
  <c r="AW405" i="2"/>
  <c r="AV405" i="2"/>
  <c r="AU405" i="2"/>
  <c r="AT405" i="2"/>
  <c r="AS405" i="2"/>
  <c r="AR405" i="2"/>
  <c r="AQ405" i="2"/>
  <c r="AP405" i="2"/>
  <c r="AO405" i="2"/>
  <c r="AN405" i="2"/>
  <c r="AM405" i="2"/>
  <c r="AL405" i="2"/>
  <c r="AK405" i="2"/>
  <c r="AJ405" i="2"/>
  <c r="AI405" i="2"/>
  <c r="AH405" i="2"/>
  <c r="AG405" i="2"/>
  <c r="AF405" i="2"/>
  <c r="AE405" i="2"/>
  <c r="AD405" i="2"/>
  <c r="AC405" i="2"/>
  <c r="AB405" i="2"/>
  <c r="AB3" i="2"/>
  <c r="Z405" i="2"/>
  <c r="Y405" i="2"/>
  <c r="X405" i="2"/>
  <c r="W405" i="2"/>
  <c r="U405" i="2"/>
  <c r="T405" i="2"/>
  <c r="S405" i="2"/>
  <c r="R405" i="2"/>
  <c r="BZ3" i="2"/>
  <c r="BY3" i="2"/>
  <c r="BX3" i="2"/>
  <c r="BV3" i="2"/>
  <c r="BU3" i="2"/>
  <c r="BT3" i="2"/>
  <c r="BS3" i="2"/>
  <c r="BR3" i="2"/>
  <c r="BQ3" i="2"/>
  <c r="BQ406" i="2"/>
  <c r="BP3" i="2"/>
  <c r="BO3" i="2"/>
  <c r="BN3" i="2"/>
  <c r="BM3" i="2"/>
  <c r="BG3" i="2"/>
  <c r="BF3" i="2"/>
  <c r="BE3" i="2"/>
  <c r="BD3" i="2"/>
  <c r="BC3" i="2"/>
  <c r="BB3" i="2"/>
  <c r="BA3" i="2"/>
  <c r="AZ3" i="2"/>
  <c r="AY3" i="2"/>
  <c r="AX3" i="2"/>
  <c r="AW3" i="2"/>
  <c r="AV3" i="2"/>
  <c r="AU3" i="2"/>
  <c r="AT3" i="2"/>
  <c r="AS3" i="2"/>
  <c r="AR3" i="2"/>
  <c r="AQ3" i="2"/>
  <c r="AP3" i="2"/>
  <c r="AO3" i="2"/>
  <c r="AN3" i="2"/>
  <c r="AM3" i="2"/>
  <c r="AL3" i="2"/>
  <c r="AK3" i="2"/>
  <c r="AJ3" i="2"/>
  <c r="AI3" i="2"/>
  <c r="AG3" i="2"/>
  <c r="AF3" i="2"/>
  <c r="AF4" i="2"/>
  <c r="AE3" i="2"/>
  <c r="AD3" i="2"/>
  <c r="AD406" i="2"/>
  <c r="AC3" i="2"/>
  <c r="AA3" i="2"/>
  <c r="Z3" i="2"/>
  <c r="Y3" i="2"/>
  <c r="X3" i="2"/>
  <c r="W3" i="2"/>
  <c r="U3" i="2"/>
  <c r="T3" i="2"/>
  <c r="S3" i="2"/>
  <c r="R3" i="2"/>
  <c r="Q3" i="2"/>
  <c r="P3" i="2"/>
  <c r="O3" i="2"/>
  <c r="AH3" i="2"/>
  <c r="N157" i="8"/>
  <c r="L185" i="8"/>
  <c r="J157" i="9"/>
  <c r="J158" i="9"/>
  <c r="J189" i="8"/>
  <c r="J188" i="8"/>
  <c r="J190" i="8"/>
  <c r="P157" i="8"/>
  <c r="J164" i="9"/>
  <c r="J165" i="9"/>
  <c r="L160" i="9"/>
  <c r="H157" i="9"/>
  <c r="H165" i="9"/>
  <c r="G183" i="8"/>
  <c r="H181" i="8"/>
  <c r="H182" i="8"/>
  <c r="H183" i="8"/>
  <c r="P132" i="9"/>
  <c r="M188" i="8"/>
  <c r="M190" i="8"/>
  <c r="M163" i="9"/>
  <c r="M165" i="9"/>
  <c r="G190" i="8"/>
  <c r="H188" i="8"/>
  <c r="H189" i="8"/>
  <c r="H190" i="8"/>
  <c r="G165" i="9"/>
  <c r="Q405" i="2"/>
  <c r="G431" i="2"/>
  <c r="G433" i="2"/>
  <c r="H432" i="2"/>
  <c r="J438" i="2"/>
  <c r="H75" i="4"/>
  <c r="C63" i="4"/>
  <c r="H63" i="4"/>
  <c r="H86" i="4"/>
  <c r="N132" i="9"/>
  <c r="BW3" i="2"/>
  <c r="KA138" i="9"/>
  <c r="KA139" i="9"/>
  <c r="H32" i="4"/>
  <c r="D31" i="4"/>
  <c r="H31" i="4"/>
  <c r="C45" i="4"/>
  <c r="C41" i="4"/>
  <c r="H41" i="4"/>
  <c r="C5" i="4"/>
  <c r="H5" i="4"/>
  <c r="H6" i="4"/>
  <c r="BP406" i="2"/>
  <c r="BT406" i="2"/>
  <c r="Q406" i="2"/>
  <c r="BP4" i="2"/>
  <c r="L438" i="2"/>
  <c r="BF406" i="2"/>
  <c r="G440" i="2"/>
  <c r="H438" i="2"/>
  <c r="AA405" i="2"/>
  <c r="AA4" i="2"/>
  <c r="H424" i="2"/>
  <c r="H426" i="2"/>
  <c r="P405" i="2"/>
  <c r="P4" i="2"/>
  <c r="AI406" i="2"/>
  <c r="AM4" i="2"/>
  <c r="AQ4" i="2"/>
  <c r="AU4" i="2"/>
  <c r="AY406" i="2"/>
  <c r="BC406" i="2"/>
  <c r="BG406" i="2"/>
  <c r="BQ4" i="2"/>
  <c r="BU406" i="2"/>
  <c r="L440" i="2"/>
  <c r="AJ4" i="2"/>
  <c r="BD406" i="2"/>
  <c r="H439" i="2"/>
  <c r="H440" i="2"/>
  <c r="Z4" i="2"/>
  <c r="J440" i="2"/>
  <c r="BA4" i="2"/>
  <c r="R406" i="2"/>
  <c r="W406" i="2"/>
  <c r="AC406" i="2"/>
  <c r="H45" i="4"/>
  <c r="AE406" i="2"/>
  <c r="HD412" i="2"/>
  <c r="S406" i="2"/>
  <c r="X406" i="2"/>
  <c r="AB4" i="2"/>
  <c r="AF406" i="2"/>
  <c r="AJ406" i="2"/>
  <c r="AN4" i="2"/>
  <c r="AR4" i="2"/>
  <c r="AV406" i="2"/>
  <c r="AZ406" i="2"/>
  <c r="BD4" i="2"/>
  <c r="BN4" i="2"/>
  <c r="BR406" i="2"/>
  <c r="BV406" i="2"/>
  <c r="BZ406" i="2"/>
  <c r="V4" i="2"/>
  <c r="W4" i="2"/>
  <c r="J431" i="2"/>
  <c r="J433" i="2"/>
  <c r="BC4" i="2"/>
  <c r="H431" i="2"/>
  <c r="H433" i="2"/>
  <c r="R4" i="2"/>
  <c r="T406" i="2"/>
  <c r="Y4" i="2"/>
  <c r="AC4" i="2"/>
  <c r="AG4" i="2"/>
  <c r="AK406" i="2"/>
  <c r="AO406" i="2"/>
  <c r="AS4" i="2"/>
  <c r="AW4" i="2"/>
  <c r="BA406" i="2"/>
  <c r="BE406" i="2"/>
  <c r="BS4" i="2"/>
  <c r="BW406" i="2"/>
  <c r="BM406" i="2"/>
  <c r="BY4" i="2"/>
  <c r="BG4" i="2"/>
  <c r="O405" i="2"/>
  <c r="O406" i="2"/>
  <c r="U406" i="2"/>
  <c r="AD4" i="2"/>
  <c r="AH406" i="2"/>
  <c r="AL406" i="2"/>
  <c r="AP406" i="2"/>
  <c r="AT4" i="2"/>
  <c r="AX406" i="2"/>
  <c r="BB4" i="2"/>
  <c r="BF4" i="2"/>
  <c r="BT4" i="2"/>
  <c r="BX4" i="2"/>
  <c r="H106" i="4"/>
  <c r="AT406" i="2"/>
  <c r="BL4" i="2"/>
  <c r="BV4" i="2"/>
  <c r="AZ4" i="2"/>
  <c r="Z406" i="2"/>
  <c r="BZ4" i="2"/>
  <c r="AU406" i="2"/>
  <c r="T4" i="2"/>
  <c r="AK4" i="2"/>
  <c r="AY4" i="2"/>
  <c r="BR4" i="2"/>
  <c r="BE4" i="2"/>
  <c r="AG406" i="2"/>
  <c r="AS406" i="2"/>
  <c r="BX406" i="2"/>
  <c r="BN406" i="2"/>
  <c r="AW406" i="2"/>
  <c r="AO4" i="2"/>
  <c r="BW4" i="2"/>
  <c r="AX4" i="2"/>
  <c r="AP4" i="2"/>
  <c r="Q4" i="2"/>
  <c r="U4" i="2"/>
  <c r="BB406" i="2"/>
  <c r="AH4" i="2"/>
  <c r="AL4" i="2"/>
  <c r="BS406" i="2"/>
  <c r="BU4" i="2"/>
  <c r="BY406" i="2"/>
  <c r="Y406" i="2"/>
  <c r="AR406" i="2"/>
  <c r="BM4" i="2"/>
  <c r="AB406" i="2"/>
  <c r="AV4" i="2"/>
  <c r="AN406" i="2"/>
  <c r="BO406" i="2"/>
  <c r="C106" i="4"/>
  <c r="AE4" i="2"/>
  <c r="AI4" i="2"/>
  <c r="AQ406" i="2"/>
  <c r="BO4" i="2"/>
  <c r="S4" i="2"/>
  <c r="AM406" i="2"/>
  <c r="X4" i="2"/>
  <c r="V406" i="2"/>
  <c r="P406" i="2"/>
  <c r="AA406" i="2"/>
  <c r="O4" i="2"/>
  <c r="N120" i="2"/>
  <c r="N405" i="2"/>
  <c r="BH405" i="2"/>
  <c r="BH4" i="2"/>
  <c r="BH406" i="2"/>
  <c r="M120" i="2"/>
  <c r="L120" i="2"/>
  <c r="M405" i="2"/>
  <c r="L406" i="2"/>
  <c r="L405" i="2"/>
</calcChain>
</file>

<file path=xl/comments1.xml><?xml version="1.0" encoding="utf-8"?>
<comments xmlns="http://schemas.openxmlformats.org/spreadsheetml/2006/main">
  <authors>
    <author>JESSICA GONZALEZ</author>
  </authors>
  <commentList>
    <comment ref="K107" authorId="0" shapeId="0">
      <text>
        <r>
          <rPr>
            <b/>
            <sz val="9"/>
            <color indexed="81"/>
            <rFont val="Tahoma"/>
            <charset val="1"/>
          </rPr>
          <t>JESSICA GONZALEZ:</t>
        </r>
        <r>
          <rPr>
            <sz val="9"/>
            <color indexed="81"/>
            <rFont val="Tahoma"/>
            <charset val="1"/>
          </rPr>
          <t xml:space="preserve">
POR INDICACIÓN DE LA DRA. KARELIA ESTE PROYECTO FUE ADICIONADO EN VALOR: 142.155.726,40
</t>
        </r>
      </text>
    </comment>
    <comment ref="P129" authorId="0" shapeId="0">
      <text>
        <r>
          <rPr>
            <b/>
            <sz val="9"/>
            <color indexed="81"/>
            <rFont val="Tahoma"/>
            <family val="2"/>
          </rPr>
          <t>JESSICA GONZALEZ:</t>
        </r>
        <r>
          <rPr>
            <sz val="9"/>
            <color indexed="81"/>
            <rFont val="Tahoma"/>
            <family val="2"/>
          </rPr>
          <t xml:space="preserve">
</t>
        </r>
      </text>
    </comment>
    <comment ref="H195" authorId="0" shapeId="0">
      <text>
        <r>
          <rPr>
            <b/>
            <sz val="9"/>
            <color indexed="81"/>
            <rFont val="Tahoma"/>
            <family val="2"/>
          </rPr>
          <t>JESSICA GONZALEZ:</t>
        </r>
        <r>
          <rPr>
            <sz val="9"/>
            <color indexed="81"/>
            <rFont val="Tahoma"/>
            <family val="2"/>
          </rPr>
          <t xml:space="preserve">
este proyecto se incluyo el 04/10/2017 indicación karelia galvis</t>
        </r>
      </text>
    </comment>
    <comment ref="F377" authorId="0" shapeId="0">
      <text>
        <r>
          <rPr>
            <b/>
            <sz val="9"/>
            <color indexed="81"/>
            <rFont val="Tahoma"/>
            <family val="2"/>
          </rPr>
          <t>JESSICA GONZALEZ:</t>
        </r>
        <r>
          <rPr>
            <sz val="9"/>
            <color indexed="81"/>
            <rFont val="Tahoma"/>
            <family val="2"/>
          </rPr>
          <t xml:space="preserve">
el 05 de octubre se elimino el proyecto 3177 bpin 2017005810551 indicación karelia
</t>
        </r>
      </text>
    </comment>
  </commentList>
</comments>
</file>

<file path=xl/comments2.xml><?xml version="1.0" encoding="utf-8"?>
<comments xmlns="http://schemas.openxmlformats.org/spreadsheetml/2006/main">
  <authors>
    <author/>
  </authors>
  <commentList>
    <comment ref="D32" authorId="0" shapeId="0">
      <text>
        <r>
          <rPr>
            <sz val="12"/>
            <color rgb="FF000000"/>
            <rFont val="Calibri"/>
          </rPr>
          <t>JESSICA GONZALEZ: DE LA ORDENANZA 010E DE 2016, NO SE COMPROMETIO PARA VIGENCIA FUTURA DEL 2018 LOS SIGUIENTES PROYECTOS: 1394-1400-1519-1409 ($9.100.000.000)</t>
        </r>
      </text>
    </comment>
  </commentList>
</comments>
</file>

<file path=xl/comments3.xml><?xml version="1.0" encoding="utf-8"?>
<comments xmlns="http://schemas.openxmlformats.org/spreadsheetml/2006/main">
  <authors>
    <author/>
  </authors>
  <commentList>
    <comment ref="L141" authorId="0" shapeId="0">
      <text>
        <r>
          <rPr>
            <sz val="12"/>
            <color rgb="FF000000"/>
            <rFont val="Calibri"/>
          </rPr>
          <t>JESSICA GONZALEZ:
revisar ubicación subprograma 7</t>
        </r>
      </text>
    </comment>
    <comment ref="L180" authorId="0" shapeId="0">
      <text>
        <r>
          <rPr>
            <sz val="12"/>
            <color rgb="FF000000"/>
            <rFont val="Calibri"/>
          </rPr>
          <t>PLANEA16:
VALOR AL CUAL DEBEMOS LLEGAR PARA ALCANZAR EL PORCENTAJE 74,17%</t>
        </r>
      </text>
    </comment>
    <comment ref="L182" authorId="0" shapeId="0">
      <text>
        <r>
          <rPr>
            <sz val="12"/>
            <color rgb="FF000000"/>
            <rFont val="Calibri"/>
          </rPr>
          <t>PLANEA16:
VALOR DEL SI A LA FECHA.</t>
        </r>
      </text>
    </comment>
  </commentList>
</comments>
</file>

<file path=xl/comments4.xml><?xml version="1.0" encoding="utf-8"?>
<comments xmlns="http://schemas.openxmlformats.org/spreadsheetml/2006/main">
  <authors>
    <author/>
  </authors>
  <commentList>
    <comment ref="L117" authorId="0" shapeId="0">
      <text>
        <r>
          <rPr>
            <sz val="12"/>
            <color rgb="FF000000"/>
            <rFont val="Calibri"/>
          </rPr>
          <t>JESSICA GONZALEZ:
revisar ubicación subprograma 7</t>
        </r>
      </text>
    </comment>
    <comment ref="L155" authorId="0" shapeId="0">
      <text>
        <r>
          <rPr>
            <sz val="12"/>
            <color rgb="FF000000"/>
            <rFont val="Calibri"/>
          </rPr>
          <t>PLANEA16:
VALOR AL CUAL DEBEMOS LLEGAR PARA ALCANZAR EL PORCENTAJE 74,17%</t>
        </r>
      </text>
    </comment>
    <comment ref="L157" authorId="0" shapeId="0">
      <text>
        <r>
          <rPr>
            <sz val="12"/>
            <color rgb="FF000000"/>
            <rFont val="Calibri"/>
          </rPr>
          <t>PLANEA16:
VALOR DEL SI A LA FECHA.</t>
        </r>
      </text>
    </comment>
  </commentList>
</comments>
</file>

<file path=xl/sharedStrings.xml><?xml version="1.0" encoding="utf-8"?>
<sst xmlns="http://schemas.openxmlformats.org/spreadsheetml/2006/main" count="6074" uniqueCount="1436">
  <si>
    <t>SECRETARIA DE PLANEACION</t>
  </si>
  <si>
    <t>PRESUPUESTO 2018</t>
  </si>
  <si>
    <t>DISPONIBLE DESPUES DE DESCONTAR VIGENCIAS FUTURAS,  Y COMPROMISOS "A".</t>
  </si>
  <si>
    <t>PLAN OPERATIVO ANUAL DE INVERSIONES 2017</t>
  </si>
  <si>
    <t>REGALIAS</t>
  </si>
  <si>
    <t xml:space="preserve">REGALIAS </t>
  </si>
  <si>
    <t>INGRESOS CORRIENTES DE LIBRE DESTINACION</t>
  </si>
  <si>
    <t>ICLD</t>
  </si>
  <si>
    <t>TOTAL</t>
  </si>
  <si>
    <t>ESTAMPILLAS</t>
  </si>
  <si>
    <t>PROPUESTA DE INVERSION ADICIONAL A VIGENCIAS FUTURAS  Y COMPROMISOS A.</t>
  </si>
  <si>
    <t>SALUD</t>
  </si>
  <si>
    <t>DESTINACIÓN ESPECIFICA</t>
  </si>
  <si>
    <t>RENTAS DE DESTINACION ESPECIFICACION</t>
  </si>
  <si>
    <t>EDUCACION</t>
  </si>
  <si>
    <t>COMUNALES Y REINTEGRACION</t>
  </si>
  <si>
    <t>GESTION DEL RIESGO</t>
  </si>
  <si>
    <t>SECREATARIA DE AGRICULTURA</t>
  </si>
  <si>
    <t>SECREATRIA DE DESARROLLO SOCIAL POBLACIONALES</t>
  </si>
  <si>
    <t>SECRETARIA DE HACIENDA</t>
  </si>
  <si>
    <t>SECRETARIA GENERAL</t>
  </si>
  <si>
    <t>UN</t>
  </si>
  <si>
    <t xml:space="preserve">COLDEPORTES. PROGRAMAS </t>
  </si>
  <si>
    <t>DIM</t>
  </si>
  <si>
    <t>EJE</t>
  </si>
  <si>
    <t>PROG</t>
  </si>
  <si>
    <t>SUBP</t>
  </si>
  <si>
    <t>PLANEACION (Turismo, Empleo, Emprendimiento, Estudios y diseños, Políticas públicas, Contrato Plan, Plan de desarrollo)</t>
  </si>
  <si>
    <t xml:space="preserve">CODIGO BPIN </t>
  </si>
  <si>
    <t>OBSERVACIÓN</t>
  </si>
  <si>
    <t>Proyecto</t>
  </si>
  <si>
    <t>PROYECTO</t>
  </si>
  <si>
    <t>GASTO PUBLICO SOCIAL</t>
  </si>
  <si>
    <t>Código del Indicador de producto</t>
  </si>
  <si>
    <t>INFRAESTRUCTURA(Energía, Acueducto y alcantarillado, Residuos solidos)</t>
  </si>
  <si>
    <t>PROYECTO DE INVERSION</t>
  </si>
  <si>
    <t>Codigo del Indicador de producto</t>
  </si>
  <si>
    <t>VIGENCIAS FUTURAS PENDIENTES</t>
  </si>
  <si>
    <t xml:space="preserve">VALOR TOYAL DEL PROYECTO </t>
  </si>
  <si>
    <t>VALOR 
2018</t>
  </si>
  <si>
    <t>PLAZO</t>
  </si>
  <si>
    <t>VALOR DE LAS FUENTES DE FINANCIACION</t>
  </si>
  <si>
    <t xml:space="preserve"> Desahorro FAEP( Ley 1530 de 2012)</t>
  </si>
  <si>
    <t>Superavit Desahorro Faep Ley 1530/2012</t>
  </si>
  <si>
    <t>superavit reintegro Desahorro Faep Ley 1530/2012</t>
  </si>
  <si>
    <t>Rendimientos Financieros Regalias</t>
  </si>
  <si>
    <t>Superavit Rendimientos Financieros Regalias</t>
  </si>
  <si>
    <t>Rendimientos Financieros FAEP</t>
  </si>
  <si>
    <t>superavit Rendimientos Financieros FAEP</t>
  </si>
  <si>
    <t>superavit rendimientos financieros ICLD</t>
  </si>
  <si>
    <t xml:space="preserve">rendimientos financieros departamento de arauca - saldos emprestitos </t>
  </si>
  <si>
    <t xml:space="preserve">superavit rendimientos financieros departamento de arauca - saldos emprestitos </t>
  </si>
  <si>
    <t>rendimeintos financieros cta No137-31967-9 departamento de arauca -emprestito bancario 2013, registro mingacienda 611515221</t>
  </si>
  <si>
    <t xml:space="preserve"> reintegros participación regalias petroliferas </t>
  </si>
  <si>
    <t xml:space="preserve">superavit reintegros participación regalias petroliferas </t>
  </si>
  <si>
    <t xml:space="preserve">superavit participación regalias petroliferas </t>
  </si>
  <si>
    <t>Rendimientos Financieros Excedentes del FONPET  en virtud del decreto No.4105/2004, resolución 1371 del 13 de mayo de 2015 Minhacienda</t>
  </si>
  <si>
    <t>Rendimientos Financieros Regalías</t>
  </si>
  <si>
    <t>Rendimientos Financieros Excedentes del FONPET  en virtud del decreto No.055/2009, resolución 304/2014 Minhacienda</t>
  </si>
  <si>
    <t xml:space="preserve">rendimientos financieros departamento de Arauca - saldos empréstitos </t>
  </si>
  <si>
    <t>superavit Rendimientos Financieros Excedentes del FONPET  en virtud del decreto No.055/2009, resolución 304/2014 Minhacienda</t>
  </si>
  <si>
    <t>Rendimientos Financieros Excedentes del FONPET  en virtud del decreto No.4105/2004, resolución 1371 del 13 de mayo de 2015 Min hacienda</t>
  </si>
  <si>
    <t>Rendimientos Financieros Excedentes del FONPET  en virtud del decreto No. 4105/2004, resolución 1371 del 13 de mayo de 2015  Minhacienda</t>
  </si>
  <si>
    <t>Rendimientos Financieros Excedentes del FONPET  en virtud del decreto No.055/2009, resolución 304/2014 Min hacienda</t>
  </si>
  <si>
    <t>Superavit Excedentes del FONPET  en virtud del decreto No. 4105/2004, resolución 1371 del 13 de mayo de 2015  Minhacienda</t>
  </si>
  <si>
    <t>Rendimientos financieros cta. No 064-011935 Dpto. de Arauca - Empréstito bancario 2013, registro Min hacienda 611515230</t>
  </si>
  <si>
    <t>Superavitrendimientos  Excedentes del FONPET  en virtud del decreto No. 4105/2004, resolución 1371 del 13 de mayo de 2015  Minhacienda</t>
  </si>
  <si>
    <t xml:space="preserve"> rendimientos financieros margen de comercialización regalías</t>
  </si>
  <si>
    <t>rendimeintos financieros cta 21500241423 Departamento de Arauca - - FONDO DE DESASTRES</t>
  </si>
  <si>
    <t>Impuesto de Registro y Anotación</t>
  </si>
  <si>
    <t>SUPERAVIT rendimeintos financieros cta 21500241423 Departamento de Arauca - - FONDO DE DESASTRES</t>
  </si>
  <si>
    <t>Rendimientos financieros cta No 064-011935 Dpto de Arauca - Emprestito bancario 2013, registro Minhacienda 611515230</t>
  </si>
  <si>
    <t>Superavit rendimientos financieros cta No 064-011935 Dpto de Arauca - Emprestito bancario 2013, registro Minhacienda 611515221</t>
  </si>
  <si>
    <t>superavit rendimeintos financieros cta 137-31967-9 Departamento de Arauca</t>
  </si>
  <si>
    <t xml:space="preserve"> rendimientos financieros margen de comercialización regalias</t>
  </si>
  <si>
    <t>superavit rendimientos financieros margen de comercialización regalias</t>
  </si>
  <si>
    <t>Superavit ingreso por margen de comercialización (regalias) articulo 156 del Decreto 4923/2011</t>
  </si>
  <si>
    <t>Consumo de Licores Nacionales</t>
  </si>
  <si>
    <t>Consumo de Licores Extranjeros</t>
  </si>
  <si>
    <t>Consumo de Cerveza Nacional (Decreto 190/69)</t>
  </si>
  <si>
    <t>Consumo de Cerveza Extranjera</t>
  </si>
  <si>
    <t xml:space="preserve">Consumo de Tabaco y Cigarrillo Nacional </t>
  </si>
  <si>
    <t>Rendimientos Financieros ICLD</t>
  </si>
  <si>
    <t>Consumo de Tabaco y Cigarrillo Extranjero</t>
  </si>
  <si>
    <t>Degüello de Ganado Mayor Municipio de Arauca</t>
  </si>
  <si>
    <t>Degüello de Ganado Mayor Otros Municipios</t>
  </si>
  <si>
    <t xml:space="preserve">Sobretasa Consumo Gasolina </t>
  </si>
  <si>
    <t>Otras multas de gobierno</t>
  </si>
  <si>
    <t>Gaceta Departamental</t>
  </si>
  <si>
    <t>Arrendamientos</t>
  </si>
  <si>
    <t>IVA</t>
  </si>
  <si>
    <t>Otros Ingresos No Tributarios</t>
  </si>
  <si>
    <t>Estampilla Pro-Desarrollo Departamental (Decreto 1222/86)</t>
  </si>
  <si>
    <t>Superavit Impuesto de Registro y Anotación</t>
  </si>
  <si>
    <t>Superavit Consumo de Licores Nacionales</t>
  </si>
  <si>
    <t>SUPERAVIT Consumo de Licores Extranjeros</t>
  </si>
  <si>
    <t>Superavit Al consumo de Cerveza Nacional (Decreto 190 del 69)</t>
  </si>
  <si>
    <t>Superavit reintegros ICLD (Al consumo de Cerveza Nacional Decreto 190 del 69)</t>
  </si>
  <si>
    <t>Reintegros ICLD</t>
  </si>
  <si>
    <t>Superavit al consumo cerveza extranjera (Decreto 190/69)</t>
  </si>
  <si>
    <t>Superavit al consumo de licores Nacionales (Ley 14/83)</t>
  </si>
  <si>
    <t>Rendimientos Financieros Estampilla Pro-Desarrollo Departamental</t>
  </si>
  <si>
    <t>Estampilla Pro-Electrificación Rural(Ordenanza 07E/2013)</t>
  </si>
  <si>
    <t xml:space="preserve">superavit Al Consumo de Tabaco y Cigarrillo Nacional </t>
  </si>
  <si>
    <t>Rendimientos Financieros Estampilla Pro-Electrificación Rural</t>
  </si>
  <si>
    <t>Estampilla ProDesarrollo Fronterizo (Ley 191/95)</t>
  </si>
  <si>
    <t>SUPERAVIT  Consumo de Tabaco y Cigarrillo Extranjero</t>
  </si>
  <si>
    <t>Superavit Degüello de Ganado Mayor Municipio de Arauca (ley 14/83)</t>
  </si>
  <si>
    <t>Superavit sobretasa a la gasolina</t>
  </si>
  <si>
    <t>Superavit Otras multas de gobierno</t>
  </si>
  <si>
    <t>superavit Gaceta Departamental</t>
  </si>
  <si>
    <t>Convenio 018 de 2017 celebrado con la Federación Nacional de Departamentos</t>
  </si>
  <si>
    <t>superavit arriendamientos</t>
  </si>
  <si>
    <t>Rendimientos Financieros Estampilla ProDesarrollo  Fronterizo</t>
  </si>
  <si>
    <t>SUPERAVIT IVA</t>
  </si>
  <si>
    <t>Estampilla  Proadulto mayor</t>
  </si>
  <si>
    <t>Rendimientos Financieros Estampilla Pro-Adulto Mayor</t>
  </si>
  <si>
    <t>Estampilla procultura</t>
  </si>
  <si>
    <t>Rendimientos Financieros Estampilla procultura</t>
  </si>
  <si>
    <t>Rendimientos Financieros recursos  Ley de Bibliotecas</t>
  </si>
  <si>
    <t>Rendimientos Financ. Cta 064-12533-9 Recaudo 10% Procultura, Dpto de Arauca</t>
  </si>
  <si>
    <t>Rendimientos Financieros S. G. P. Educación - Prestación del Servicio</t>
  </si>
  <si>
    <t>SUPERAVIT OTROS INGRESOS NO TRIBUTARIOS</t>
  </si>
  <si>
    <t>Rendimientos Financieros S. G. P. Educación - Cancelaciones</t>
  </si>
  <si>
    <t>Asignacion Poblacion Atendida -Aportes patronales - SSF SGP-</t>
  </si>
  <si>
    <t>SUPERAVIT Estampilla Pro-Desarrollo Departamental (Decreto 1222/86)</t>
  </si>
  <si>
    <t>Superavit Rendimientos Financieros Estampilla Pro-Desarrollo Departamental</t>
  </si>
  <si>
    <t>Superavit Estampilla Pro-Electrificación Rural(Ordenanza 09/83)</t>
  </si>
  <si>
    <t>Superavit Estampilla Pro-Electrificación Rural(Ordenanza 07E/2013)</t>
  </si>
  <si>
    <t xml:space="preserve">Rendimientos Financieros Estampilla Pro-Electrificación </t>
  </si>
  <si>
    <t>SGP Asignacion poblacion atendida (Aportes docentes ssf)</t>
  </si>
  <si>
    <t>Asignacion Poblacion Atendida</t>
  </si>
  <si>
    <t>Rendimeintos financieros cta 137-300074-5 Recursos para cofinanciación cobertura en educación de la entidades territoriales productoras. Art 145 decreto 4923/2011</t>
  </si>
  <si>
    <t>S.G.P. Educacion - Cancelaciones</t>
  </si>
  <si>
    <t xml:space="preserve"> Rendimientos Financieros S.G.P.  Educacion</t>
  </si>
  <si>
    <t>Transferencia Nacionales Alimentación escolar</t>
  </si>
  <si>
    <t>Superavit Estampilla ProDesarrollo Fronterizo (Ley 191/95)</t>
  </si>
  <si>
    <t>Rendimientos Financieros CPSM</t>
  </si>
  <si>
    <t>Rendimientos Financieros Estampilla Prodesarrollo  Fronterizo</t>
  </si>
  <si>
    <t>Fondo Rotatorio Secretaria de Agricultura</t>
  </si>
  <si>
    <t>Superavit Rendimientos Financieros Estampilla Prodesarrollo  Fronterizo</t>
  </si>
  <si>
    <t>Rendimeintos Financieros Convenio 018 de 2017 celebrado con la Federación Nacional de Departamentos</t>
  </si>
  <si>
    <t>Estampilla para  el bienestar del adulto mayor</t>
  </si>
  <si>
    <t>Estampilla procultura (Ordenanza 07E de 2013)</t>
  </si>
  <si>
    <t>SUPERAVIT Estampilla procultura (ORDENANZA 07E DE 2013)</t>
  </si>
  <si>
    <t>REINTEGROS RESERVAS ESTAMPILLA PROCULTURA</t>
  </si>
  <si>
    <t>superavit 10%estampilla procultura red de bibliotecas</t>
  </si>
  <si>
    <t>Rendimientos financieros ley de Bibliotecas- Departamento de Arauca</t>
  </si>
  <si>
    <t>superavit Rendimientos financieros ley de Bibliotecas- Departamento de Arauca</t>
  </si>
  <si>
    <t>Superavit Rendimientos Financieros Estampilla procultura</t>
  </si>
  <si>
    <t>Sistema General de Participaciones -Educación-</t>
  </si>
  <si>
    <t>Rendimientos Financieros Cta 7370-005256-4 Fondo Rotatorio de Tame</t>
  </si>
  <si>
    <t>SGP Agua Potable y Saneamiento Basico (once doceavas 2018)</t>
  </si>
  <si>
    <t>SGP Agua Potable y s. B</t>
  </si>
  <si>
    <t>IVA Licores, vinos y aperitivos Nacionales para Deporte</t>
  </si>
  <si>
    <t>IVA Licores y vinos extranjeros para Deporte</t>
  </si>
  <si>
    <t>Al consumo de cigarrillos Nacionales (16% Deporte)</t>
  </si>
  <si>
    <t>Al consumo de cigarrillos Extranjeros (16% Deporte)</t>
  </si>
  <si>
    <t>Superavit Rendimientos Financieros S. G. P. Educación - Prestación del Servicio</t>
  </si>
  <si>
    <t>Sobretasa al ACPM</t>
  </si>
  <si>
    <t>Rendimientos Financieros Sobretasa al ACPM</t>
  </si>
  <si>
    <t>superavit Rendimientos Financieros S. G. P. Educación - Cancelaciones</t>
  </si>
  <si>
    <t xml:space="preserve">Superavit reintegros SGP prestación de servicios educación </t>
  </si>
  <si>
    <t>Participacion en el Impuesto al Consumo Telefonía Móvil  (Deporte y  Cultura).</t>
  </si>
  <si>
    <t xml:space="preserve"> reintegros SGP prestación de servicios educación </t>
  </si>
  <si>
    <t>Rendimientos financieros recursos para agua potable y saneamiento básico SGP- Ley 1176/2007</t>
  </si>
  <si>
    <t>Asignacion Poblacion Atendida - Descuentos del docente SSF- SGP-</t>
  </si>
  <si>
    <t>SUPERAVIT Asignacion Poblacion Atendida - SGP EDUCACION</t>
  </si>
  <si>
    <t>Fondo de Seguridad (5% Contratos) -Ley 418/97-</t>
  </si>
  <si>
    <t>Rendimientos financieros fondo de seguridad ley 418/97</t>
  </si>
  <si>
    <t>Superavit Asignacion Poblacion Atendida - SGP - (Resolucion No. 03876 del 29 de febrero de 2016)</t>
  </si>
  <si>
    <t>Superavit recurso para cofinanciación de coberturas en educación de la entidades territoriales productoras Arauca</t>
  </si>
  <si>
    <t>Superavit recurso para cofinanciación de coberturas en educación de la entidades territoriales productoras Arauca(Resolución No 16841 del 21 Dic 2012)</t>
  </si>
  <si>
    <t>Superavit rendimientos financieros Cta No 137-30074-5 Recursos para cofinanciación cobertura en educación de la entidades territoriales productoras art. 145 decreto 4923/2011</t>
  </si>
  <si>
    <t>Superavit cofinanciación del programa de alimentación escolar (Resolución 16480)</t>
  </si>
  <si>
    <t>rendimientos financieros cofinanciación del programa de alimentación escolar (Resolución 16480)</t>
  </si>
  <si>
    <t>Recursos para cofinanciación cobertura en educación de la entidades territoriales productoras, art 145 ley 1530 de 2012 Resolución 010701 de 2017</t>
  </si>
  <si>
    <t>S. G. P. Educación - Prestación de Servicios</t>
  </si>
  <si>
    <t>superavit S.G.P. Educacion - Cancelaciones</t>
  </si>
  <si>
    <t>S. G. P. Educación - Aportes Patronales (Calidad)</t>
  </si>
  <si>
    <t>Cofinanciacion PAE jornada Unica ( Resolucion No. 24348 de diciembre 30 de 2016)</t>
  </si>
  <si>
    <t>Cofinanciacion PAE jornada Unica ( Resolucion No. 23928 de diciembre 26/2016) MEN</t>
  </si>
  <si>
    <t>Cofinanciacion PAE  ( Resolucion No. 19637/2016 )</t>
  </si>
  <si>
    <t>Superavit transferencia Ministerio de Educacion Nacional Resolucion 19637 de octubre 13 de 2016, alimentacion escolar</t>
  </si>
  <si>
    <t>Cofinaciación de coberturas en Educación Entidades Productoras</t>
  </si>
  <si>
    <t xml:space="preserve">S.G.P Agua Potable y Saneamiento Básico </t>
  </si>
  <si>
    <t>superavit  Licores, vinos y aperitivos Nacionales para Deporte</t>
  </si>
  <si>
    <t>superavit  Licores, vinos y aperitivos extranjeros para Deporte</t>
  </si>
  <si>
    <t>Arrendamiento de maquinaria agricola</t>
  </si>
  <si>
    <t>Superavit Sobretasa al ACPM</t>
  </si>
  <si>
    <t>superavit rendimientos financieros  Sobretasa al ACPM</t>
  </si>
  <si>
    <t>Al consumo de licores nacionales -Salud 51%</t>
  </si>
  <si>
    <t>Licores Nacionales y extranjeros Salud y Educación 51%</t>
  </si>
  <si>
    <t>IVA TELEFONIA MOVIL</t>
  </si>
  <si>
    <t>SUPERAVIT IVA TELEFONIA MOVIL</t>
  </si>
  <si>
    <t>Superavit rendimientos financieros recursos para agua potable y saneamiento básico SGP- Ley 1176/2007</t>
  </si>
  <si>
    <t xml:space="preserve">Superavit impuesto del 5% Fondo de seguridad Ley 418/97, contratación de la gobernación de Arauca </t>
  </si>
  <si>
    <t>Rendimientos Financieros Fondo de Seguridad (5% Contratos) -Ley 418/97-</t>
  </si>
  <si>
    <t>Superavit rendimientos financieros fondo de seguridad ley 418/97</t>
  </si>
  <si>
    <t>Sistema general de participaciones agua potable y saneamiento basico CSF (ultima doceava vigencia fiscal)</t>
  </si>
  <si>
    <t>Sistema general de participaciones agua potable y saneamiento basico CSF</t>
  </si>
  <si>
    <t>DISPONIBLE</t>
  </si>
  <si>
    <t>02</t>
  </si>
  <si>
    <t>SECRETARIA DE GOBIERNO Y SEGURIDAD CIUDADANA</t>
  </si>
  <si>
    <t>03</t>
  </si>
  <si>
    <t>SALDO</t>
  </si>
  <si>
    <t>Dimensión Ambiental</t>
  </si>
  <si>
    <t>04</t>
  </si>
  <si>
    <t>Crecimiento Verde</t>
  </si>
  <si>
    <t>Dimensión Institucional</t>
  </si>
  <si>
    <t>17</t>
  </si>
  <si>
    <t>Desarrollo Sostenible territorial</t>
  </si>
  <si>
    <t>05</t>
  </si>
  <si>
    <t>Buen Gobierno</t>
  </si>
  <si>
    <t>46</t>
  </si>
  <si>
    <t>Adaptación al Cambio Climático</t>
  </si>
  <si>
    <t>18</t>
  </si>
  <si>
    <t>Participación comunitaria y servicio al ciudadano</t>
  </si>
  <si>
    <t>50</t>
  </si>
  <si>
    <t>Gestión Pública</t>
  </si>
  <si>
    <t>2017005810159</t>
  </si>
  <si>
    <t>ORDENANZA VIGENCIAS FUTURAS 04E 2017</t>
  </si>
  <si>
    <t>2321</t>
  </si>
  <si>
    <t>SI</t>
  </si>
  <si>
    <t>Fortalecimiento integral de las Juntas de Acción Comunal mediante la  implementación de huertas experimentales de autoconsumo como alternativas de seguridad alimentaria en el sector rural del Municipio de Arauca</t>
  </si>
  <si>
    <t>2017005810520</t>
  </si>
  <si>
    <t>3001</t>
  </si>
  <si>
    <t>Implementación de estrategias para la promoción y bienestar de la participación democrática de la Organizaciones comunales en el Departamento de Arauca</t>
  </si>
  <si>
    <t>2017005810519</t>
  </si>
  <si>
    <t>3002</t>
  </si>
  <si>
    <t>Desarrollo de acciones de formación y promoción de mecanismos de participación en el Departamento de Arauca</t>
  </si>
  <si>
    <t>ORDENANZA SUPERAVIT10 DE 2017
ORDENANZA VIGENCIAS FUTURAS XX 2017</t>
  </si>
  <si>
    <t>Fortalecimiento integral de las Juntas de Acción Comunal mediante la  implementación de huertas experimentales de autoconsumo como alternativas de seguridad alimentaria en el sector rural del municipio de Arauca</t>
  </si>
  <si>
    <t>2017005810522</t>
  </si>
  <si>
    <t>3003</t>
  </si>
  <si>
    <t>20</t>
  </si>
  <si>
    <t>Integración regional e internacionalización</t>
  </si>
  <si>
    <t>2017005810523</t>
  </si>
  <si>
    <t>3004</t>
  </si>
  <si>
    <t>54</t>
  </si>
  <si>
    <t>Fronteras y Globalización</t>
  </si>
  <si>
    <t>06</t>
  </si>
  <si>
    <t>Reconciliación, participación y Convivencia para la Paz</t>
  </si>
  <si>
    <t>3005</t>
  </si>
  <si>
    <t>NO</t>
  </si>
  <si>
    <t>Apoyo a la participación en misiones comerciales, empresariales o tecnológicas internacionales a microempresarios y emprendedores del Departamento de Arauca</t>
  </si>
  <si>
    <t>21</t>
  </si>
  <si>
    <t>Seguridad, convivencia y Justicia</t>
  </si>
  <si>
    <t>2017005810552</t>
  </si>
  <si>
    <t>3006</t>
  </si>
  <si>
    <t>Apoyo a la población proveniente de Venezuela mediante la implementación de ayudas humanitarias en el Departamento de Arauca</t>
  </si>
  <si>
    <t>56</t>
  </si>
  <si>
    <t>Justicia y Seguridad</t>
  </si>
  <si>
    <t>2017005810474</t>
  </si>
  <si>
    <t>3007</t>
  </si>
  <si>
    <t>2017005810180</t>
  </si>
  <si>
    <t>ORDENANZA SUPERAVIT10 DE 2017
ORDENANZA VIGENCIA FUTURA 18 DE 2017</t>
  </si>
  <si>
    <t>2324</t>
  </si>
  <si>
    <t xml:space="preserve">Adecuación del centro transitorio  a centro de internamiento preventivo  del menor infractor del municipio de Arauca,  Departamento de Arauca </t>
  </si>
  <si>
    <t>58</t>
  </si>
  <si>
    <t>Derechos humanos y Derecho Internacional Humanitario</t>
  </si>
  <si>
    <t xml:space="preserve">
ORDENANZA VIGENCIA FUTURA 18 DE 2017</t>
  </si>
  <si>
    <t>22</t>
  </si>
  <si>
    <t>Paz y Reconciliación</t>
  </si>
  <si>
    <t>59</t>
  </si>
  <si>
    <t>2017005810127</t>
  </si>
  <si>
    <t>Fortalecimiento de los organismos sociales en beneficio de la construcción de paz, reconciliación y defensa de los derechos humanos en el Departamento de Arauca</t>
  </si>
  <si>
    <t>60</t>
  </si>
  <si>
    <t>SECRETARIA GENERAL Y DESARROLLO INSTITUCIONAL</t>
  </si>
  <si>
    <t>Reintegración  social y económica</t>
  </si>
  <si>
    <t>2017005810346</t>
  </si>
  <si>
    <t>Fortalecimiento de la gestión para la reintegración económica y social de la población vulnerable del Departamento de Arauca.</t>
  </si>
  <si>
    <t>Dimensión  Institucional</t>
  </si>
  <si>
    <t xml:space="preserve">Reconciliación </t>
  </si>
  <si>
    <t>2017005810255</t>
  </si>
  <si>
    <t>Implementación de acciones que promuevan la pedagogía para la reconciliación y construcción de paz en la población de Arauca</t>
  </si>
  <si>
    <t>48</t>
  </si>
  <si>
    <t>Gestión y fortalecimiento Institucional</t>
  </si>
  <si>
    <t>2017005810097</t>
  </si>
  <si>
    <t>se amplió horizonte</t>
  </si>
  <si>
    <t>Remodelación y adecuación de la infraestructura física de la Gobernación de Arauca</t>
  </si>
  <si>
    <t>01</t>
  </si>
  <si>
    <t>Dimensión Social</t>
  </si>
  <si>
    <t>Equidad Social para la Paz</t>
  </si>
  <si>
    <t>2017005810306</t>
  </si>
  <si>
    <t>48.01.01</t>
  </si>
  <si>
    <t>Implementación de un proceso para el fortalecimiento al Sistema integrado de gestión y mejoramiento de los procesos misionales de la Gobernación del Departamento de Arauca</t>
  </si>
  <si>
    <t>11</t>
  </si>
  <si>
    <t>Arauca Deportiva, sana y Competitiva</t>
  </si>
  <si>
    <t>2017005810309</t>
  </si>
  <si>
    <t>48.04.03
48.04.05
48.02.01</t>
  </si>
  <si>
    <t>28</t>
  </si>
  <si>
    <t>Participación, posicionamiento y liderazgo de la cultura deportiva</t>
  </si>
  <si>
    <t>2017005810245</t>
  </si>
  <si>
    <t xml:space="preserve">Apoyo y fortalecimiento  al proceso de gestión documental de la Gobernación de Arauca y Municipios del Departamento </t>
  </si>
  <si>
    <t>29</t>
  </si>
  <si>
    <t>Construcción de entornos vitales de la cultura deportiva</t>
  </si>
  <si>
    <t>07</t>
  </si>
  <si>
    <t>Poblaciones Prioritarias</t>
  </si>
  <si>
    <t>Personas en condición de discapacidad</t>
  </si>
  <si>
    <t>2017005810130</t>
  </si>
  <si>
    <t>Apoyo a la realización de los Juegos Supérate Intercolegiados cate. Pre infantil, infantil, categorías A y B, fase Municipal, Departamental, regional y final nacional.</t>
  </si>
  <si>
    <t>Persona mayor</t>
  </si>
  <si>
    <t>2017005810261</t>
  </si>
  <si>
    <t>Apoyo a Incentivos y estímulos para deportistas en formación de nivel competitivo y alto rendimiento en el Departamento de Arauca</t>
  </si>
  <si>
    <t>2017005810128</t>
  </si>
  <si>
    <t>Desarrollo de programas integrales de formación deportiva y competitiva de alto rendimiento en el Departamento de Arauca.</t>
  </si>
  <si>
    <t>2017005810281</t>
  </si>
  <si>
    <t>Apoyo, promoción  y Fomento del Deporte en convenio con los Municipios del Departamento de Arauca(conforme al Decreto 4934/2009)</t>
  </si>
  <si>
    <t>2017005810129</t>
  </si>
  <si>
    <t>Apoyo y fomento de las escuelas de formación deportiva en el Departamento de Arauca</t>
  </si>
  <si>
    <t>2017005810133</t>
  </si>
  <si>
    <t>3020</t>
  </si>
  <si>
    <t>Apoyo a los eventos deportivos institucionalizados en el Departamento de Arauca</t>
  </si>
  <si>
    <t>2017005810264</t>
  </si>
  <si>
    <t>Apoyo al Programa de hábitos y estilos de vida saludable y  vías activas saludables en el Departamento de Arauca</t>
  </si>
  <si>
    <t>2017005810236</t>
  </si>
  <si>
    <t>Apoyo a las actividades de Recreación y aprovechamiento del tiempo libre en los diferentes ciclos vitales  poblacionales en el área urbana y rural del Departamento de Arauca</t>
  </si>
  <si>
    <t>2017005810267</t>
  </si>
  <si>
    <t>Apoyo a los programas deportivos  de convivencia y paz en el Departamento de Arauca</t>
  </si>
  <si>
    <t>49</t>
  </si>
  <si>
    <t>Finanzas Públicas</t>
  </si>
  <si>
    <t>2017005810277</t>
  </si>
  <si>
    <t>Apoyo a las prácticas del  deporte social comunitario en el  Departamento de Arauca</t>
  </si>
  <si>
    <t>2017005810102</t>
  </si>
  <si>
    <t>2329</t>
  </si>
  <si>
    <t>29.01.01</t>
  </si>
  <si>
    <t>Construcción primera etapa de la cancha múltiple y sintética Las  Ferias, Municipio de Tame, Departamento de Arauca</t>
  </si>
  <si>
    <t xml:space="preserve">   </t>
  </si>
  <si>
    <t>2017005810563</t>
  </si>
  <si>
    <t>Esta ok</t>
  </si>
  <si>
    <t>3025</t>
  </si>
  <si>
    <t>Adecuación y mejoramiento de escenarios deportivos en el Departamento de Arauca</t>
  </si>
  <si>
    <t>Reducción de Brechas de pobreza para la igualdad</t>
  </si>
  <si>
    <t>2017005810430</t>
  </si>
  <si>
    <t>3026</t>
  </si>
  <si>
    <t>Construcción de espacios deportivos y recreativos del barrio Santander del Municipio de Saravena, Departamento de Arauca</t>
  </si>
  <si>
    <t>2017005810429</t>
  </si>
  <si>
    <t>3027</t>
  </si>
  <si>
    <t>Construcción de espacios deportivos y recreativos del barrio San Luis del Municipio de Saravena Departamento de Arauca</t>
  </si>
  <si>
    <t>Vivienda digna y productiva</t>
  </si>
  <si>
    <t>2017005810451</t>
  </si>
  <si>
    <t>3028</t>
  </si>
  <si>
    <t>Construcción y mejoramiento de infraestructura deportiva en el Departamento de Arauca</t>
  </si>
  <si>
    <t>2017005810220</t>
  </si>
  <si>
    <t>3029</t>
  </si>
  <si>
    <t>Construcción y mejoramiento de escenarios deportivos en el Departamento de Arauca</t>
  </si>
  <si>
    <t>Vivienda Urbana</t>
  </si>
  <si>
    <t>2017005810136</t>
  </si>
  <si>
    <t>ORDENANZA SUPERAVIT10 DE 2017
ORDENANZA VIGENCIA FUTURA XX 2017</t>
  </si>
  <si>
    <t>2332</t>
  </si>
  <si>
    <t>11.05.01</t>
  </si>
  <si>
    <t>Mejoramiento de vivienda saludable para mejorar el entorno y la habitabilidad de la poblacion vulnerable del Departamento de Arauca</t>
  </si>
  <si>
    <t>Dimensión Económica</t>
  </si>
  <si>
    <t>Productividad y Competitividad para el desarrollo</t>
  </si>
  <si>
    <t>13</t>
  </si>
  <si>
    <t>Ciudades Inteligentes</t>
  </si>
  <si>
    <t>2017005810441</t>
  </si>
  <si>
    <t>Difusión de la cultura tributaria en el Departamento de Arauca</t>
  </si>
  <si>
    <t>34</t>
  </si>
  <si>
    <t>Gestión Urbana</t>
  </si>
  <si>
    <t>2017005810546</t>
  </si>
  <si>
    <t>Adquisición de un servicios de sistematización para el control integral del impuesto al consumo y la trazabilidad de los productos en el Departamento de Arauca</t>
  </si>
  <si>
    <t>VIGENCIA FUTURA ORDENANZA 10E 2016</t>
  </si>
  <si>
    <t>1318</t>
  </si>
  <si>
    <t>34.02.01
34.01.01</t>
  </si>
  <si>
    <t>2017005810545</t>
  </si>
  <si>
    <t>Actualización y mejoras de los Módulos que integran el Sistema de Gestión Financiera del Departamento de Arauca</t>
  </si>
  <si>
    <t>Recuperación urbanistica y adecuación de espacios y zonas verdes en el Departamento  de Arauca</t>
  </si>
  <si>
    <t>2017005810544</t>
  </si>
  <si>
    <t>Apoyo a los procesos de control, fiscalización y auditoria tributaria para el incremento del recaudo en las rentas propias del Departamento de Arauca</t>
  </si>
  <si>
    <t>14</t>
  </si>
  <si>
    <t>Ciencia, Tecnología e Innovación</t>
  </si>
  <si>
    <t>39</t>
  </si>
  <si>
    <t>Mejoramiento de vivienda saludable para mejorar el entorno y la habitabilidad de la población vulnerable del Departamento de Arauca</t>
  </si>
  <si>
    <t>16</t>
  </si>
  <si>
    <t>Gestión Empresarial y de Servicios</t>
  </si>
  <si>
    <t>42</t>
  </si>
  <si>
    <t>Turismo Sostenible</t>
  </si>
  <si>
    <t>44</t>
  </si>
  <si>
    <t>Estructura Empresarial</t>
  </si>
  <si>
    <t>Recuperación urbanística y adecuación de espacios y zonas verdes en el Departamento  de Arauca</t>
  </si>
  <si>
    <t>VIGENCIA FUTURA ORDENANZA 10E 2016
2017005810077</t>
  </si>
  <si>
    <t>1323</t>
  </si>
  <si>
    <t>44.01.01
44.01.04
44.01.06
44.01.01</t>
  </si>
  <si>
    <t>Apoyo a las acciones que fortalezcan el Emprendimiento  y el sector empresarial  del Departamento de Arauca</t>
  </si>
  <si>
    <t>2017005810137</t>
  </si>
  <si>
    <t>ORDENANZA VIGENCIA FUTURA TERCER CORTE</t>
  </si>
  <si>
    <t>2333</t>
  </si>
  <si>
    <t>34.01.01</t>
  </si>
  <si>
    <t>Construcción de áreas de desarrollo urbano sostenible  sobre el Sector Caño Córdoba en el Municipio de Arauca, Departamento de Arauca</t>
  </si>
  <si>
    <t>Investigación, formación, desarrollo y servicios tecnológicos</t>
  </si>
  <si>
    <t>2017005810271</t>
  </si>
  <si>
    <t>Se amplió horizonte</t>
  </si>
  <si>
    <t>39.03.01
 39.03.02</t>
  </si>
  <si>
    <t>Implementación de estrategias de promoción y formación de las relaciones entre ciencia, tecnología y sociedad en el Departamento de Arauca</t>
  </si>
  <si>
    <t>19</t>
  </si>
  <si>
    <t>Desarrollo y Planeación Territorial</t>
  </si>
  <si>
    <t>2017005810395</t>
  </si>
  <si>
    <t>ORDENANZA CONTRACREDITO 05E DE 2017
ORDENANZA VIGENCIA FUTURA TERCER CORTE</t>
  </si>
  <si>
    <t>2430</t>
  </si>
  <si>
    <t>42.02.01</t>
  </si>
  <si>
    <t>Implementación de estrategias de promoción y desarrollo del turismo sostenible en el departamento de Arauca</t>
  </si>
  <si>
    <t>51</t>
  </si>
  <si>
    <t>Fortalecimiento Municipal</t>
  </si>
  <si>
    <t xml:space="preserve">
2017005810077</t>
  </si>
  <si>
    <t>52</t>
  </si>
  <si>
    <t>Planeación territorial</t>
  </si>
  <si>
    <t>1327</t>
  </si>
  <si>
    <t xml:space="preserve">52.01.03
</t>
  </si>
  <si>
    <t>Apoyo a la financiación  y cofinanciación de proyectos priorizados  en el marco del Contrato Plan del Departamento de Arauca</t>
  </si>
  <si>
    <t>2017005810176</t>
  </si>
  <si>
    <t>44.02.03</t>
  </si>
  <si>
    <t>Fortalecimiento de la Comisión Regional de Competitividad del Departamento de Arauca Arauca</t>
  </si>
  <si>
    <t>2017005810096</t>
  </si>
  <si>
    <t>ORDENANZA SUPERAVIT10 DE 2017
VIGENCIA FUTURA ORDENANZA 18 DE 2017</t>
  </si>
  <si>
    <t>2340</t>
  </si>
  <si>
    <t>52.02.01</t>
  </si>
  <si>
    <t>Apoyo al fortalecimiento institucional para el mejoramiento de las competencias del banco de proyectos, seguimiento y evaluación al Plan de Desarrollo Departamental</t>
  </si>
  <si>
    <t>2017005810140</t>
  </si>
  <si>
    <t>2341</t>
  </si>
  <si>
    <t>52.02.02</t>
  </si>
  <si>
    <t>Asistencia Técnica para la estructuración y formulación de proyectos de inversión de infraestructura estrategica para mejorar la competitividad regional</t>
  </si>
  <si>
    <t>2017005810048</t>
  </si>
  <si>
    <t>ORDENANZA 12 DE 2017 
CONTRADREDITO
VIGENCIA FUTURA ORDENANZA 18 DE 2017</t>
  </si>
  <si>
    <t>2425</t>
  </si>
  <si>
    <t>52.04.01</t>
  </si>
  <si>
    <t xml:space="preserve">Estudios y Diseños y formulación de proyectos para el mejoramiento y oportunidad de la Inversion en el Departamento de Arauca </t>
  </si>
  <si>
    <t>53</t>
  </si>
  <si>
    <t xml:space="preserve">Ordenamiento del territorio para el desarrollo sostenible </t>
  </si>
  <si>
    <t>2017005810270</t>
  </si>
  <si>
    <t>50.09.01</t>
  </si>
  <si>
    <t>1333</t>
  </si>
  <si>
    <t>Formulación e implementación del Plan de Ordenamiento Territorial Departamental</t>
  </si>
  <si>
    <t>2017005810094</t>
  </si>
  <si>
    <t>2017005810247</t>
  </si>
  <si>
    <t>51.01.01
 51.01.02
 51.01.03</t>
  </si>
  <si>
    <t>SECRETARIA DE EDUCACION</t>
  </si>
  <si>
    <t>Asistencia Técnica Municipal  como apoyo  a la gestión territorial  y el fortalecimiento de los Municipios del Departamento de Arauca</t>
  </si>
  <si>
    <t>Educación de Calidad</t>
  </si>
  <si>
    <t>Asistencia Técnica para la estructuración y formulación de proyectos de inversión de infraestructura estratégica para mejorar la competitividad regional</t>
  </si>
  <si>
    <t xml:space="preserve">Estudios y Diseños y formulación de proyectos para el mejoramiento y oportunidad de la Inversión en el Departamento de Arauca </t>
  </si>
  <si>
    <t xml:space="preserve">Acceso y permanencia </t>
  </si>
  <si>
    <t>2017005810269</t>
  </si>
  <si>
    <t>2017810000058</t>
  </si>
  <si>
    <t>ORDENANZA VIGENCIA FUTURAS XX DE 2017
ORDENANZA CONTRACREDITO XX DE 2017</t>
  </si>
  <si>
    <t>2058</t>
  </si>
  <si>
    <t>02,01,01</t>
  </si>
  <si>
    <t xml:space="preserve">Construcción de obras para la infraestructura  de la Sede Educativa  Paz y Esperanza de la vereda  Sitio Nuevo del Municipio de Fortul, Departamento de Arauca </t>
  </si>
  <si>
    <t>3041</t>
  </si>
  <si>
    <t xml:space="preserve">Estudios, Diseños y formulación de proyectos para el mejoramiento y oportunidad de la Inversión en Arauca </t>
  </si>
  <si>
    <t>2017005810142</t>
  </si>
  <si>
    <t>2017810000059
CONTRACREDITO ORDENANZA 004 DE 2017
ORDENANZA SUPERAVIT 10 DE 2017
ORDENANZA VIGENCIA FUTURAS XX DE 2017</t>
  </si>
  <si>
    <t>2059</t>
  </si>
  <si>
    <t xml:space="preserve">Construcción de la infraestructura fìsica de la Institución   Educativa Ernesto Rincón Ducón ( I etapa) del Centro poblado el  Botalón, Municipio de Tame, Departamento de Arauca </t>
  </si>
  <si>
    <t>2017005810486</t>
  </si>
  <si>
    <t>Apoyo a los procesos de planeación territorial para mejorar la eficiencia y el cumplimiento del plan de desarrollo Departamental de Arauca</t>
  </si>
  <si>
    <t>2017005810120</t>
  </si>
  <si>
    <t>2017810000060
SUPERAVIT
VIGENCIA FUTURA ORDENANZA 18 DE 2017</t>
  </si>
  <si>
    <t>2060</t>
  </si>
  <si>
    <t>Mejoramiento y adecuación de la sede principal de la Escuela Normal Superior María Inmaculada del Municipio de Arauca, Departamento de Arauca</t>
  </si>
  <si>
    <t>2017005810141</t>
  </si>
  <si>
    <t>2342</t>
  </si>
  <si>
    <t>02.01.02</t>
  </si>
  <si>
    <t>Apoyo a la formalización y legalización de predios de las sedes educativas del sector Rural en el Departamento de Arauca</t>
  </si>
  <si>
    <t>ORDENANZA SUPERAVIT10 DE 2017
ORDENANZA DE VIGENCIA FUTURAS XX DE 2017</t>
  </si>
  <si>
    <t>2346</t>
  </si>
  <si>
    <t>02.01.01</t>
  </si>
  <si>
    <t>Adecuación de la infraestructura física de la Institución Educativa general santander Bachillerato del Municipio de Arauca, Departamento de Arauca</t>
  </si>
  <si>
    <t>Calidad Educativa para un territorio de Paz</t>
  </si>
  <si>
    <t>Educación con pertinencia</t>
  </si>
  <si>
    <t>10</t>
  </si>
  <si>
    <t>Cultura esencia del territorio</t>
  </si>
  <si>
    <t>26</t>
  </si>
  <si>
    <t xml:space="preserve"> Formación  y promoción Cultural</t>
  </si>
  <si>
    <t xml:space="preserve">Construcción de la infraestructura física de la Institución   Educativa Ernesto Rincón Ducón ( I etapa) del Centro poblado el  Botalón, Municipio de Tame, Departamento de Arauca </t>
  </si>
  <si>
    <t>VIGENCIA FUTURA ORDENANZA 10E 2016
2017005810147</t>
  </si>
  <si>
    <t xml:space="preserve">
ORDENANZA SUPERAVIT 10 DE 2017 
ORDENANZA 12 DE 2017 CONTRACREDITO
VIGENCIA FUTURA ORDENANZA 18 DE 2017</t>
  </si>
  <si>
    <t>2420</t>
  </si>
  <si>
    <t>26.03.08</t>
  </si>
  <si>
    <t xml:space="preserve">Apoyo al programa de formacion artistica en las diferentes areas en el departamento de Arauca. </t>
  </si>
  <si>
    <t>2017005810561</t>
  </si>
  <si>
    <t>Dotación y reposición de menaje, equipos y utensilios a los comedores para el servicio de alimentación escolar PAE en las instituciones y centros educativos en el Departamento de Arauca</t>
  </si>
  <si>
    <t>2017005810415</t>
  </si>
  <si>
    <t>2017005810144</t>
  </si>
  <si>
    <t>2350</t>
  </si>
  <si>
    <t>Servicio de Alimentación Escolar PAE en las instituciones y centros educativos en el Departamento de Arauca</t>
  </si>
  <si>
    <t>26.01.01</t>
  </si>
  <si>
    <t xml:space="preserve"> Apoyo y fortalecimiento de la Red de biliotecas del Departamento de Arauca.</t>
  </si>
  <si>
    <t>2017005810146</t>
  </si>
  <si>
    <t>2352</t>
  </si>
  <si>
    <t>26.01.03</t>
  </si>
  <si>
    <t>Apoyo a la operatividad de la biblioteca movil como estartegia de promoción de lectura, escritura y lúdica cultural en el Departamento de Arauca</t>
  </si>
  <si>
    <t>27</t>
  </si>
  <si>
    <t>Bienes, Servicios culturales y patrimonio Histórico</t>
  </si>
  <si>
    <t>Adecuación de la infraestructura física de la Institución Educativa general Santander Bachillerato del Municipio de Arauca, Departamento de Arauca</t>
  </si>
  <si>
    <t>2017005810228</t>
  </si>
  <si>
    <t>2017810000093
 ORDENANZA SUPERAVIT 10 DE 2017
VIGENCIA FUTURA ORDENANZA 18 DE 2017</t>
  </si>
  <si>
    <t>2093</t>
  </si>
  <si>
    <t>27.01.03</t>
  </si>
  <si>
    <t>Apoyo y fortalecimiento del patrimonio material e inmaterial en el departamento de Arauca.</t>
  </si>
  <si>
    <t>Construcción de comedores escolares en el Departamento de Arauca</t>
  </si>
  <si>
    <t>08</t>
  </si>
  <si>
    <t>Grupos Etnicos</t>
  </si>
  <si>
    <t>Adecuación y mejoramiento de la infraestructura física de la institución educativa Instituto de promoción agropecuario del Municipio de Tame, Departamento de Arauca.</t>
  </si>
  <si>
    <t>Afrodescendientes</t>
  </si>
  <si>
    <t>3047</t>
  </si>
  <si>
    <t>JN</t>
  </si>
  <si>
    <t>Adecuación y mejoramiento de la infraestructura física de la Institución Educativa José Antonio Galán del Municipio de Cravo Norte</t>
  </si>
  <si>
    <t>3048</t>
  </si>
  <si>
    <t xml:space="preserve"> Construcción  segunda  etapa  de la infraestructura física de la institución educativa técnica industrial  Rafael Pombo bachillerato del Municipio de Saravena, Departamento de Arauca</t>
  </si>
  <si>
    <t>23</t>
  </si>
  <si>
    <t xml:space="preserve"> Indígenas</t>
  </si>
  <si>
    <t xml:space="preserve">Esta ok </t>
  </si>
  <si>
    <t>3049</t>
  </si>
  <si>
    <t>Construcción y mejoramiento de la infraestructura física de los centros educativos del Municipio de Saravena Departamento de Arauca</t>
  </si>
  <si>
    <t>2017005810223</t>
  </si>
  <si>
    <t>ORDENANZA SUPERAVIT10 DE 2017
ORDENANZA 18 DE 2017 VIGENCIAS FUTURAS</t>
  </si>
  <si>
    <t>2362</t>
  </si>
  <si>
    <t>23.05.06</t>
  </si>
  <si>
    <t>Apoyo al acceso para la educación técnica o  superior de la población indígena del Departamento de Arauca</t>
  </si>
  <si>
    <t>Construcción y mejoramiento de la infraestructura física  de los centros educativos del  Departamento de Arauca</t>
  </si>
  <si>
    <t>SECRETARIA DE DESARROLLO AGROPECUARIO Y SOSTENIBLE</t>
  </si>
  <si>
    <t>12</t>
  </si>
  <si>
    <t>Infraestructura Estratégica</t>
  </si>
  <si>
    <t>2017005810210</t>
  </si>
  <si>
    <t>ORDENANZA SUPERAVIT10 DE 2017
ORDENANZA VIGENCIA FUTURA TERCER CORTE</t>
  </si>
  <si>
    <t>2349</t>
  </si>
  <si>
    <t>04.01.02</t>
  </si>
  <si>
    <t>Implementación de programas de formación, capacitación y cualificación para el desarrollo de la comunidad rural  como apuesta a la consolidación de la PAZ, en el marco del posconflicto en el Municipio de arauquita, Departamento de Arauca</t>
  </si>
  <si>
    <t>31</t>
  </si>
  <si>
    <t>Infraestructura para la producción</t>
  </si>
  <si>
    <t>2017005810534</t>
  </si>
  <si>
    <t>Apoyo a jóvenes con enfoque de géneros para el acceso a la educación técnica o superior que permita la inclusión social de la población de Arauca</t>
  </si>
  <si>
    <t>2017005810480</t>
  </si>
  <si>
    <t>ORDENANZA DE VIGENCIA FUTURAS XX DE 2017
ORDENANZA CONTRACREDITO XX DE 2017</t>
  </si>
  <si>
    <t>2271</t>
  </si>
  <si>
    <t>31.01.01</t>
  </si>
  <si>
    <t>Apoyo a la infraestructura productiva en el Departamento de Arauca</t>
  </si>
  <si>
    <t>2017005810192</t>
  </si>
  <si>
    <t>2363</t>
  </si>
  <si>
    <t>Fortalecimiento  del sistema de transformación y comercialización de leche de los pequeños productores de la Asociación de Ganaderos de Panamá de Arauca ASOGANADEROS del Municipio de Arauquita  Departamento de Arauca</t>
  </si>
  <si>
    <t xml:space="preserve">
2017005810147</t>
  </si>
  <si>
    <t xml:space="preserve">Apoyo al programa de formación artística en las diferentes áreas en el departamento de Arauca. </t>
  </si>
  <si>
    <t>2017005810239</t>
  </si>
  <si>
    <t>2365</t>
  </si>
  <si>
    <t>Dotación e instalación de equipos  para la terminación y puesta en funcionamiento de la planta procesadora y comercializadora  de leche del Municipio de Arauquita</t>
  </si>
  <si>
    <t xml:space="preserve"> Apoyo y fortalecimiento de la Red de bibliotecas del Departamento de Arauca.</t>
  </si>
  <si>
    <t>15</t>
  </si>
  <si>
    <t>Desarrollo Rural Integral</t>
  </si>
  <si>
    <t>Apoyo a la operatividad de la biblioteca móvil como estrategia de promoción de lectura, escritura y lúdica cultural en el Departamento de Arauca</t>
  </si>
  <si>
    <t>40</t>
  </si>
  <si>
    <t>Fomento y Diversificación de la Producción</t>
  </si>
  <si>
    <t>2017005810584</t>
  </si>
  <si>
    <t>esta ok</t>
  </si>
  <si>
    <t>Capacitación a jóvenes en proyección artística en manejo de voz y expressión corporal en el Departamento de Arauca</t>
  </si>
  <si>
    <t>2017005810230</t>
  </si>
  <si>
    <t>2366</t>
  </si>
  <si>
    <t>40.06.01</t>
  </si>
  <si>
    <t>Implementación de acciones para la seguridad y soberania alimentaria de las comunidades indígenas del Departamento de Arauca</t>
  </si>
  <si>
    <t>2017005810431</t>
  </si>
  <si>
    <t>Difusión y promoción cultural artística en las instituciones educativas a través de la realización de eventos escolares en el Departamento de Arauca</t>
  </si>
  <si>
    <t>2017005810499</t>
  </si>
  <si>
    <t>Apoyo a la realización del encuentro de mitos y leyendas en el Departamento de Arauca</t>
  </si>
  <si>
    <t>2017005810194</t>
  </si>
  <si>
    <t>2367</t>
  </si>
  <si>
    <t>Apoyo a proyectos productivos  para mujeres victimas de la zona rural  del Departamento de Arauca</t>
  </si>
  <si>
    <t>2017005810503</t>
  </si>
  <si>
    <t>Apoyo a la difusión y participación cultural mediante la realización de eventos en los municipios del Departamento de Arauca</t>
  </si>
  <si>
    <t>2017005810528</t>
  </si>
  <si>
    <t>2017005810500</t>
  </si>
  <si>
    <t>Apoyo a las actividades de lectura y escritura en el Departamento de Arauca</t>
  </si>
  <si>
    <t>2017005810152</t>
  </si>
  <si>
    <t>Apoyo a la realización del evento cultural de juventudes en el Departamento de Arauca</t>
  </si>
  <si>
    <t>45</t>
  </si>
  <si>
    <t>2017005810147</t>
  </si>
  <si>
    <t>Apoyo al programa de formación artística en las diferentes áreas en el Departamento de Arauca</t>
  </si>
  <si>
    <t>2017005810151</t>
  </si>
  <si>
    <t>3061</t>
  </si>
  <si>
    <t>Apoyo a las acciones de mejoramiento de la imagen y promoción cultural del Departamento de Arauca</t>
  </si>
  <si>
    <t>SECRETARIA DE INFRAESTRUCTURA FISICA</t>
  </si>
  <si>
    <t>2017005810213</t>
  </si>
  <si>
    <t>Capacitación y fortalecimiento en cinematografía en el Departamento de Arauca</t>
  </si>
  <si>
    <t>PROYECCION DE INGRESOS 2018</t>
  </si>
  <si>
    <t>COMPROMISOS DE VIGENCIAS FUTURAS</t>
  </si>
  <si>
    <t>DISTRIBUCIÓN DE RENTAS</t>
  </si>
  <si>
    <t xml:space="preserve">PROYECCIÓN </t>
  </si>
  <si>
    <t xml:space="preserve">TOTAL INVERSION </t>
  </si>
  <si>
    <t>ORDENANZA No 010E DE 2016</t>
  </si>
  <si>
    <t>ORDENANZA No 018 de 2017</t>
  </si>
  <si>
    <t>ORDENANZA SEP DE 2017</t>
  </si>
  <si>
    <t xml:space="preserve">TOTAL DISPONIBLE </t>
  </si>
  <si>
    <t>se amplio horizonte</t>
  </si>
  <si>
    <t>Salud Preventiva, asistencial e intervencionista</t>
  </si>
  <si>
    <t>PRO DESARROLLO DEPARTAMENTAL</t>
  </si>
  <si>
    <t>2017005810434</t>
  </si>
  <si>
    <t>INFRESTRUCTURA EDUCATIVA 25%</t>
  </si>
  <si>
    <t>3064</t>
  </si>
  <si>
    <t>NC</t>
  </si>
  <si>
    <t>Adecuación de la Casa de la Cultura Miguel Matus Caile del Municipio de Arauquita, Departamento de Arauca</t>
  </si>
  <si>
    <t>INFRAESTRUCTURA SANITARIA 25%</t>
  </si>
  <si>
    <t>INFRA ESTRUCTURA DEPORTIVA 50%</t>
  </si>
  <si>
    <t>Rendimientos Financieros  Estampilla Prodesarrollo Departamental</t>
  </si>
  <si>
    <t>PRO ELECTRIFICACION RURAL</t>
  </si>
  <si>
    <t>Agua y Saneamiento Básico con calidad y accesibilidad</t>
  </si>
  <si>
    <t xml:space="preserve">100%FINANCION ELECTRIFICACION RURAL </t>
  </si>
  <si>
    <t>Rendimientos Financieros  Estampilla Proelectrificación</t>
  </si>
  <si>
    <t>PRO DESARROLLO FRONTERIZO</t>
  </si>
  <si>
    <t>09</t>
  </si>
  <si>
    <t>Agua con calidad</t>
  </si>
  <si>
    <t xml:space="preserve">INFRAESTRUCTURA Y DOTACION EN EDUCACION SUPERIOR 30% </t>
  </si>
  <si>
    <t xml:space="preserve">DESARROLLO AGROPECUARIO 25% </t>
  </si>
  <si>
    <t>2017005810402</t>
  </si>
  <si>
    <t xml:space="preserve">PREVENCION DEL MEDIO AMBIENTE 20% </t>
  </si>
  <si>
    <t>Apoyo  para el acceso a la educación superior, tecnológica o técnica a la población con discapacidad del Departamento de Arauca</t>
  </si>
  <si>
    <t>2017005810160</t>
  </si>
  <si>
    <t xml:space="preserve"> 
ORDENANZA CONTRACREDITO 11 DE 2017
ORDENANZA VIGENCIA FUTURA 18 DE 2017</t>
  </si>
  <si>
    <t>2371</t>
  </si>
  <si>
    <t xml:space="preserve">INVESTIFGACION DE ESTUDIOS EN ASUNTOS FRONTERIZOS 25% </t>
  </si>
  <si>
    <t>09.02.04</t>
  </si>
  <si>
    <t xml:space="preserve">Formulación del Plan Maestro del sistema de acueducto  de Puerto Jordan, Departamento de Arauca. </t>
  </si>
  <si>
    <t>Rendimientos Financieros Estampilla Prodesarrollo Fronterizo</t>
  </si>
  <si>
    <t>PRO CULTURA</t>
  </si>
  <si>
    <t>Grupos Étnicos</t>
  </si>
  <si>
    <t>Saneamiento Básico de Calidad</t>
  </si>
  <si>
    <t>10% RED DE BIBLIOTECAS</t>
  </si>
  <si>
    <t>10%SEGURIDAD DEL ARTISTA</t>
  </si>
  <si>
    <t>Rendimientos Financieros Estampilla Procultura</t>
  </si>
  <si>
    <t>2017810000122</t>
  </si>
  <si>
    <t>2017005810225</t>
  </si>
  <si>
    <t>VIGENCIA FUTURA ORDENANZA 18 DE 2017</t>
  </si>
  <si>
    <t>2122</t>
  </si>
  <si>
    <t>Apoyo  a programas culturales y artísticos a la población Afrodescendiente en el departamento de Arauca.</t>
  </si>
  <si>
    <t>10.01.01</t>
  </si>
  <si>
    <t>Construcción de sistema de alcantarillado sanitario en el Barrio el Bosque del Municipio de Arauquita, Departamento de Arauca</t>
  </si>
  <si>
    <t>PROADULTO MAYOR</t>
  </si>
  <si>
    <t>2017005810297</t>
  </si>
  <si>
    <t>2124</t>
  </si>
  <si>
    <t>Ampliacion y Optimizacion del sistema de alcantarillado Sanitario del Municipio de Saravena, Departamento de Arauca</t>
  </si>
  <si>
    <t>Rendimientos Financieros Estampilla para el bienestar del Adulto Mayor</t>
  </si>
  <si>
    <t>DESAHORRO FAEP</t>
  </si>
  <si>
    <t>2017005810161</t>
  </si>
  <si>
    <t xml:space="preserve"> 
ORDENANZA CONTRACREDITO 11 DE 2017
VIGENCIA FUTURA ORDENANZA 18 DE 2017</t>
  </si>
  <si>
    <t>2372</t>
  </si>
  <si>
    <t>10.02.01</t>
  </si>
  <si>
    <t xml:space="preserve">Formulación del Plan Maestro del sistema  de  alcantarillado de Puerto Jordan, Departamento de Arauca. </t>
  </si>
  <si>
    <t>Construcción y adecuación de la infraestructura física de los Centros Educativos Indígenas del Departamento de Arauca</t>
  </si>
  <si>
    <t>2017005810162</t>
  </si>
  <si>
    <t xml:space="preserve"> 
ORDENANZA CONTRACREDITO 11 DE 2017
ORDENANZA DE VIGENCIA FUTURAS XX DE 2017</t>
  </si>
  <si>
    <t>2373</t>
  </si>
  <si>
    <t>Construcción del Alcantarillado Sanitario y sistema de tratamiento de aguas residuales del centro poblado de Puerto nariño en el Municipio de Saravena, Departamento de Arauca</t>
  </si>
  <si>
    <t>2017005810237</t>
  </si>
  <si>
    <t>Rendimientos Financieros Excedentes  FONPET  en virtud del decreto No. 4105/2004, Resolución 1371 del 13 de mayo de 2015  Minhacienda</t>
  </si>
  <si>
    <t>Apoyo  a programas culturales y artísticos a la población indígenas en el departamento de Arauca.</t>
  </si>
  <si>
    <t>Rendimientos Financieros Excedentes Fonpet en virtud del Decreto No.055/2009, Resolución 304/2014 Ministerio de Hacienda</t>
  </si>
  <si>
    <t>Rendimientos Financieros Margen de Comercializacion Regalías</t>
  </si>
  <si>
    <t>Rendimientos financieros cta. No.064-011935 Dpto de Arauca- emprestito bancario 2013, registro minhacienda 611515230</t>
  </si>
  <si>
    <t>Rendimientos financieros cta.No.137-31967-9 Departamento de Arauca-Emprestito Bancario 2013,registro ninhacienda 611515221</t>
  </si>
  <si>
    <t>Rendimientos Financieros Departamento de Arauca- Saldos emprestitos</t>
  </si>
  <si>
    <t>INGRESOS CORRIENTES DE LIBRE DESTINACIÓN  (ICLD)</t>
  </si>
  <si>
    <t xml:space="preserve">IMPUESTOS DIRECTOS </t>
  </si>
  <si>
    <t>Registro y Anotacion</t>
  </si>
  <si>
    <t>IMPUESTOS INDIRECTOS</t>
  </si>
  <si>
    <t>Tabaco y cigarrillos Nacional</t>
  </si>
  <si>
    <t>tabaco y cigarrillos Extranjero</t>
  </si>
  <si>
    <t>Consumo de Cerveza  Nacional</t>
  </si>
  <si>
    <t>Consumo de Cerveza  Extranjera</t>
  </si>
  <si>
    <t>Licores Nacionales</t>
  </si>
  <si>
    <t>30</t>
  </si>
  <si>
    <t>Integración Vial</t>
  </si>
  <si>
    <t>Licores Extranjeros</t>
  </si>
  <si>
    <t>Deguello Ganado Mayor Mpio Arauca</t>
  </si>
  <si>
    <t>Deguello Ganado Mayor Otros Municpios</t>
  </si>
  <si>
    <t>RENTAS CONTRACTUALES</t>
  </si>
  <si>
    <t>2017005810469</t>
  </si>
  <si>
    <t>23.02.02</t>
  </si>
  <si>
    <t>Caracterización del estado actual de la condición de soberanía alimentaria de los pueblos indígenas en el departamento de Arauca.</t>
  </si>
  <si>
    <t>2017005810537</t>
  </si>
  <si>
    <t>2125</t>
  </si>
  <si>
    <t>RENTAS OCASIONALES</t>
  </si>
  <si>
    <t>30.03.01</t>
  </si>
  <si>
    <t xml:space="preserve">Construcción y pavimentación   de la vía circuito San Luis- Santa Helena-  Brisas ,en el Municipio de Tame, Departamento de Arauca </t>
  </si>
  <si>
    <t>Sobre Tasa a la Gasolina</t>
  </si>
  <si>
    <t>I.V.A.</t>
  </si>
  <si>
    <t>2017005810249</t>
  </si>
  <si>
    <t>2127</t>
  </si>
  <si>
    <t>30.02.04</t>
  </si>
  <si>
    <t>Construcción de puente Hamaca en el sector Botalón- Puerto Nidia del Departamento de Arauca</t>
  </si>
  <si>
    <t>MULTAS</t>
  </si>
  <si>
    <t>Otras multas de Gobierno</t>
  </si>
  <si>
    <t>Otros ingresos no Tributarios</t>
  </si>
  <si>
    <t>VIGENCIA FUTURA ORDENANZA 10E 2016
2017005810137</t>
  </si>
  <si>
    <t>1392</t>
  </si>
  <si>
    <t>30.02.01
30.03.01</t>
  </si>
  <si>
    <t>Construcción y  pavimentación  de la via Tamacay- Puerto jordan,  en el  Departamento de Arauca</t>
  </si>
  <si>
    <t>Rendimientos Financieros sobretasa al ACPM</t>
  </si>
  <si>
    <t>Rendimientos Financieros Fondo de Seguridad Ley 418/97</t>
  </si>
  <si>
    <t>Rendimientos Financieros - S.G.P. Educación Prestación del Servicio</t>
  </si>
  <si>
    <t>Rendimientos Financieros S.G.P. Educación – Cancelaciones</t>
  </si>
  <si>
    <t>Rendimientos Financieros Cta 21500241423 Dpto De Arauca Fondo de Desastres</t>
  </si>
  <si>
    <t>2017005810190</t>
  </si>
  <si>
    <t xml:space="preserve">
ORDENANZA SUPERAVIT 10 DE 2017 
ORDENANZA VIGENCIA FUTURA 18 DE 2017</t>
  </si>
  <si>
    <t>2374</t>
  </si>
  <si>
    <t>30.03.02</t>
  </si>
  <si>
    <t>Mejoramiento, mantenimiento de la red vial terciaria del Municipio de Saravena, Departamento de Arauca</t>
  </si>
  <si>
    <t>Rendimientos Financieros Recursos para Agua Potable y Saneamiento Básico SGP - Ley 1176/2007</t>
  </si>
  <si>
    <t>Rendimientos Financieros cta.no.137-30074-5 Recursos para Cofinanciación Cobertura en Educación de las Entidades Territoriales Productoras, art.145 decreto 4923/2011</t>
  </si>
  <si>
    <t>Rendimientos Financieros conv.018/2017. Federacion Nacional de Departamentos</t>
  </si>
  <si>
    <t>Sobretasa Al Acpm.</t>
  </si>
  <si>
    <t>2017005810169</t>
  </si>
  <si>
    <t xml:space="preserve">
ORDENANZA SUPERAVIT 10 DE 2017 
ORDENANZA VIGENCIAS FUTURAS XX DE 2017</t>
  </si>
  <si>
    <t>2376</t>
  </si>
  <si>
    <t>30.03.03</t>
  </si>
  <si>
    <t>Construcción del puente Colgante  sobre el rio Purare,  vereda la Reforma del Municipio de Tame, Departamento de Arauca</t>
  </si>
  <si>
    <t>100% Mantenimiento Infraestructura Vias</t>
  </si>
  <si>
    <t>CULTURA (Patrimonio cultural)</t>
  </si>
  <si>
    <t>DEPORTE (En convenio con los municipios)</t>
  </si>
  <si>
    <t>IVA Licores Extranjero Deporte</t>
  </si>
  <si>
    <t>2017005810191</t>
  </si>
  <si>
    <t>2377</t>
  </si>
  <si>
    <t>Mejoramiento  del puente sobre caño negro vereda  Malvinas,  Municipio de Tame, Departamento de Arauca</t>
  </si>
  <si>
    <t>IVA Licores Nacionales Deporte</t>
  </si>
  <si>
    <t>3070</t>
  </si>
  <si>
    <t>5% Fondo de Seguridad</t>
  </si>
  <si>
    <t>100% SEGÚN PROYECTOS APROBADOS COMITÉ DE ORDEN PUBLICO</t>
  </si>
  <si>
    <t>Proyectos de inversion</t>
  </si>
  <si>
    <t>2017005810178</t>
  </si>
  <si>
    <t>VIGENCIA FUTURA ORDENANZA 10E 2016
ORDENANZA 12 DE 2017 CONTRACREDITO</t>
  </si>
  <si>
    <t>1394</t>
  </si>
  <si>
    <t>Mejoramiento y mantenimiento de vías terciarias del Departamento de Arauca</t>
  </si>
  <si>
    <t>TRANSFERENCIA A COLDEPORTES (Proyectos de inversion DEPORTE) (30%)   POR FUNCIONAMIENTO</t>
  </si>
  <si>
    <t>TRANSFERENCIA A COLDEPORTES(Para sus gastos 70%)  POR FUNCIONAMIENTO</t>
  </si>
  <si>
    <t xml:space="preserve">
2017005810178</t>
  </si>
  <si>
    <t xml:space="preserve">
ORDENANZA SUPERAVIT 10 DE 2017 
ORDENANZA 12 DE 2017 CONTRACREDITO
ORDENANZA DE VIGENCIA FUTURAS XX DE 2017</t>
  </si>
  <si>
    <t>2421</t>
  </si>
  <si>
    <t>100% AGUA POTABLE Y SANEAMIENTO BASICO</t>
  </si>
  <si>
    <t>SGP educacion</t>
  </si>
  <si>
    <t xml:space="preserve">
2017005810197 </t>
  </si>
  <si>
    <t xml:space="preserve">VIGENCIA FUTURA ORDENANZA 10E 2016
ORDENANZA 12 DE 2017
CONTRACREDITO
</t>
  </si>
  <si>
    <t>1395</t>
  </si>
  <si>
    <t>30.02.01
30.02.02
30.02.03</t>
  </si>
  <si>
    <t>SGP Asignacion poblacion atendida</t>
  </si>
  <si>
    <t>SGP Asignacion poblacion atendida (aportes Patronales ssf)</t>
  </si>
  <si>
    <t>SGP Asignacion poblacion atendida (Aportes doc entes ssf)</t>
  </si>
  <si>
    <t>SGP Asignacion complemento poblacion atendida</t>
  </si>
  <si>
    <t>Apoyo y fomento de cultivos promisorios Sacha Inchi en zonas de cultivos ilícitos del Departamento de Arauca</t>
  </si>
  <si>
    <t>SGP Cancelacion de prestaciones sociales CPSM</t>
  </si>
  <si>
    <t>2017005810175</t>
  </si>
  <si>
    <t>1400</t>
  </si>
  <si>
    <t>30.02.04
30.03.03</t>
  </si>
  <si>
    <t>Construcción de puente vehicular sobre el río Ele y obras complementarias, Corregimiento cañas bravas del Departamento de Arauca</t>
  </si>
  <si>
    <t>TRANSFERENCIAS NACIONALES (Cofinanciacion alimentacion escolar)</t>
  </si>
  <si>
    <t>Alimentación Ecolar</t>
  </si>
  <si>
    <t xml:space="preserve">
2017005810175</t>
  </si>
  <si>
    <t xml:space="preserve">
ORDENANZA SUPERAVIT 10 DE 2017 
ORDENANZA 12 DE 2017
CONTRACREDITO
VIGENCIA FUTURA ORDENANZA 18 DE 2017</t>
  </si>
  <si>
    <t>2422</t>
  </si>
  <si>
    <t xml:space="preserve">GRAN TOTAL DISPONIBLE </t>
  </si>
  <si>
    <t>2017005810196</t>
  </si>
  <si>
    <t xml:space="preserve">Se amplio Horizonte y recursos </t>
  </si>
  <si>
    <t>3071</t>
  </si>
  <si>
    <t>JS</t>
  </si>
  <si>
    <t>Divulgación y promoción de eventos feriales como apoyo a los procesos de comercialización de productos agropecuarios de la comunidad productora del Arauca</t>
  </si>
  <si>
    <t>32</t>
  </si>
  <si>
    <t>Desarrollo Energético</t>
  </si>
  <si>
    <t>2017005810492</t>
  </si>
  <si>
    <t>3072</t>
  </si>
  <si>
    <t>Apoyo establecimiento de nuevas siembras del cultivo de yuca en el Municipio Saravena</t>
  </si>
  <si>
    <t>2017005810463</t>
  </si>
  <si>
    <t>3073</t>
  </si>
  <si>
    <t>Fortalecimiento Sector Porcícola del Departamento de Arauca</t>
  </si>
  <si>
    <t>1522</t>
  </si>
  <si>
    <t>32.04.01</t>
  </si>
  <si>
    <t>Construcción Subestación eléctrica zona Industrial, adecuación de línea 34.5/13.8 KV y circuitos asociados, en el Municipio de Arauca, Departamento de Arauca</t>
  </si>
  <si>
    <t>2017005810479</t>
  </si>
  <si>
    <t>Fortalecimiento de la productividad de la cadena carne leche a través del mejoramiento de los procesos de recolección, condiciones de manejo y buenas prácticas ganaderas en la producción de la leche a los productores del Departamento de Arauca</t>
  </si>
  <si>
    <t>33</t>
  </si>
  <si>
    <t>Masificación de Gas</t>
  </si>
  <si>
    <t>201700510464</t>
  </si>
  <si>
    <t>Apoyo al mejoramiento de la disponibilidad de forraje para ganadería en el Departamento de Arauca</t>
  </si>
  <si>
    <t>CONTRACREDITADO</t>
  </si>
  <si>
    <t>VIGENCIA FUTURA ORDENANZA 10E 2016
ORDENANZA CONTRACREDITO 11 DE 2017</t>
  </si>
  <si>
    <t>1409</t>
  </si>
  <si>
    <t>33.02.01</t>
  </si>
  <si>
    <t>Interventoría Técnica, Administrativa y Financiera al proyecto Plan de Masificación de gas en los Mpios de Arauca, Arauquita, Cravo Norte, Fortul, Puerto Rondón y Tame en el Dpto de Arauca</t>
  </si>
  <si>
    <t>2017005810436</t>
  </si>
  <si>
    <t>Apoya a la implementación de un programa sanitario en el Departamento de Arauca</t>
  </si>
  <si>
    <t>2017005810489</t>
  </si>
  <si>
    <t>Apoyo al mejoramiento de la productividad del sector ganadero a través de la implementación de biotecnologías de la reproducción en el Departamento De Arauca.</t>
  </si>
  <si>
    <t>2017005810438</t>
  </si>
  <si>
    <t>Apoyo establecimiento de nuevas áreas cultivos promisorios Arauca, Arauquita, Cravo Norte, Fortul, Puerto Rondón, Saravena , Tame</t>
  </si>
  <si>
    <t>35</t>
  </si>
  <si>
    <t>Conectividad Vial Urbana</t>
  </si>
  <si>
    <t>2017005810440</t>
  </si>
  <si>
    <t>Apoyo Establecimiento de nuevas áreas de la línea productiva cacao Arauquita, Arauca, Fortul, Saravena, Tame</t>
  </si>
  <si>
    <t>2017005810357</t>
  </si>
  <si>
    <t>2140</t>
  </si>
  <si>
    <t>35.01.01</t>
  </si>
  <si>
    <t>Mejoramiento de la Red vial Urbana en el Municipio de Tame, Departamento de Arauca</t>
  </si>
  <si>
    <t>2017005810171</t>
  </si>
  <si>
    <t>ORDENANZA SUPERAVIT 10 DE 2017
VIGENCIA FUTURA ORDENANZA 18 DE 2017</t>
  </si>
  <si>
    <t>2273</t>
  </si>
  <si>
    <t>Mejoramiento de la infraestructura vial urbana en el  Municipio de Saravena, Departamento de Arauca</t>
  </si>
  <si>
    <t>2017005810170</t>
  </si>
  <si>
    <t xml:space="preserve">ORDENANZA SUPERAVIT 10 DE 2017
VIGENCIA FUTURA ORDENANZA 18 DE 2017
</t>
  </si>
  <si>
    <t>2381</t>
  </si>
  <si>
    <t>Construcción pavimento rígido en el Barrio san Isidro del Municipio de Arauquita, Departamento de Arauca</t>
  </si>
  <si>
    <t>Gestión ambiental y biodiversidad</t>
  </si>
  <si>
    <t>2017005810525</t>
  </si>
  <si>
    <t xml:space="preserve">Adquisición de predios en áreas de interés estratégica que surten de agua los acueductos municipales o regionales en el Departamento de Arauca Art. 210 ley 1450/2011 </t>
  </si>
  <si>
    <t>2017005810182</t>
  </si>
  <si>
    <t>2382</t>
  </si>
  <si>
    <t>Construcción pavimento vias urbanas en los barrios Milton Bastos y el Centro Municipio de Fortul, Departamento de Arauca</t>
  </si>
  <si>
    <t>2017005810526</t>
  </si>
  <si>
    <t xml:space="preserve">Apoyo a campañas de promoción de los derechos de los animales Arauca </t>
  </si>
  <si>
    <t>2017005810165</t>
  </si>
  <si>
    <t>2383</t>
  </si>
  <si>
    <t>Construcción de pavimento de vias urbanas en el Barrio Fundadores del Municipio de Arauca, Departamento de Arauca</t>
  </si>
  <si>
    <t>2017005810484</t>
  </si>
  <si>
    <t xml:space="preserve">Fortalecimiento de la actividades de educación ambiental en el Departamento de Arauca, </t>
  </si>
  <si>
    <t>2017005810166</t>
  </si>
  <si>
    <t>ORDENANZA SUPERAVIT 10 DE 2017
ORDENANZA VIGENCIA FUTURAS XX DE 2017</t>
  </si>
  <si>
    <t>2384</t>
  </si>
  <si>
    <t>Construcción y pavimentación de vias en el barrio Pedro Nel Jimenez del Municipio de Arauca, Departamento de Arauca</t>
  </si>
  <si>
    <t>2017005810476</t>
  </si>
  <si>
    <t xml:space="preserve">Apoyo al cumplimiento de la normatividad ambiental y la gestión ambiental municipal en el Departamento de Arauca. </t>
  </si>
  <si>
    <t>2017005810205</t>
  </si>
  <si>
    <t>2385</t>
  </si>
  <si>
    <t>Pavimentación de vias urbanas del  Municipio de Cravo Norte en el  Departamento de Arauca</t>
  </si>
  <si>
    <t>2017005810487</t>
  </si>
  <si>
    <t>Implementación de  un sistema piloto de alertas tempranas agroclimático, para el costado oriental del Parque Nacional del Cocuy - Municipio de Tame</t>
  </si>
  <si>
    <t>2017005810177</t>
  </si>
  <si>
    <t>2386</t>
  </si>
  <si>
    <t>Mejoramiento y rehabilitación en pavimento flexible del Dique vía del Municipio de Arauca, Departamento de Arauca</t>
  </si>
  <si>
    <t>2017005810470</t>
  </si>
  <si>
    <t>Conservación restauración y rehabilitación de áreas protectoras en zonas de captación de agua en la cordillera oriental Departamento de Arauca</t>
  </si>
  <si>
    <t>2017005810439</t>
  </si>
  <si>
    <t>3086</t>
  </si>
  <si>
    <t>DS</t>
  </si>
  <si>
    <t>Implementación de estrategias que contribuyan a la disminución de gases de efecto invernadero  causado por la deforestación en el Departamento de Arauca</t>
  </si>
  <si>
    <t>SOCIAL</t>
  </si>
  <si>
    <t>REDUCCIÓN DE BRECHAS DE POBREZA PARA LA IGUALDAD</t>
  </si>
  <si>
    <t>Eficiencia Administrativa</t>
  </si>
  <si>
    <t>FONDO DE SEGURIDAD</t>
  </si>
  <si>
    <t>2017005810218</t>
  </si>
  <si>
    <t>Traslado al Plan de aguas PDA, contrato de adhesión de fiducia mercantil irrevocable de recaudo, administración, garantías y pagos; para el manejo de los recursos Planes Departamentales de Agua.</t>
  </si>
  <si>
    <t>2017005810300</t>
  </si>
  <si>
    <t>3088</t>
  </si>
  <si>
    <t xml:space="preserve">Ampliación y Optimización del sistema de Acueducto del Municipio de Saravena </t>
  </si>
  <si>
    <t>57</t>
  </si>
  <si>
    <t>Convivencia ciudadana</t>
  </si>
  <si>
    <t>Ampliación y Optimización del sistema de alcantarillado Sanitario del Municipio de Saravena, Departamento de Arauca</t>
  </si>
  <si>
    <t>FONDO LOCAL DE SALUD</t>
  </si>
  <si>
    <t>Construcción del Alcantarillado Sanitario y sistema de tratamiento de aguas residuales del centro poblado de Puerto Nariño en el Municipio de Saravena, Departamento de Arauca</t>
  </si>
  <si>
    <t>2017005810167</t>
  </si>
  <si>
    <t>se amplió el horizonte</t>
  </si>
  <si>
    <t>3089</t>
  </si>
  <si>
    <t>WC</t>
  </si>
  <si>
    <t xml:space="preserve">Construcción del alcantarillado pluvial en el sector urbano Brisas de Satena del municipio de Tame Departamento de Arauca </t>
  </si>
  <si>
    <t>3090</t>
  </si>
  <si>
    <t xml:space="preserve">Ampliación y Optimización del sistema de alcantarillado Sanitario del Municipio de Saravena, Departamento de Arauca
</t>
  </si>
  <si>
    <t>Sistema asistencial e intervencionista humanizado</t>
  </si>
  <si>
    <t>Indígenas</t>
  </si>
  <si>
    <t>2017005810124</t>
  </si>
  <si>
    <t xml:space="preserve">
ORDENANZA SUPERAVIT 10 DE 2017
ORDENANZA VIGENCIA FUTURA 18 DE 2017</t>
  </si>
  <si>
    <t>2391</t>
  </si>
  <si>
    <t>07.02.02</t>
  </si>
  <si>
    <t>Implementación de un programa de intervención sanitaria nutricional para persona adulta mayor con enfoque comunitario y atención primaria en saud en el Departamento de Arauca</t>
  </si>
  <si>
    <t>3091</t>
  </si>
  <si>
    <t>Red  integral para la prestación de servicios básicos, especializados  y respuesta a las capacidades básicas en salud pública</t>
  </si>
  <si>
    <t>2017005810122</t>
  </si>
  <si>
    <t>2396</t>
  </si>
  <si>
    <t>08.02.07</t>
  </si>
  <si>
    <t>Adecuacion y mejoramiento de la infraestructura fisica del laboratorio de salud publica fronterizo para dar cumplimiento a los estandares de calidad, Departamento de Arauca</t>
  </si>
  <si>
    <t>2398</t>
  </si>
  <si>
    <t>08.01.01</t>
  </si>
  <si>
    <t>Mejoramiento Tecnológico del área de imágenes diagnosticas de la Red Pública Hospitalaria mediante la adquisición de un resonador magnetico para le Hospital San Vicente de Arauca</t>
  </si>
  <si>
    <t>Construcción y  pavimentación  de la vía Tamacay- Puerto Jordan,  en el  Departamento de Arauca</t>
  </si>
  <si>
    <t xml:space="preserve">
ORDENANZA VIGENCIA FUTURA 18 DE 2017</t>
  </si>
  <si>
    <t xml:space="preserve">FONDO DE GESTION DEL RIESGO </t>
  </si>
  <si>
    <t>Mejoramiento y mantenimiento de vías secundarias del Departamento de Arauca</t>
  </si>
  <si>
    <t>3092</t>
  </si>
  <si>
    <t xml:space="preserve">Mejoramiento y mantenimiento de vías terciarias del Departamento de Arauca </t>
  </si>
  <si>
    <t>2017005810588</t>
  </si>
  <si>
    <t>3093</t>
  </si>
  <si>
    <t>Construcción de puente en la Vereda Caño Negro Municipio de Saravena, Departamento de Arauca</t>
  </si>
  <si>
    <t>47</t>
  </si>
  <si>
    <t>Crecimiento Resiliente y Reducción del Riesgo</t>
  </si>
  <si>
    <t>2017005810433</t>
  </si>
  <si>
    <t>3094</t>
  </si>
  <si>
    <t>Mejoramiento de los puntos críticos de la vía Los Caballos - Cabuyare del Municipio de Arauca, Departamento de Arauca</t>
  </si>
  <si>
    <t>2017005810536</t>
  </si>
  <si>
    <t>3095</t>
  </si>
  <si>
    <t xml:space="preserve">Construcción de obras de arte para las vías terciarias del Departamento de Arauca </t>
  </si>
  <si>
    <t>2017005810221</t>
  </si>
  <si>
    <t>ORDENANZA SUPERAVIT 10 DE 2017
ORDENANZA VIGENCIA FUTURA XX DE 2017</t>
  </si>
  <si>
    <t>2399</t>
  </si>
  <si>
    <t>47.02.04</t>
  </si>
  <si>
    <t>Mejoramiento y  Recuperacion del  rio Caranalito Municipio de Arauquita, Departamento de Arauca</t>
  </si>
  <si>
    <t>2017005810352</t>
  </si>
  <si>
    <t>3096</t>
  </si>
  <si>
    <t xml:space="preserve"> Mejoramiento de las vías terciarias del Municipio de Tame del Departamento de Arauca</t>
  </si>
  <si>
    <t>2017005810229</t>
  </si>
  <si>
    <t>2400</t>
  </si>
  <si>
    <t>Construcción de obras de proteccion contra inundaciones sobre la ribera del rio Ele,  Arauquita, Departamento de Arauca</t>
  </si>
  <si>
    <t>2017005810583</t>
  </si>
  <si>
    <t>3097</t>
  </si>
  <si>
    <t>Construcción del puente vehicular en la vereda La Colorada sobre Caño Rojo del Municipio de Fortul Departamento de Arauca</t>
  </si>
  <si>
    <t>2017005810219</t>
  </si>
  <si>
    <t>ORDENANZA SUPERAVIT 10 DE 2017
ORDENANZA VIGENCIA FUTURA 18 DE 2017</t>
  </si>
  <si>
    <t>2401</t>
  </si>
  <si>
    <t>Rehabilitación, dique de protección sector barrancones en el Municipio de Arauca, Departamento de Arauca</t>
  </si>
  <si>
    <t>2017005810222</t>
  </si>
  <si>
    <t>2402</t>
  </si>
  <si>
    <t>Ampliacion Boxcoulvert para evacuacion de aguas lluvias, caño tigre, corregimiento de puerto nariño, Saravena Departamento de Arauca</t>
  </si>
  <si>
    <t>2017005810202</t>
  </si>
  <si>
    <t>2403</t>
  </si>
  <si>
    <t>Construcción y Obras de respuesta y contencion para la reduccion del riesgo en el Departamento de Arauca</t>
  </si>
  <si>
    <t>2017005810203</t>
  </si>
  <si>
    <t>3098</t>
  </si>
  <si>
    <t>2404</t>
  </si>
  <si>
    <t>47.02.02</t>
  </si>
  <si>
    <t>Ampliación de la electrificación rural en redes en media y baja tensión en las veredas, las canciones, la ceiba, el oasis en el  Municipio Arauquita, Arauca</t>
  </si>
  <si>
    <t>Estudios de preinversion para mitigacion del riesgo de desastres en el Departamento de Arauca</t>
  </si>
  <si>
    <t>2017005810557</t>
  </si>
  <si>
    <t>3099</t>
  </si>
  <si>
    <t>Ampliación electrificación en el área rural del municipio de Arauca y Puerto Rondón, Departamento de Arauca</t>
  </si>
  <si>
    <t xml:space="preserve">SECRETARIA DE DESARROLLO SOCIAL </t>
  </si>
  <si>
    <t>Niñez, adolescencia y familia</t>
  </si>
  <si>
    <t>Primera Infancia</t>
  </si>
  <si>
    <t xml:space="preserve">Infancia </t>
  </si>
  <si>
    <t>Construcción pavimento vías urbanas en los barrios Milton Bastos y el Centro Municipio de Fortul, Departamento de Arauca</t>
  </si>
  <si>
    <t>Adolescencia</t>
  </si>
  <si>
    <t>Construcción de pavimento de vías urbanas en el Barrio Fundadores del Municipio de Arauca, Departamento de Arauca</t>
  </si>
  <si>
    <t>Fortalecimiento y bienestar Familiar</t>
  </si>
  <si>
    <t>Construcción y pavimentación de vías en el barrio Pedro Nel Jimenez del Municipio de Arauca, Departamento de Arauca</t>
  </si>
  <si>
    <t>Juventud</t>
  </si>
  <si>
    <t>Pavimentación de vías urbanas del  Municipio de Cravo Norte en el  Departamento de Arauca</t>
  </si>
  <si>
    <t>Paz, Convivencia y Participación Juvenil</t>
  </si>
  <si>
    <t>3100</t>
  </si>
  <si>
    <t xml:space="preserve">Mejoramiento de la red vial urbana en el Municipio de Tame, Departamento de Arauca </t>
  </si>
  <si>
    <t>2017005810568</t>
  </si>
  <si>
    <t>3101</t>
  </si>
  <si>
    <t>Mujeres y Equidad de Género</t>
  </si>
  <si>
    <t>GAFAS DESPA</t>
  </si>
  <si>
    <t>Pavimentación en concreto rígido urbanización la pradera Municipio de Arauca departamento de Arauca</t>
  </si>
  <si>
    <t>2017005810408</t>
  </si>
  <si>
    <t>Orientación sexual e identidades de género diversas</t>
  </si>
  <si>
    <t>Construcción de pavimento en concreto rigido en el centro poblado nuevo caranal del municipio de Fortul - Departamento de Arauca</t>
  </si>
  <si>
    <t>SISTEMA GERAL DE PARTICIACIONES SGP-EDUCACION</t>
  </si>
  <si>
    <t>Víctimas</t>
  </si>
  <si>
    <t>2017005810231</t>
  </si>
  <si>
    <t>Proyecto para el pago de la nómina de funcionarios administrativos de los establecimientos educativos oficiales del departamento de Arauca</t>
  </si>
  <si>
    <t>24</t>
  </si>
  <si>
    <t>Prevención y protección para las Víctimas</t>
  </si>
  <si>
    <t>25</t>
  </si>
  <si>
    <t>Reparación Integral a las Víctimas</t>
  </si>
  <si>
    <t xml:space="preserve">Aportes EPS salud, sobre nómina personal administrativo de los establecimientos educativos oficiales del departamento de Arauca </t>
  </si>
  <si>
    <t>VALOR TOTAL DEL POAI</t>
  </si>
  <si>
    <t xml:space="preserve">Aportes fondos pensión, sobre nómina personal administrativo de los establecimientos educativos oficiales del departamento de Arauca </t>
  </si>
  <si>
    <t xml:space="preserve">Aportes administradora riesgos laborales, sobre nómina personal administrativo de los establecimientos educativos oficiales del departamento de Arauca </t>
  </si>
  <si>
    <t>Aportes fondos cesantías, sobre nómina personal administrativo de los establecimientos educativos oficiales del departamento de Arauca. (incluye provisión para pago de los intereses sobre cesantías de los empleados del régimen anualizado).</t>
  </si>
  <si>
    <t>Aporte parafiscal a SENA, sobre nómina personal administrativo de los establecimientos educativos oficiales del departamento de Arauca</t>
  </si>
  <si>
    <t>Aporte parafiscal a ICBF, sobre nómina personal administrativo de los establecimientos educativos oficiales del departamento de Arauca</t>
  </si>
  <si>
    <t xml:space="preserve">Aporte parafiscal a ESAP, sobre nómina personal administrativo de los establecimientos educativos oficiales del departamento de Arauca </t>
  </si>
  <si>
    <t>Aporte parafiscal a caja compensación familiar, sobre nómina personal administrativo de los establecimientos educativos oficiales del departamento de Arauca</t>
  </si>
  <si>
    <t>Aporte parafiscal a MEN-escuelas industriales e institutos técnicos, sobre nómina personal administrativo de los establecimientos educativos oficiales del departamento de Arauca</t>
  </si>
  <si>
    <t>Aportes provisión retroactividad cesantías personal administrativo de los establecimientos educativos del departamento de Arauca. (aplicable a servidores vinculados antes del 30 de diciembre de 1996)</t>
  </si>
  <si>
    <t>2017005810336</t>
  </si>
  <si>
    <t xml:space="preserve">Apoyo para viáticos y gastos de viaje de los servidores públicos del sector educativo del departamento de Arauca, financiados con recursos del SGP-educación. </t>
  </si>
  <si>
    <t>2017005810495</t>
  </si>
  <si>
    <t xml:space="preserve">Servicio de aseo para los establecimientos educativos públicos del departamento de Arauca </t>
  </si>
  <si>
    <t>2017005810458</t>
  </si>
  <si>
    <t xml:space="preserve">Servicio de vigilancia para los establecimientos educativos públicos del departamento de Arauca </t>
  </si>
  <si>
    <t>JOSE ALI DOMINGUEZ MARTINEZ</t>
  </si>
  <si>
    <t xml:space="preserve">Proyecto para el pago de la nómina de los docentes de los establecimientos educativos oficiales del departamento de Arauca - con situación de fondos (CSF)  </t>
  </si>
  <si>
    <t xml:space="preserve">Proyecto para el pago de la nómina de los docentes de los establecimientos educativos oficiales del departamento de Arauca - sin situación de fondos (SSF)  </t>
  </si>
  <si>
    <t>Secretario  de Planeación Departamental</t>
  </si>
  <si>
    <t>Aportes a SENA, sobre nómina personal docente de los establecimientos educativos oficiales del departamento de Arauca</t>
  </si>
  <si>
    <t>Aportes a ICBF, sobre nómina personal docente de los establecimientos educativos oficiales del departamento de Arauca</t>
  </si>
  <si>
    <t>Aportes a ESAP, sobre nómina personal docente de los establecimientos educativos oficiales del departamento de Arauca</t>
  </si>
  <si>
    <t>Aportes a caja de compensación familiar, sobre nómina personal docente de los establecimientos educativos oficiales del departamento de Arauca</t>
  </si>
  <si>
    <t>Aportes a MEN-escuelas industriales e institutos técnicos, sobre nómina personal docente de los establecimientos educativos oficiales del departamento de Arauca</t>
  </si>
  <si>
    <t>Aporte patronal cesantías - sin situación de fondos (SSF), sobre nómina personal docente de los establecimientos educativos oficiales del departamento de Arauca</t>
  </si>
  <si>
    <t>Aporte patronal salud - sin situación de fondos (SSF), sobre nómina personal docente de los establecimientos educativos oficiales del departamento de Arauca</t>
  </si>
  <si>
    <t>2017005910444</t>
  </si>
  <si>
    <t>Dotación de calzado y vestido de labor para el personal docente de los establecimientos educativos oficiales del departamento de Arauca. (ley 70/88 y decreto reglamentario n°1978/89)</t>
  </si>
  <si>
    <t>Proyecto para el pago de la nómina de los directivos docentes de los establecimientos educativos oficiales del departamento de Arauca - con situación de fondos (CSF) (supervisores, rectores, directores rurales y coordinadores)</t>
  </si>
  <si>
    <t>Proyecto para el pago de la nómina de los directivos docentes de los establecimientos educativos oficiales del departamento de Arauca - sin situación de fondos (SSF) (supervisores, rectores, directores rurales y coordinadores)</t>
  </si>
  <si>
    <t>Aportes a SENA, sobre nómina personal directivo docente del departamento de Arauca</t>
  </si>
  <si>
    <t>Aportes a ICBF, sobre nómina personal directivo docente del departamento de Arauca</t>
  </si>
  <si>
    <t>Aportes a ESAP, sobre nómina personal directivo docente de los establecimientos educativos oficiales del departamento de Arauca</t>
  </si>
  <si>
    <t>Aportes a caja compensación familiar, sobre nómina personal directivo docente del departamento de Arauca</t>
  </si>
  <si>
    <t>Aportes a MEN-escuelas industriales e institutos técnicos, sobre nómina personal directivo docente de los establecimientos educativos oficiales del departamento de Arauca</t>
  </si>
  <si>
    <t>GASTO PUBLICO SOCIAL 2017</t>
  </si>
  <si>
    <t>TOTAL PRESUPUESTADO A LA FECHA RECURSOS DE LA ENTIDAD</t>
  </si>
  <si>
    <t>PORCENTAJE</t>
  </si>
  <si>
    <t>SISTEMA GENERAL DE REGALIAS APROBADO 2017</t>
  </si>
  <si>
    <t xml:space="preserve">Aporte patronal cesantías - sin situación de fondos (SSF), sobre nómina del personal directivo docente del departamento de Arauca </t>
  </si>
  <si>
    <t xml:space="preserve">Aporte patronal salud - sin situación de fondos (SSF), sobre nómina del personal directivo docente del departamento de Arauca </t>
  </si>
  <si>
    <t>Dotación de calzado y vestido de labor para   el personal directivo docente de los establecimientos educativos oficiales del departamento de Arauca. (ley 70/88 y decreto reglamentario n°1978/89)</t>
  </si>
  <si>
    <t>2017005810414</t>
  </si>
  <si>
    <t>Apoyo para la dotación de mobiliario institucional y medios y recursos pedagógicos específicos para garantizar la adecuada atención de la matricula atendida bajo la modalidad de internado en el departamento de Arauca.</t>
  </si>
  <si>
    <t>2017005810423</t>
  </si>
  <si>
    <t>Apoyo para la adecuación, mejoramiento y construcción de infraestructura educativa que garantice la adecuada atención de la población atendida bajo la modalidad de internado en el departamento de Arauca.</t>
  </si>
  <si>
    <t>2017005810394</t>
  </si>
  <si>
    <t>Apoyo con enfoque diferencial a los establecimientos educativos oficiales del departamento de Arauca para garantizar la sostenibilidad de la conectividad a través del programa conexión total, implementado por el MEN</t>
  </si>
  <si>
    <t>2017005810530</t>
  </si>
  <si>
    <t>Servicio de personal de apoyo para la población con necesidades educativas especiales "NEE", capacidades excepcionales y sistema de responsabilidad penal adolescentes "SRPA" en establecimientos educativos oficiales del departamento de Arauca</t>
  </si>
  <si>
    <t>2018005810417</t>
  </si>
  <si>
    <t>Apoyo al funcionamiento básico de los establecimientos educativos estatales</t>
  </si>
  <si>
    <t>2017005810234</t>
  </si>
  <si>
    <t>Proyecto para el pago de la nómina de pensionados nacionalizados docentes y administrativos que se financian con recursos de cancelaciones-SGP/educación. (ley 43/1975, ley 91/1989 y ley 100/1993)</t>
  </si>
  <si>
    <t>GASTO PUBLICO SOCIAL 2016</t>
  </si>
  <si>
    <t xml:space="preserve">PRESUPUESTO TOTAL </t>
  </si>
  <si>
    <t>SISTEMA GENERAL DE REGALIAS APROBADO 2016</t>
  </si>
  <si>
    <t>2017005810506</t>
  </si>
  <si>
    <t>Implementación de acciones priorizadas en el Plan integral de seguridad ciudadana del Departamento de Arauca</t>
  </si>
  <si>
    <t>2017005810507</t>
  </si>
  <si>
    <t>2017005810207</t>
  </si>
  <si>
    <t>Fortalecimiento y asistencia técnica a los proyectos y metas del Plan Integral de Convivencia y Seguridad Ciudadana del Dpto. de Arauca</t>
  </si>
  <si>
    <t>Implementación de un programa de intervención sanitaria nutricional para persona adulta mayor con enfoque comunitario y atención primaria en salud en el Departamento de Arauca</t>
  </si>
  <si>
    <t>2017005810509</t>
  </si>
  <si>
    <t>Implementación de las acciones de prevención, vigilancia y control de las enfermedades zoonóticas del departamento de Arauca</t>
  </si>
  <si>
    <t>2017005810504</t>
  </si>
  <si>
    <t>2017005810497</t>
  </si>
  <si>
    <t>Fortalecimiento de las acciones de la salud pública en el departamento de Arauca.</t>
  </si>
  <si>
    <t>2017005810457</t>
  </si>
  <si>
    <t>Implementación del programa de atención psicosocial y salud integral a las víctimas del conflicto armado (PAPSIVI) en el departamento de Arauca.</t>
  </si>
  <si>
    <t>2017005810455</t>
  </si>
  <si>
    <t>Fortalecimiento del laboratorio de salud pública para la capacidad de respuesta de la red sanitaria y salud pública en el departamento de Arauca</t>
  </si>
  <si>
    <t>NUEVO</t>
  </si>
  <si>
    <t>2017005810456</t>
  </si>
  <si>
    <t>Implementación de estrategias para el fortalecimiento de la salud mental, prevención del suicidio, trastornos mentales y sustancias psicoactivas en el departamento de Arauca</t>
  </si>
  <si>
    <t>2017005810518</t>
  </si>
  <si>
    <t>Fortalecimiento de la salud infantil y familiar en los municipios del departamento de Arauca</t>
  </si>
  <si>
    <t>2017005810471</t>
  </si>
  <si>
    <t>3155</t>
  </si>
  <si>
    <t>Fortalecimiento de acciones de inteligencia epidemiológica y prevención primaria en el marco del plan de interrupción de la transmisión de la enfermedad de Chagas en el municipio de Arauquita</t>
  </si>
  <si>
    <t>2017005810481</t>
  </si>
  <si>
    <t>3156</t>
  </si>
  <si>
    <t xml:space="preserve">Fortalecimiento de los entornos saludables mediante la promoción de los modos, condiciones y estilos de vida saludables en el departamento de Arauca </t>
  </si>
  <si>
    <t>2017005810532</t>
  </si>
  <si>
    <t>3157</t>
  </si>
  <si>
    <t>Fortalecimiento de acciones de prevención primaria  e inteligencia epidemiológica para la reducción de la trasmisión de enfermedades trasmitidas por vectores en el Munciipio de Saravena</t>
  </si>
  <si>
    <t>Adecuación y mejoramiento de la infraestructura física del laboratorio de salud publica fronterizo para dar cumplimiento a los estándares de calidad, Departamento de Arauca</t>
  </si>
  <si>
    <t>Mejoramiento Tecnológico del área de imágenes diagnosticas de la Red Pública Hospitalaria mediante la adquisición de un resonador magnético para le Hospital San Vicente de Arauca</t>
  </si>
  <si>
    <t>2017005810515</t>
  </si>
  <si>
    <t>3158</t>
  </si>
  <si>
    <t>Mejoramiento y Mantenimiento de la infraestructura física del Hospital San Francisco en el municipio de Fortul, Departamento de Arauca</t>
  </si>
  <si>
    <t>Apoyo a la prestación de los servicios de salud en lo no cubierto por el POS a la población pobre afiliada al régimen subsidiado del departamento de Arauca</t>
  </si>
  <si>
    <t xml:space="preserve"> Apoyo al sistema general de seguridad social en salud de la red prestadora de servicios en el departamento de Arauca.</t>
  </si>
  <si>
    <t>Apoyo a la prestación de los servicios de salud para la población pobre no cubierta con subsidios a la demanda en el departamento de Arauca”.</t>
  </si>
  <si>
    <t>Fortalecimiento a las acciones operativas del sistema obligatorio de garantía de la calidad en salud en el departamento de Arauca”.</t>
  </si>
  <si>
    <t>Implementación de la segunda fase del nuevo modelo integral de atención en salud (MIAS) en el departamento de Arauca.</t>
  </si>
  <si>
    <t>Fortalecimiento del recurso humano en salud mediante la implementación de la segunda etapa de la  estrategia de atención primaria en salud (APS), en el marco del modelo  integral de atención en salud, en el departamento de Arauca</t>
  </si>
  <si>
    <t>2017005810447</t>
  </si>
  <si>
    <t>Análisis situacional de salud de los pueblos indígenas: Makaguan, U’wa, Hitnú, Betoy Sikuani e Inga del departamento de Arauca.</t>
  </si>
  <si>
    <t>2017005810330</t>
  </si>
  <si>
    <t>Se amplió el horizonte</t>
  </si>
  <si>
    <t>Apoyo Para La Disminución De La Morbimortalidad Infantil Indígena Mediante Programas De Mejoramiento Nutricional En El Dpto. De Arauca.</t>
  </si>
  <si>
    <t>PENDIENTE</t>
  </si>
  <si>
    <t>2017005810065</t>
  </si>
  <si>
    <t>Apoyo a los programas de prevención y atención integral a las familias indígenas con problemas de adicción a sustancias psicoactivas, alcoholismo y abandono en el departamento de Arauca en cumplimiento de los fallos de tutela</t>
  </si>
  <si>
    <t>2017005810397</t>
  </si>
  <si>
    <t>Fortalecimiento de la atención integral en salud para la población indígena priorizada en sentencias, autos, tutelas en el departamento de Arauca.</t>
  </si>
  <si>
    <t>2017005810422</t>
  </si>
  <si>
    <t>Implementación de la estrategia de atención integral a la primera infancia en el Departamento de Arauca</t>
  </si>
  <si>
    <t>2017005810453</t>
  </si>
  <si>
    <t>2017005810454</t>
  </si>
  <si>
    <t>2017005810445</t>
  </si>
  <si>
    <t>Implementación de la política pública de juventud en el Departamento de Arauca</t>
  </si>
  <si>
    <t>2017005810449</t>
  </si>
  <si>
    <t>Desarrollo de estrategias para el fortalecimiento de la convivencia y respeto familiar en el Departamento de Arauca</t>
  </si>
  <si>
    <t>2017005810594</t>
  </si>
  <si>
    <t>Mejoramiento y  Recuperación del  rio Caranalito Municipio de Arauquita, Departamento de Arauca</t>
  </si>
  <si>
    <t>Construcción de obras de protección contra inundaciones sobre la ribera del rio Ele,  Arauquita, Departamento de Arauca</t>
  </si>
  <si>
    <t>Construcción de obras de protección y respuesta para la reducción del riesgo urbano y rural en el Departamento de Arauca</t>
  </si>
  <si>
    <t>Fortalecimiento de los procesos de conocimiento del riesgo y capacidad operativa del Consejo Departamental de Gestión del Riesgo de desastres Arauca</t>
  </si>
  <si>
    <t>Ampliación Boxcoulvert para evacuación de aguas lluvias, caño tigre, corregimiento de puerto Nariño, Saravena Departamento de Arauca</t>
  </si>
  <si>
    <t>Construcción y Obras de respuesta y contención para la reducción del riesgo en el Departamento de Arauca</t>
  </si>
  <si>
    <t>Estudios de preinversion para mitigación del riesgo de desastres en el Departamento de Arauca</t>
  </si>
  <si>
    <t>Adquisición de asistencia humanitaria y elementos destinados a la respuesta de emergencias y la reducción del riesgo de desastres Arauca</t>
  </si>
  <si>
    <t>2017005858332</t>
  </si>
  <si>
    <t>Mantenimiento, Rehabilitación y adecuación del coliseo cubierto Barrio Fundadores del Municipio de Arauca, Departamento de Arauca.</t>
  </si>
  <si>
    <t>Diseño de acciones y desarrollo de estrategias que brinden protección integral a la infancia en el departamento</t>
  </si>
  <si>
    <t>Desarrollo de estrategias que brinden protección integral a la adolescencia en el Departamento de Arauca</t>
  </si>
  <si>
    <t>2017005810467</t>
  </si>
  <si>
    <t>2017005810243</t>
  </si>
  <si>
    <t>Desarrollo de un programa en promoción de mecanismos de participación ciudadana y control social a mujeres con enfoque diferencial del Departamento de Arauca</t>
  </si>
  <si>
    <t>2017005810380</t>
  </si>
  <si>
    <t>Apoyo a la generación de Ingresos, Asociatividad, Trabajo Asociativo e Independencia Económica de la Mujer Urbana y Rural del Departamento de Arauca</t>
  </si>
  <si>
    <t>2017005810095</t>
  </si>
  <si>
    <t>Apoyo a procesos de emprendimiento productivo y generación de ingresos para la población LGTBI del Dpto. de Arauca</t>
  </si>
  <si>
    <t>2017005810286</t>
  </si>
  <si>
    <t>Fortalecimiento a las personas con discapacidad y cuidadores en liderazgo activo, organización y asociatividad en el territorio</t>
  </si>
  <si>
    <t>2017005810282</t>
  </si>
  <si>
    <t>Fomento de valores en la comunidad araucana, que propicien el respeto y la no discriminación a la población con discapacidad.</t>
  </si>
  <si>
    <t>2017005810115</t>
  </si>
  <si>
    <t>Apoyo a la promoción de estrategias para la atención, asistencia integral y protección de las personas mayores de los municipios del Departamento de Arauca</t>
  </si>
  <si>
    <t>2017005810374</t>
  </si>
  <si>
    <t>Apoyo iniciativas productivas, emprendimientos y generación de ingresos para la población afrodescendiente del Departamento de Arauca</t>
  </si>
  <si>
    <t>2017005810381</t>
  </si>
  <si>
    <t>Apoyo y fortalecimiento para el empoderamiento socio-político a las comunidades y organizaciones de base de la población afrodescendiente del Departamento de Arauca</t>
  </si>
  <si>
    <t>2017005810383</t>
  </si>
  <si>
    <t>Apoyo  a las estrategias del empoderamiento de la guardia indígena como fortalecimiento al gobierno propio en el Departamento de Arauca</t>
  </si>
  <si>
    <t>2017005810384</t>
  </si>
  <si>
    <t>Apoyo a la atención integral a la familia indígena en el Departamento de Arauca</t>
  </si>
  <si>
    <t>2017005810348</t>
  </si>
  <si>
    <t>Apoyo a la operatividad de la mesa de concertación indígena del Departamento de Arauca</t>
  </si>
  <si>
    <t>2017005810385</t>
  </si>
  <si>
    <t>Apoyo al plan de trabajo de la Mesa departamental de  participación de victimas</t>
  </si>
  <si>
    <t>2017005810241</t>
  </si>
  <si>
    <t>Implementación de acciones del componentes de prevención, asistencia y atención del PAT departamental</t>
  </si>
  <si>
    <t>2017005810387</t>
  </si>
  <si>
    <t>Apoyo al funcionamiento del  Comité  Departamental de Justicia Transicional</t>
  </si>
  <si>
    <t>2017005810388</t>
  </si>
  <si>
    <t>Implementación de  Soluciones  auto sostenibles en Tierras y vivienda para la población víctima.</t>
  </si>
  <si>
    <t>2017005810550</t>
  </si>
  <si>
    <t>Apoyo a la generación de ingresos como impulso a  iniciativas productivas de la población victima</t>
  </si>
  <si>
    <t>GASTO PUBLICO SOCIAL 2018</t>
  </si>
  <si>
    <t>Insitucion educativa José Antonio Galan</t>
  </si>
  <si>
    <t>Adecuación de la Casa de la Cultura Miguel Matus Caile Municipio de Arauquita, Departamento de Arauca</t>
  </si>
  <si>
    <t>Ferias agropecuarias</t>
  </si>
  <si>
    <t>Construccion y ampliacion de acueducto Vereda Playas de Bojabá Municipio de Saravena, Departamento de Arauca</t>
  </si>
  <si>
    <t>Mejoramiento de puntillos para el suministro de agua en comunidades indigenas en el Departamento de Arauca</t>
  </si>
  <si>
    <t>Fortalecimiento de la función administrativa y mejoramiento del servicio al cliente de la gobernación del Departamento de Arauca, a través de la modernización del parque tecnológico y la dotación de muebles y enseres</t>
  </si>
  <si>
    <t>2017005810629</t>
  </si>
  <si>
    <t>Construcción de pozos profundos como fuente alterna de captación para plan de contigencia del acueducto Saravena Municipio de Saravena, Departamento de Arauca</t>
  </si>
  <si>
    <t>2017005852450</t>
  </si>
  <si>
    <t>Construcción y ampliación del sistema de acueducto y alcantarillado del sector Las Chorreras y rehabilitacion del caño Vaneguero  mediante la construccion de 300m de canal en concreto en el Municipio de Arauca</t>
  </si>
  <si>
    <t>2017005810621</t>
  </si>
  <si>
    <t>Construcción segunda etapa del alcantarillado pluvial en el sector urbano Brisas de Satena del Municipio de Tame, Departamento de Arauca</t>
  </si>
  <si>
    <t>JS(200) SZ(200)</t>
  </si>
  <si>
    <t>Construccion de puente en la Vereda Caño Negro Municipio de Saravena, Departamento de Arauca</t>
  </si>
  <si>
    <t>2017005810626</t>
  </si>
  <si>
    <t>Construcción de obras de arte en las veredas El Guavia, LoN Andes, Piñalito,Napoles,Macaguancito y la Soledad del Municipio de Tame, Departamento de Arauca</t>
  </si>
  <si>
    <t>2017005810633</t>
  </si>
  <si>
    <t>Mejoramiento, mantenimiento y construcción de obras de arte de la vía de acceso a Botalón , Turpiales a la vereda Barcelona, Costa rica y Betolles del Municipio de Tame, Departamento de Arauca</t>
  </si>
  <si>
    <t>Construccion de redes de distribucion de energia eléctrica en el Centro Poblado Chalet Real en la Vereda Las Vegas en el Municipio de Saravena, Departamento de Arauca</t>
  </si>
  <si>
    <t>2017005810646</t>
  </si>
  <si>
    <t>Pavimentación de vias urbanas en cemento rígido en el barrio Santander del Municipio de Tame,Departamento de Arauca</t>
  </si>
  <si>
    <t>Pavimento en concreto rígido urbanización La Pradera Municipio de Arauca, Departamento de Arauca</t>
  </si>
  <si>
    <t>Chagas</t>
  </si>
  <si>
    <t>Eventos Institucionalizados</t>
  </si>
  <si>
    <t>201700581048</t>
  </si>
  <si>
    <t>Fortalecimiento de los entornos saludables mediante la promoción de los modos, condiciones y estilos de vida saludables en el departamento de Arauca Arauca, Saravena, Arauquita y Fortul</t>
  </si>
  <si>
    <t>ORDENANZA SUPERAVIT10 DE 2017
ORDENANZA VIGENCIA FUTURA 18 DE 2018</t>
  </si>
  <si>
    <r>
      <t xml:space="preserve">VIGENCIA FUTURA ORDENANZA 10E 2016
</t>
    </r>
    <r>
      <rPr>
        <sz val="8"/>
        <color rgb="FFFF0000"/>
        <rFont val="Arial"/>
        <family val="2"/>
      </rPr>
      <t>2017005810047</t>
    </r>
  </si>
  <si>
    <t>Ampliación de la electrificación en el área rural de los municipios de Arauca y nPuerto Rondón, en el Departamento de Arauca</t>
  </si>
  <si>
    <r>
      <t xml:space="preserve">VIGENCIA FUTURA ORDENANZA 10E 2016
</t>
    </r>
    <r>
      <rPr>
        <sz val="8"/>
        <color rgb="FFFF0000"/>
        <rFont val="Arial"/>
        <family val="2"/>
      </rPr>
      <t>2017005810047</t>
    </r>
  </si>
  <si>
    <t>ORDENANZA 010E DE 2016</t>
  </si>
  <si>
    <t>SEGUNDO CORTE 2017</t>
  </si>
  <si>
    <t>ORDENANZA 18 DE 2017</t>
  </si>
  <si>
    <t>ORDENANZA OCTUBRE DE 2017</t>
  </si>
  <si>
    <r>
      <t>60% PROYECTOS CULTURALES DE LA REGION</t>
    </r>
    <r>
      <rPr>
        <sz val="10"/>
        <rFont val="Arial Narrow"/>
        <family val="2"/>
      </rPr>
      <t xml:space="preserve"> (Conforme al articulo 38 de la Ley 397/97 modificada por el articulo 38-1 de la Ley 666 de 2,001).</t>
    </r>
  </si>
  <si>
    <r>
      <t xml:space="preserve">Transferencia a los municipios, 70% COMO MINIMO PARA LA FINANCIACION DE LOS CENTROS DE VIDA  </t>
    </r>
    <r>
      <rPr>
        <sz val="10"/>
        <rFont val="Arial Narrow"/>
        <family val="2"/>
      </rPr>
      <t>(Debe distribuirse en todos los municipios de acuerdo al numero de ancianos indigentes que atienda cada ente territorial)</t>
    </r>
  </si>
  <si>
    <r>
      <t xml:space="preserve">Transferencia a los Municipios, 30% DOTACION Y MANTENIMIENTO DE LOS CENTROS DE BIENESTAR DEL ANCIANO  </t>
    </r>
    <r>
      <rPr>
        <sz val="10"/>
        <rFont val="Arial Narrow"/>
        <family val="2"/>
      </rPr>
      <t>(Debe distribuirse en todos los municipios de acuerdo al numero de ancianos indigentes que atienda cada ente territorial)</t>
    </r>
  </si>
  <si>
    <t>GRAN TOTAL PROYECTADO</t>
  </si>
  <si>
    <t>3195</t>
  </si>
  <si>
    <t>3196</t>
  </si>
  <si>
    <t>Apoyo a pequeños productores agropecuarios para la reconversión del sistema de producción ganadero en el Departamento de Arauca</t>
  </si>
  <si>
    <t>Mejoramiento y adecuación de la infraestructura física del centro educativo san francisco, vereda agua santa en el Municipio de Saravena, Dapartamento de Arauca</t>
  </si>
  <si>
    <t>Mejoramiento, Adecuación, Dotación y funcionamiento de los centros de bienestar para las personas mayores en el Municipio de arauca.</t>
  </si>
  <si>
    <t>Estudios y diseños para la adecuación de la planta de sacrificio de ganado bovino del Departamento de Arauca</t>
  </si>
  <si>
    <t>Apoyo al fortalecimiento de las bibliotecas escolares de las sedes educativas del Departamento de Arauca</t>
  </si>
  <si>
    <t>Fortalecimiento de los sistemas de producción apícola en los Municipios de Tame, Fortul, Arauquita y Saravena</t>
  </si>
  <si>
    <t>Implementación de acciones priorizadas en el Plan integral de concivencia ciudadana del Departamento de Arauca</t>
  </si>
  <si>
    <t>Modelo Preventivo con enfoque de riesgos</t>
  </si>
  <si>
    <r>
      <t xml:space="preserve">
</t>
    </r>
    <r>
      <rPr>
        <sz val="8"/>
        <rFont val="Calibri"/>
        <family val="2"/>
      </rPr>
      <t>2017005810047</t>
    </r>
  </si>
  <si>
    <t>50.04.01</t>
  </si>
  <si>
    <t>50.03.01</t>
  </si>
  <si>
    <t>50.01.01
50.01.02
50.01.03</t>
  </si>
  <si>
    <t>50.07.01</t>
  </si>
  <si>
    <t xml:space="preserve">
54.05.02</t>
  </si>
  <si>
    <t>54.02.03</t>
  </si>
  <si>
    <t>54.02.02</t>
  </si>
  <si>
    <t>56.09.01</t>
  </si>
  <si>
    <t>58.02.01</t>
  </si>
  <si>
    <t>59.01.01
59.02.02</t>
  </si>
  <si>
    <t>60.02.03</t>
  </si>
  <si>
    <t>48.04.03</t>
  </si>
  <si>
    <t>28.05.01
28.05.02</t>
  </si>
  <si>
    <t>28.05.02</t>
  </si>
  <si>
    <t>28.05.01</t>
  </si>
  <si>
    <t>28.08.01</t>
  </si>
  <si>
    <t>28.01.02</t>
  </si>
  <si>
    <t>28.07.01</t>
  </si>
  <si>
    <t>28.03.01</t>
  </si>
  <si>
    <t>28.02.01</t>
  </si>
  <si>
    <t>28.04.01</t>
  </si>
  <si>
    <t>28.06.01</t>
  </si>
  <si>
    <t>49.01.01</t>
  </si>
  <si>
    <t>49.02.01</t>
  </si>
  <si>
    <t>49.01.01
49.03.02</t>
  </si>
  <si>
    <t>52.01.01</t>
  </si>
  <si>
    <t>02,03,01</t>
  </si>
  <si>
    <t>03,01,07</t>
  </si>
  <si>
    <t>04,01,04</t>
  </si>
  <si>
    <t>26,03,09</t>
  </si>
  <si>
    <t>26,03,07</t>
  </si>
  <si>
    <t>26,03,01</t>
  </si>
  <si>
    <t>26,03,01
26,03,06</t>
  </si>
  <si>
    <t>26,01,03</t>
  </si>
  <si>
    <t>26,03,08</t>
  </si>
  <si>
    <t>26,03,02</t>
  </si>
  <si>
    <t>27,01,03</t>
  </si>
  <si>
    <t>27,02,01
27,02,04</t>
  </si>
  <si>
    <t>20,07,01</t>
  </si>
  <si>
    <t>22,05,05</t>
  </si>
  <si>
    <t>23,05,05</t>
  </si>
  <si>
    <t>23,04,12</t>
  </si>
  <si>
    <t>31,01,01</t>
  </si>
  <si>
    <t>40,01,01</t>
  </si>
  <si>
    <t>40,03,01</t>
  </si>
  <si>
    <t>40,02,01</t>
  </si>
  <si>
    <t>40,07,01</t>
  </si>
  <si>
    <t>40,02,01
40,02,02</t>
  </si>
  <si>
    <t>40,02,05</t>
  </si>
  <si>
    <t>40,05,01</t>
  </si>
  <si>
    <t>40,02,02</t>
  </si>
  <si>
    <t>45,02,02</t>
  </si>
  <si>
    <t>45,04,01</t>
  </si>
  <si>
    <t>45,03,01</t>
  </si>
  <si>
    <t>45,03,02</t>
  </si>
  <si>
    <t>45,01,01</t>
  </si>
  <si>
    <t>45,01,02</t>
  </si>
  <si>
    <t>46,01,01</t>
  </si>
  <si>
    <t>09,03,01
09,03,02</t>
  </si>
  <si>
    <t>09,02,02</t>
  </si>
  <si>
    <t>10,01,01</t>
  </si>
  <si>
    <t>05,01,01</t>
  </si>
  <si>
    <t>17,01,01</t>
  </si>
  <si>
    <t>20,01,01</t>
  </si>
  <si>
    <t>21,01,01</t>
  </si>
  <si>
    <t>30,03,02</t>
  </si>
  <si>
    <t>30,03,03</t>
  </si>
  <si>
    <t>30,03,01</t>
  </si>
  <si>
    <t>32,03,01</t>
  </si>
  <si>
    <t>56,01,01</t>
  </si>
  <si>
    <t>57,01,01</t>
  </si>
  <si>
    <t>06,01,03</t>
  </si>
  <si>
    <t>06,01,06</t>
  </si>
  <si>
    <t>13,02,01</t>
  </si>
  <si>
    <t>15,02,01</t>
  </si>
  <si>
    <t>16,02,01</t>
  </si>
  <si>
    <t>14,04,01</t>
  </si>
  <si>
    <t>18,03,02</t>
  </si>
  <si>
    <t>18,03,01</t>
  </si>
  <si>
    <t>19,02,01</t>
  </si>
  <si>
    <t>21,02,01</t>
  </si>
  <si>
    <t>20,06,01</t>
  </si>
  <si>
    <t>23,03,02</t>
  </si>
  <si>
    <t>22,02,02</t>
  </si>
  <si>
    <t>22,03,01</t>
  </si>
  <si>
    <t>23,04,06</t>
  </si>
  <si>
    <t>23,0408</t>
  </si>
  <si>
    <t>24,01,01
24,01,02</t>
  </si>
  <si>
    <t>24,01,02</t>
  </si>
  <si>
    <t>24,03,01</t>
  </si>
  <si>
    <t>25,0301</t>
  </si>
  <si>
    <t>25,03,01</t>
  </si>
  <si>
    <t>47,02,03</t>
  </si>
  <si>
    <t>47,02,04</t>
  </si>
  <si>
    <t>47,02,02</t>
  </si>
  <si>
    <t>23,04,01</t>
  </si>
  <si>
    <t xml:space="preserve">23,02,02
</t>
  </si>
  <si>
    <t>23,04,04</t>
  </si>
  <si>
    <t>3008</t>
  </si>
  <si>
    <t>3009</t>
  </si>
  <si>
    <t>3010</t>
  </si>
  <si>
    <t>3011</t>
  </si>
  <si>
    <t>3012</t>
  </si>
  <si>
    <t>3013</t>
  </si>
  <si>
    <t>3014</t>
  </si>
  <si>
    <t>3015</t>
  </si>
  <si>
    <t>3016</t>
  </si>
  <si>
    <t>3017</t>
  </si>
  <si>
    <t>3018</t>
  </si>
  <si>
    <t>3019</t>
  </si>
  <si>
    <t>3021</t>
  </si>
  <si>
    <t>3022</t>
  </si>
  <si>
    <t>3023</t>
  </si>
  <si>
    <t>3024</t>
  </si>
  <si>
    <t>3030</t>
  </si>
  <si>
    <t>3031</t>
  </si>
  <si>
    <t>3032</t>
  </si>
  <si>
    <t>3033</t>
  </si>
  <si>
    <t>3034</t>
  </si>
  <si>
    <t>Apoyo para la lucha contra la introducción ilegal de cigarrillos y licores en el Departamento de Arauca</t>
  </si>
  <si>
    <t>3035</t>
  </si>
  <si>
    <t>3036</t>
  </si>
  <si>
    <t>3037</t>
  </si>
  <si>
    <t>3038</t>
  </si>
  <si>
    <t>3039</t>
  </si>
  <si>
    <t>3040</t>
  </si>
  <si>
    <t>3042</t>
  </si>
  <si>
    <t>3043</t>
  </si>
  <si>
    <t>3044</t>
  </si>
  <si>
    <t>3045</t>
  </si>
  <si>
    <t>3046</t>
  </si>
  <si>
    <t>3050</t>
  </si>
  <si>
    <t>3051</t>
  </si>
  <si>
    <t>3052</t>
  </si>
  <si>
    <t>3053</t>
  </si>
  <si>
    <t>3054</t>
  </si>
  <si>
    <t>3055</t>
  </si>
  <si>
    <t>3056</t>
  </si>
  <si>
    <t>3057</t>
  </si>
  <si>
    <t>3058</t>
  </si>
  <si>
    <t>3059</t>
  </si>
  <si>
    <t>3060</t>
  </si>
  <si>
    <t>3062</t>
  </si>
  <si>
    <t>3063</t>
  </si>
  <si>
    <t>3065</t>
  </si>
  <si>
    <t>3066</t>
  </si>
  <si>
    <t>3067</t>
  </si>
  <si>
    <t>3068</t>
  </si>
  <si>
    <t>3069</t>
  </si>
  <si>
    <t>3074</t>
  </si>
  <si>
    <t>3075</t>
  </si>
  <si>
    <t>3076</t>
  </si>
  <si>
    <t>3077</t>
  </si>
  <si>
    <t>3078</t>
  </si>
  <si>
    <t>3079</t>
  </si>
  <si>
    <t>3080</t>
  </si>
  <si>
    <t>3081</t>
  </si>
  <si>
    <t>3082</t>
  </si>
  <si>
    <t>3083</t>
  </si>
  <si>
    <t>3084</t>
  </si>
  <si>
    <t>3085</t>
  </si>
  <si>
    <t>3087</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</si>
  <si>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</si>
  <si>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</si>
  <si>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</si>
  <si>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</si>
  <si>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</si>
  <si>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</si>
  <si>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</si>
  <si>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</si>
  <si>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</si>
  <si>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</si>
  <si>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</si>
  <si>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</si>
  <si>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</si>
  <si>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</si>
  <si>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</si>
  <si>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</si>
  <si>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</si>
  <si>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</si>
  <si>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</si>
  <si>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</si>
  <si>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</si>
  <si>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</si>
  <si>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</si>
  <si>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</si>
  <si>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</si>
  <si>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</si>
  <si>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</si>
  <si>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</si>
  <si>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</si>
  <si>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</si>
  <si>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</si>
  <si>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</si>
  <si>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</si>
  <si>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</si>
  <si>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</si>
  <si>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</si>
  <si>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</si>
  <si>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</si>
  <si>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</si>
  <si>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</si>
  <si>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</si>
  <si>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</si>
  <si>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</si>
  <si>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</si>
  <si>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</si>
  <si>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</si>
  <si>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</si>
  <si>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</si>
  <si>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</si>
  <si>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</si>
  <si>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</si>
  <si>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</si>
  <si>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</si>
  <si>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</si>
  <si>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</si>
  <si>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</si>
  <si>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</si>
  <si>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</si>
  <si>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</si>
  <si>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</si>
  <si>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</si>
  <si>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</si>
  <si>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</si>
  <si>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</si>
  <si>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</si>
  <si>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</si>
  <si>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</si>
  <si>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</si>
  <si>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</si>
  <si>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</si>
  <si>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</si>
  <si>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</si>
  <si>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</si>
  <si>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</si>
  <si>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</si>
  <si>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</si>
  <si>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</si>
  <si>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</si>
  <si>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</si>
  <si>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</si>
  <si>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</si>
  <si>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</si>
  <si>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</si>
  <si>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</si>
  <si>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</si>
  <si>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</si>
  <si>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</si>
  <si>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</si>
  <si>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</si>
  <si>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 xml:space="preserve">Secretario de Planeación Departamental </t>
  </si>
  <si>
    <t xml:space="preserve">Fortalecimiento de las acciones de salud pública que permitan garantizar el bienestar de la población a través de la gestión de las dimensiones de salud pública en el Departamento de Arauca. </t>
  </si>
  <si>
    <t>Implementación de estrategias que promuevan la generación de desarrollo socioeconómico para las organizaciones comunales y sociales en el Departamento de Arauca</t>
  </si>
  <si>
    <t>Implementación de estrategias de promoción y defensa de los derechos e intereses comerciales y económicos de los consumidores en el Departamento de Arauca.</t>
  </si>
  <si>
    <t xml:space="preserve">Desarrollo de programas de emprendimiento dirigidos a la población migrante y retornada en el Departamento de Arauca </t>
  </si>
  <si>
    <t xml:space="preserve">Apoyo a los procesos de participación ciudadana, servicio al ciudadano y construcción colectiva del territorio. </t>
  </si>
  <si>
    <t xml:space="preserve">Fortalecimiento de instancias de planificación y participación ciudadana en la toma de decisiones y el ejercicio de planificación del Departamento dirigido a consejeros territoriales Municipales y Departamentales </t>
  </si>
  <si>
    <t>Apoyo a la Financiación de mecanismo de integración, articulación y regionalización  que promuevan la competitividad del territorio</t>
  </si>
  <si>
    <t>Implementación de Plan estratégico para el fortalecimiento de la calidad educativa para un territorio de paz.</t>
  </si>
  <si>
    <t xml:space="preserve">Apoyo a la formación artística en instrumentos de viento y percusión para creación de la sinfónica juvenil del Departamento de Arauca y a procesos de circulación musical </t>
  </si>
  <si>
    <t xml:space="preserve">VALOR TOTAL DEL PROYECTO </t>
  </si>
  <si>
    <t>Apoyo a los procesos de retornos y reubicaciones a comunidades indigenas en el marco de los autos 382 y sentencia T-091  en el Departamento de arauca</t>
  </si>
  <si>
    <t>PLAN OPERATIVO ANUAL DE INVERSIONES 2018 - ACTUALIZADO 29/11/2018</t>
  </si>
  <si>
    <t>Cofinanciacion de coberturas en educacion entidades productoras</t>
  </si>
  <si>
    <t>Cofinanciacion Ministerio de educacion Nacional para el programa de alimentacion escolar PAE</t>
  </si>
  <si>
    <t>Cofinanciacion Ministerio de educacion Nacional para el programa de alimentacion escolar PAE Jornada Unica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</si>
</sst>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quot;$&quot;* #,##0.00_-;\-&quot;$&quot;* #,##0.00_-;_-&quot;$&quot;* &quot;-&quot;??_-;_-@_-"/>
    <numFmt numFmtId="165" formatCode="_-&quot;$&quot;* #,##0.00_-;\-&quot;$&quot;* #,##0.00_-;_-&quot;$&quot;* &quot;-&quot;??_-;_-@"/>
    <numFmt numFmtId="166" formatCode="_-[$$-409]* #,##0.00_ ;_-[$$-409]* \-#,##0.00\ ;_-[$$-409]* &quot;-&quot;??_ ;_-@_ "/>
    <numFmt numFmtId="167" formatCode="_-&quot;$&quot;* #,##0_-;\-&quot;$&quot;* #,##0_-;_-&quot;$&quot;* &quot;-&quot;_-;_-@"/>
    <numFmt numFmtId="168" formatCode="#,##0.0"/>
    <numFmt numFmtId="169" formatCode="_-&quot;$&quot;\ * #,##0.00_-;\-&quot;$&quot;\ * #,##0.00_-;_-&quot;$&quot;\ * &quot;-&quot;??_-;_-@"/>
    <numFmt numFmtId="170" formatCode="&quot;$&quot;\ #,##0.00_);[Red]\(&quot;$&quot;\ #,##0.00\)"/>
    <numFmt numFmtId="171" formatCode="_(&quot;$&quot;\ * #,##0.00_);_(&quot;$&quot;\ * \(#,##0.00\);_(&quot;$&quot;\ * &quot;-&quot;??_);_(@_)"/>
    <numFmt numFmtId="172" formatCode="_([$$-409]* #,##0.00_);_([$$-409]* \(#,##0.00\);_([$$-409]* &quot;-&quot;??_);_(@_)"/>
    <numFmt numFmtId="173" formatCode="_-* #,##0.00_-;\-* #,##0.00_-;_-* &quot;-&quot;??_-;_-@"/>
    <numFmt numFmtId="174" formatCode="_(* #,##0.00_);_(* \(#,##0.00\);_(* &quot;-&quot;??_);_(@_)"/>
    <numFmt numFmtId="175" formatCode="_-&quot;$&quot;* #,##0_-;\-&quot;$&quot;* #,##0_-;_-&quot;$&quot;* &quot;-&quot;??_-;_-@_-"/>
    <numFmt numFmtId="176" formatCode="_-&quot;$&quot;* #,##0.00_-;\-&quot;$&quot;* #,##0.00_-;_-&quot;$&quot;* &quot;-&quot;_-;_-@"/>
  </numFmts>
  <fonts count="45" x14ac:knownFonts="1">
    <font>
      <sz val="12"/>
      <color rgb="FF000000"/>
      <name val="Calibri"/>
    </font>
    <font>
      <b/>
      <sz val="12"/>
      <color rgb="FF000000"/>
      <name val="Calibri"/>
      <family val="2"/>
    </font>
    <font>
      <b/>
      <sz val="8"/>
      <color rgb="FF000000"/>
      <name val="Arial"/>
      <family val="2"/>
    </font>
    <font>
      <sz val="12"/>
      <name val="Calibri"/>
      <family val="2"/>
    </font>
    <font>
      <sz val="8"/>
      <color rgb="FF000000"/>
      <name val="Arial"/>
      <family val="2"/>
    </font>
    <font>
      <b/>
      <sz val="12"/>
      <color rgb="FF000000"/>
      <name val="Arial"/>
      <family val="2"/>
    </font>
    <font>
      <b/>
      <sz val="11"/>
      <color rgb="FF000000"/>
      <name val="Arial"/>
      <family val="2"/>
    </font>
    <font>
      <sz val="12"/>
      <name val="Calibri"/>
      <family val="2"/>
    </font>
    <font>
      <sz val="8"/>
      <name val="Arial"/>
      <family val="2"/>
    </font>
    <font>
      <b/>
      <sz val="8"/>
      <name val="Arial"/>
      <family val="2"/>
    </font>
    <font>
      <b/>
      <sz val="8"/>
      <color rgb="FF000000"/>
      <name val="Calibri"/>
      <family val="2"/>
    </font>
    <font>
      <sz val="8"/>
      <color rgb="FF0000FF"/>
      <name val="Arial"/>
      <family val="2"/>
    </font>
    <font>
      <sz val="8"/>
      <color rgb="FFCC00CC"/>
      <name val="Arial"/>
      <family val="2"/>
    </font>
    <font>
      <sz val="8"/>
      <color rgb="FF00B050"/>
      <name val="Arial"/>
      <family val="2"/>
    </font>
    <font>
      <sz val="8"/>
      <color rgb="FF660066"/>
      <name val="Arial"/>
      <family val="2"/>
    </font>
    <font>
      <sz val="8"/>
      <color rgb="FF548135"/>
      <name val="Arial"/>
      <family val="2"/>
    </font>
    <font>
      <sz val="8"/>
      <color rgb="FFFF0000"/>
      <name val="Arial"/>
      <family val="2"/>
    </font>
    <font>
      <sz val="8"/>
      <color rgb="FF70AD47"/>
      <name val="Arial"/>
      <family val="2"/>
    </font>
    <font>
      <b/>
      <sz val="8"/>
      <color rgb="FF0000FF"/>
      <name val="Arial"/>
      <family val="2"/>
    </font>
    <font>
      <sz val="8"/>
      <color rgb="FFFFFFFF"/>
      <name val="Arial"/>
      <family val="2"/>
    </font>
    <font>
      <b/>
      <sz val="8"/>
      <color rgb="FF7030A0"/>
      <name val="Arial"/>
      <family val="2"/>
    </font>
    <font>
      <sz val="8"/>
      <color rgb="FFC55A11"/>
      <name val="Arial"/>
      <family val="2"/>
    </font>
    <font>
      <b/>
      <sz val="8"/>
      <color rgb="FF660066"/>
      <name val="Arial"/>
      <family val="2"/>
    </font>
    <font>
      <b/>
      <sz val="9"/>
      <color rgb="FF000000"/>
      <name val="Arial"/>
      <family val="2"/>
    </font>
    <font>
      <sz val="9"/>
      <color rgb="FF000000"/>
      <name val="Arial"/>
      <family val="2"/>
    </font>
    <font>
      <i/>
      <u/>
      <sz val="8"/>
      <color rgb="FF000000"/>
      <name val="Arial"/>
      <family val="2"/>
    </font>
    <font>
      <sz val="8"/>
      <color rgb="FF00B0F0"/>
      <name val="Arial"/>
      <family val="2"/>
    </font>
    <font>
      <sz val="8"/>
      <name val="Calibri"/>
      <family val="2"/>
    </font>
    <font>
      <b/>
      <sz val="24"/>
      <color rgb="FF000000"/>
      <name val="Calibri"/>
      <family val="2"/>
    </font>
    <font>
      <b/>
      <sz val="11"/>
      <color rgb="FF000000"/>
      <name val="Calibri"/>
      <family val="2"/>
    </font>
    <font>
      <sz val="12"/>
      <name val="Calibri"/>
      <family val="2"/>
    </font>
    <font>
      <b/>
      <sz val="12"/>
      <color rgb="FF000000"/>
      <name val="Calibri"/>
      <family val="2"/>
    </font>
    <font>
      <i/>
      <sz val="10"/>
      <color rgb="FF000000"/>
      <name val="Calibri"/>
      <family val="2"/>
    </font>
    <font>
      <i/>
      <sz val="11"/>
      <color rgb="FF000000"/>
      <name val="Calibri"/>
      <family val="2"/>
    </font>
    <font>
      <sz val="10"/>
      <name val="Arial Narrow"/>
      <family val="2"/>
    </font>
    <font>
      <b/>
      <sz val="14"/>
      <color rgb="FF000000"/>
      <name val="Calibri"/>
      <family val="2"/>
    </font>
    <font>
      <sz val="9"/>
      <color indexed="81"/>
      <name val="Tahoma"/>
      <family val="2"/>
    </font>
    <font>
      <b/>
      <sz val="9"/>
      <color indexed="81"/>
      <name val="Tahoma"/>
      <family val="2"/>
    </font>
    <font>
      <u/>
      <sz val="12"/>
      <color theme="10"/>
      <name val="Calibri"/>
      <family val="2"/>
    </font>
    <font>
      <u/>
      <sz val="12"/>
      <color theme="11"/>
      <name val="Calibri"/>
      <family val="2"/>
    </font>
    <font>
      <b/>
      <sz val="8"/>
      <color rgb="FF000000"/>
      <name val="Arial"/>
      <family val="2"/>
    </font>
    <font>
      <sz val="8"/>
      <color rgb="FF000000"/>
      <name val="Arial"/>
      <family val="2"/>
    </font>
    <font>
      <i/>
      <u/>
      <sz val="8"/>
      <name val="Arial"/>
      <family val="2"/>
    </font>
    <font>
      <sz val="9"/>
      <color indexed="81"/>
      <name val="Tahoma"/>
      <charset val="1"/>
    </font>
    <font>
      <b/>
      <sz val="9"/>
      <color indexed="81"/>
      <name val="Tahoma"/>
      <charset val="1"/>
    </font>
  </fonts>
  <fills count="43">
    <fill>
      <patternFill patternType="none"/>
    </fill>
    <fill>
      <patternFill patternType="gray125"/>
    </fill>
    <fill>
      <patternFill patternType="solid">
        <fgColor rgb="FFECECEC"/>
        <bgColor rgb="FFECECEC"/>
      </patternFill>
    </fill>
    <fill>
      <patternFill patternType="solid">
        <fgColor rgb="FFBDD6EE"/>
        <bgColor rgb="FFBDD6EE"/>
      </patternFill>
    </fill>
    <fill>
      <patternFill patternType="solid">
        <fgColor rgb="FFFFFF00"/>
        <bgColor rgb="FFFFFF00"/>
      </patternFill>
    </fill>
    <fill>
      <patternFill patternType="solid">
        <fgColor rgb="FFA8D08D"/>
        <bgColor rgb="FFA8D08D"/>
      </patternFill>
    </fill>
    <fill>
      <patternFill patternType="solid">
        <fgColor rgb="FF76923C"/>
        <bgColor rgb="FF76923C"/>
      </patternFill>
    </fill>
    <fill>
      <patternFill patternType="solid">
        <fgColor rgb="FFFFC000"/>
        <bgColor rgb="FFFFC000"/>
      </patternFill>
    </fill>
    <fill>
      <patternFill patternType="solid">
        <fgColor rgb="FFFABF8F"/>
        <bgColor rgb="FFFABF8F"/>
      </patternFill>
    </fill>
    <fill>
      <patternFill patternType="solid">
        <fgColor rgb="FFCCFFCC"/>
        <bgColor rgb="FFCCFFCC"/>
      </patternFill>
    </fill>
    <fill>
      <patternFill patternType="solid">
        <fgColor rgb="FF99FF99"/>
        <bgColor rgb="FF99FF99"/>
      </patternFill>
    </fill>
    <fill>
      <patternFill patternType="solid">
        <fgColor rgb="FFB6DDE8"/>
        <bgColor rgb="FFB6DDE8"/>
      </patternFill>
    </fill>
    <fill>
      <patternFill patternType="solid">
        <fgColor rgb="FFC2D69B"/>
        <bgColor rgb="FFC2D69B"/>
      </patternFill>
    </fill>
    <fill>
      <patternFill patternType="solid">
        <fgColor rgb="FF00FFFF"/>
        <bgColor rgb="FF00FFFF"/>
      </patternFill>
    </fill>
    <fill>
      <patternFill patternType="solid">
        <fgColor rgb="FFFFFFFF"/>
        <bgColor rgb="FFFFFFFF"/>
      </patternFill>
    </fill>
    <fill>
      <patternFill patternType="solid">
        <fgColor rgb="FF00FF00"/>
        <bgColor rgb="FF00FF00"/>
      </patternFill>
    </fill>
    <fill>
      <patternFill patternType="solid">
        <fgColor rgb="FF00B0F0"/>
        <bgColor rgb="FF00B0F0"/>
      </patternFill>
    </fill>
    <fill>
      <patternFill patternType="solid">
        <fgColor rgb="FF8DB3E2"/>
        <bgColor rgb="FF8DB3E2"/>
      </patternFill>
    </fill>
    <fill>
      <patternFill patternType="solid">
        <fgColor rgb="FFFFE598"/>
        <bgColor rgb="FFFFE598"/>
      </patternFill>
    </fill>
    <fill>
      <patternFill patternType="solid">
        <fgColor rgb="FFAFCAEB"/>
        <bgColor rgb="FFAFCAEB"/>
      </patternFill>
    </fill>
    <fill>
      <patternFill patternType="solid">
        <fgColor rgb="FFFBD4B4"/>
        <bgColor rgb="FFFBD4B4"/>
      </patternFill>
    </fill>
    <fill>
      <patternFill patternType="solid">
        <fgColor rgb="FF66FFCC"/>
        <bgColor rgb="FF66FFCC"/>
      </patternFill>
    </fill>
    <fill>
      <patternFill patternType="solid">
        <fgColor rgb="FFFF66CC"/>
        <bgColor rgb="FFFF66CC"/>
      </patternFill>
    </fill>
    <fill>
      <patternFill patternType="solid">
        <fgColor rgb="FFFF00FF"/>
        <bgColor rgb="FFFF00FF"/>
      </patternFill>
    </fill>
    <fill>
      <patternFill patternType="solid">
        <fgColor rgb="FFE5DFEC"/>
        <bgColor rgb="FFE5DFEC"/>
      </patternFill>
    </fill>
    <fill>
      <patternFill patternType="solid">
        <fgColor rgb="FF66FF33"/>
        <bgColor rgb="FF66FF33"/>
      </patternFill>
    </fill>
    <fill>
      <patternFill patternType="solid">
        <fgColor rgb="FFF3F3F3"/>
        <bgColor rgb="FFF3F3F3"/>
      </patternFill>
    </fill>
    <fill>
      <patternFill patternType="solid">
        <fgColor rgb="FFF4CCCC"/>
        <bgColor rgb="FFF4CCCC"/>
      </patternFill>
    </fill>
    <fill>
      <patternFill patternType="solid">
        <fgColor rgb="FFFF0000"/>
        <bgColor indexed="64"/>
      </patternFill>
    </fill>
    <fill>
      <patternFill patternType="solid">
        <fgColor rgb="FFFF0000"/>
        <bgColor rgb="FFFFFFFF"/>
      </patternFill>
    </fill>
    <fill>
      <patternFill patternType="solid">
        <fgColor theme="0"/>
        <bgColor indexed="64"/>
      </patternFill>
    </fill>
    <fill>
      <patternFill patternType="solid">
        <fgColor theme="0"/>
        <bgColor rgb="FF66FFCC"/>
      </patternFill>
    </fill>
    <fill>
      <patternFill patternType="solid">
        <fgColor theme="0"/>
        <bgColor rgb="FFFF66CC"/>
      </patternFill>
    </fill>
    <fill>
      <patternFill patternType="solid">
        <fgColor theme="0"/>
        <bgColor rgb="FFFFFF00"/>
      </patternFill>
    </fill>
    <fill>
      <patternFill patternType="solid">
        <fgColor theme="0"/>
        <bgColor rgb="FFFFFFFF"/>
      </patternFill>
    </fill>
    <fill>
      <patternFill patternType="solid">
        <fgColor theme="0"/>
        <bgColor rgb="FF66FF33"/>
      </patternFill>
    </fill>
    <fill>
      <patternFill patternType="solid">
        <fgColor theme="0"/>
        <bgColor rgb="FFE06666"/>
      </patternFill>
    </fill>
    <fill>
      <patternFill patternType="solid">
        <fgColor theme="0"/>
        <bgColor rgb="FFE5DFEC"/>
      </patternFill>
    </fill>
    <fill>
      <patternFill patternType="solid">
        <fgColor theme="0"/>
        <bgColor rgb="FFC2D69B"/>
      </patternFill>
    </fill>
    <fill>
      <patternFill patternType="solid">
        <fgColor theme="0"/>
        <bgColor rgb="FFF3F3F3"/>
      </patternFill>
    </fill>
    <fill>
      <patternFill patternType="solid">
        <fgColor theme="0"/>
        <bgColor rgb="FF00FF00"/>
      </patternFill>
    </fill>
    <fill>
      <patternFill patternType="solid">
        <fgColor rgb="FFFFFF00"/>
        <bgColor indexed="64"/>
      </patternFill>
    </fill>
    <fill>
      <patternFill patternType="solid">
        <fgColor rgb="FFFFFF00"/>
        <bgColor rgb="FFFFFFFF"/>
      </patternFill>
    </fill>
  </fills>
  <borders count="2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auto="1"/>
      </left>
      <right style="thin">
        <color auto="1"/>
      </right>
      <top/>
      <bottom style="thin">
        <color auto="1"/>
      </bottom>
      <diagonal/>
    </border>
  </borders>
  <cellStyleXfs count="7">
    <xf numFmtId="0" fontId="0"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564">
    <xf numFmtId="0" fontId="0" fillId="0" borderId="0" xfId="0" applyFont="1" applyAlignment="1"/>
    <xf numFmtId="0" fontId="0" fillId="0" borderId="0" xfId="0" applyFont="1"/>
    <xf numFmtId="0" fontId="0" fillId="0" borderId="0" xfId="0" applyFont="1"/>
    <xf numFmtId="49" fontId="2" fillId="0" borderId="0" xfId="0" applyNumberFormat="1" applyFont="1" applyAlignment="1">
      <alignment horizontal="center" vertical="center" wrapText="1"/>
    </xf>
    <xf numFmtId="166" fontId="4" fillId="0" borderId="0" xfId="0" applyNumberFormat="1" applyFont="1" applyAlignment="1">
      <alignment vertical="center" wrapText="1"/>
    </xf>
    <xf numFmtId="0" fontId="1" fillId="2" borderId="3" xfId="0" applyFont="1" applyFill="1" applyBorder="1" applyAlignment="1">
      <alignment vertical="center"/>
    </xf>
    <xf numFmtId="49" fontId="2" fillId="0" borderId="0" xfId="0" applyNumberFormat="1" applyFont="1" applyAlignment="1">
      <alignment horizontal="center" vertical="center"/>
    </xf>
    <xf numFmtId="3" fontId="4" fillId="0" borderId="0" xfId="0" applyNumberFormat="1" applyFont="1" applyAlignment="1">
      <alignment vertical="center"/>
    </xf>
    <xf numFmtId="166" fontId="4" fillId="0" borderId="0" xfId="0" applyNumberFormat="1" applyFont="1" applyAlignment="1">
      <alignment vertical="center"/>
    </xf>
    <xf numFmtId="165" fontId="0" fillId="0" borderId="3" xfId="0" applyNumberFormat="1" applyFont="1" applyBorder="1"/>
    <xf numFmtId="165" fontId="1" fillId="2" borderId="3" xfId="0" applyNumberFormat="1" applyFont="1" applyFill="1" applyBorder="1"/>
    <xf numFmtId="0" fontId="7" fillId="0" borderId="0" xfId="0" applyFont="1"/>
    <xf numFmtId="165" fontId="0" fillId="0" borderId="0" xfId="0" applyNumberFormat="1" applyFont="1"/>
    <xf numFmtId="0" fontId="1" fillId="2" borderId="3"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0" fillId="0" borderId="0" xfId="0" applyFont="1" applyAlignment="1">
      <alignment vertical="center" wrapText="1"/>
    </xf>
    <xf numFmtId="49" fontId="2" fillId="9" borderId="3" xfId="0" applyNumberFormat="1" applyFont="1" applyFill="1" applyBorder="1" applyAlignment="1">
      <alignment horizontal="center" vertical="center" wrapText="1"/>
    </xf>
    <xf numFmtId="49" fontId="4" fillId="9" borderId="3"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166" fontId="2" fillId="10" borderId="3" xfId="0" applyNumberFormat="1" applyFont="1" applyFill="1" applyBorder="1" applyAlignment="1">
      <alignment horizontal="center" vertical="center" wrapText="1"/>
    </xf>
    <xf numFmtId="3" fontId="2" fillId="11" borderId="3" xfId="0" applyNumberFormat="1" applyFont="1" applyFill="1" applyBorder="1" applyAlignment="1">
      <alignment horizontal="center" vertical="center" wrapText="1"/>
    </xf>
    <xf numFmtId="166" fontId="2" fillId="11" borderId="3" xfId="0" applyNumberFormat="1" applyFont="1" applyFill="1" applyBorder="1" applyAlignment="1">
      <alignment horizontal="center" vertical="center" wrapText="1"/>
    </xf>
    <xf numFmtId="166" fontId="2" fillId="9" borderId="3" xfId="0" applyNumberFormat="1" applyFont="1" applyFill="1" applyBorder="1" applyAlignment="1">
      <alignment vertical="center" wrapText="1"/>
    </xf>
    <xf numFmtId="167" fontId="2" fillId="3" borderId="3" xfId="0" applyNumberFormat="1" applyFont="1" applyFill="1" applyBorder="1" applyAlignment="1">
      <alignment horizontal="center" vertical="center" wrapText="1"/>
    </xf>
    <xf numFmtId="167" fontId="2" fillId="5" borderId="3" xfId="0" applyNumberFormat="1" applyFont="1" applyFill="1" applyBorder="1" applyAlignment="1">
      <alignment horizontal="center" vertical="center" wrapText="1"/>
    </xf>
    <xf numFmtId="166" fontId="2" fillId="4" borderId="3" xfId="0" applyNumberFormat="1" applyFont="1" applyFill="1" applyBorder="1" applyAlignment="1">
      <alignment horizontal="center" vertical="center" wrapText="1"/>
    </xf>
    <xf numFmtId="167" fontId="2" fillId="4" borderId="3" xfId="0" applyNumberFormat="1" applyFont="1" applyFill="1" applyBorder="1" applyAlignment="1">
      <alignment horizontal="center" vertical="center" wrapText="1"/>
    </xf>
    <xf numFmtId="167" fontId="9"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167" fontId="9" fillId="7" borderId="3" xfId="0" applyNumberFormat="1" applyFont="1" applyFill="1" applyBorder="1" applyAlignment="1">
      <alignment horizontal="center" vertical="center" wrapText="1"/>
    </xf>
    <xf numFmtId="0" fontId="4" fillId="12" borderId="3" xfId="0" applyFont="1" applyFill="1" applyBorder="1" applyAlignment="1">
      <alignment horizontal="left" vertical="center" wrapText="1"/>
    </xf>
    <xf numFmtId="167" fontId="9" fillId="13" borderId="3" xfId="0" applyNumberFormat="1" applyFont="1" applyFill="1" applyBorder="1" applyAlignment="1">
      <alignment horizontal="center" vertical="center" wrapText="1"/>
    </xf>
    <xf numFmtId="0" fontId="8" fillId="12" borderId="3" xfId="0" applyFont="1" applyFill="1" applyBorder="1" applyAlignment="1">
      <alignment horizontal="left" vertical="center" wrapText="1"/>
    </xf>
    <xf numFmtId="167" fontId="2" fillId="7" borderId="3" xfId="0" applyNumberFormat="1" applyFont="1" applyFill="1" applyBorder="1" applyAlignment="1">
      <alignment horizontal="center" vertical="center" wrapText="1"/>
    </xf>
    <xf numFmtId="0" fontId="8" fillId="8" borderId="3" xfId="0" applyFont="1" applyFill="1" applyBorder="1" applyAlignment="1">
      <alignment vertical="center" wrapText="1"/>
    </xf>
    <xf numFmtId="0" fontId="2" fillId="0" borderId="0" xfId="0" applyFont="1" applyAlignment="1">
      <alignment horizontal="center" vertical="center" wrapText="1"/>
    </xf>
    <xf numFmtId="166" fontId="4" fillId="8" borderId="3" xfId="0" applyNumberFormat="1" applyFont="1" applyFill="1" applyBorder="1" applyAlignment="1">
      <alignment vertical="center" wrapText="1"/>
    </xf>
    <xf numFmtId="0" fontId="4" fillId="8" borderId="3" xfId="0" applyFont="1" applyFill="1" applyBorder="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center" wrapText="1"/>
    </xf>
    <xf numFmtId="0" fontId="4" fillId="9" borderId="3" xfId="0" applyFont="1" applyFill="1" applyBorder="1" applyAlignment="1">
      <alignment horizontal="left" vertical="center" wrapText="1"/>
    </xf>
    <xf numFmtId="0" fontId="9" fillId="0" borderId="3" xfId="0" applyFont="1" applyBorder="1" applyAlignment="1">
      <alignment horizontal="left" vertical="center" wrapText="1"/>
    </xf>
    <xf numFmtId="49" fontId="2" fillId="9" borderId="3" xfId="0" applyNumberFormat="1" applyFont="1" applyFill="1" applyBorder="1" applyAlignment="1">
      <alignment vertical="center" wrapText="1"/>
    </xf>
    <xf numFmtId="166" fontId="2" fillId="14" borderId="3" xfId="0" applyNumberFormat="1" applyFont="1" applyFill="1" applyBorder="1" applyAlignment="1">
      <alignment vertical="center" wrapText="1"/>
    </xf>
    <xf numFmtId="0" fontId="2" fillId="9" borderId="3" xfId="0" applyFont="1" applyFill="1" applyBorder="1" applyAlignment="1">
      <alignment horizontal="left" vertical="center" wrapText="1"/>
    </xf>
    <xf numFmtId="0" fontId="2" fillId="0" borderId="3" xfId="0" applyFont="1" applyBorder="1" applyAlignment="1">
      <alignment horizontal="left" vertical="center" wrapText="1"/>
    </xf>
    <xf numFmtId="166" fontId="2" fillId="0" borderId="3" xfId="0" applyNumberFormat="1" applyFont="1" applyBorder="1" applyAlignment="1">
      <alignment vertical="center" wrapText="1"/>
    </xf>
    <xf numFmtId="166" fontId="2" fillId="14" borderId="3" xfId="0" applyNumberFormat="1" applyFont="1" applyFill="1" applyBorder="1" applyAlignment="1">
      <alignment vertical="center"/>
    </xf>
    <xf numFmtId="3" fontId="2" fillId="0" borderId="3" xfId="0" applyNumberFormat="1" applyFont="1" applyBorder="1" applyAlignment="1">
      <alignment vertical="center"/>
    </xf>
    <xf numFmtId="166" fontId="2" fillId="0" borderId="3" xfId="0" applyNumberFormat="1" applyFont="1" applyBorder="1" applyAlignment="1">
      <alignment vertical="center"/>
    </xf>
    <xf numFmtId="166" fontId="11" fillId="4" borderId="3" xfId="0" applyNumberFormat="1" applyFont="1" applyFill="1" applyBorder="1" applyAlignment="1">
      <alignment vertical="center"/>
    </xf>
    <xf numFmtId="166" fontId="11" fillId="15" borderId="3" xfId="0" applyNumberFormat="1" applyFont="1" applyFill="1" applyBorder="1" applyAlignment="1">
      <alignment horizontal="right" vertical="center" wrapText="1"/>
    </xf>
    <xf numFmtId="0" fontId="2" fillId="0" borderId="0" xfId="0" applyFont="1" applyAlignment="1">
      <alignment vertical="center"/>
    </xf>
    <xf numFmtId="49" fontId="9"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0" fontId="9" fillId="4" borderId="3" xfId="0" applyFont="1" applyFill="1" applyBorder="1" applyAlignment="1">
      <alignment horizontal="left" vertical="center" wrapText="1"/>
    </xf>
    <xf numFmtId="166" fontId="4" fillId="14" borderId="3" xfId="0" applyNumberFormat="1" applyFont="1" applyFill="1" applyBorder="1" applyAlignment="1">
      <alignment vertical="center"/>
    </xf>
    <xf numFmtId="166" fontId="4" fillId="0" borderId="3" xfId="0" applyNumberFormat="1" applyFont="1" applyBorder="1" applyAlignment="1">
      <alignment vertical="center"/>
    </xf>
    <xf numFmtId="166" fontId="4" fillId="0" borderId="3" xfId="0" applyNumberFormat="1" applyFont="1" applyBorder="1" applyAlignment="1">
      <alignment horizontal="right" vertical="center" wrapText="1"/>
    </xf>
    <xf numFmtId="168" fontId="4" fillId="0" borderId="3" xfId="0" applyNumberFormat="1" applyFont="1" applyBorder="1" applyAlignment="1">
      <alignment horizontal="right" vertical="center" wrapText="1"/>
    </xf>
    <xf numFmtId="0" fontId="2" fillId="0" borderId="0" xfId="0" applyFont="1" applyAlignment="1">
      <alignment vertical="center" wrapText="1"/>
    </xf>
    <xf numFmtId="166" fontId="4" fillId="16" borderId="3" xfId="0" applyNumberFormat="1" applyFont="1" applyFill="1" applyBorder="1" applyAlignment="1">
      <alignment horizontal="right" vertical="center" wrapText="1"/>
    </xf>
    <xf numFmtId="166" fontId="4" fillId="14" borderId="3" xfId="0" applyNumberFormat="1" applyFont="1" applyFill="1" applyBorder="1" applyAlignment="1">
      <alignment horizontal="right" vertical="center" wrapText="1"/>
    </xf>
    <xf numFmtId="0" fontId="2" fillId="0" borderId="3" xfId="0" applyFont="1" applyBorder="1" applyAlignment="1">
      <alignment vertical="center"/>
    </xf>
    <xf numFmtId="49" fontId="9" fillId="14" borderId="3" xfId="0" applyNumberFormat="1" applyFont="1" applyFill="1" applyBorder="1" applyAlignment="1">
      <alignment horizontal="center" vertical="center" wrapText="1"/>
    </xf>
    <xf numFmtId="49" fontId="4" fillId="14" borderId="3" xfId="0" applyNumberFormat="1" applyFont="1" applyFill="1" applyBorder="1" applyAlignment="1">
      <alignment horizontal="center" vertical="center" wrapText="1"/>
    </xf>
    <xf numFmtId="49" fontId="2" fillId="14" borderId="3" xfId="0" applyNumberFormat="1" applyFont="1" applyFill="1" applyBorder="1" applyAlignment="1">
      <alignment horizontal="center" vertical="center" wrapText="1"/>
    </xf>
    <xf numFmtId="0" fontId="8" fillId="14" borderId="3" xfId="0" applyFont="1" applyFill="1" applyBorder="1" applyAlignment="1">
      <alignment horizontal="left" vertical="center" wrapText="1"/>
    </xf>
    <xf numFmtId="0" fontId="9" fillId="14" borderId="3" xfId="0" applyFont="1" applyFill="1" applyBorder="1" applyAlignment="1">
      <alignment horizontal="left" vertical="center" wrapText="1"/>
    </xf>
    <xf numFmtId="49" fontId="4" fillId="17" borderId="3" xfId="0" applyNumberFormat="1" applyFont="1" applyFill="1" applyBorder="1" applyAlignment="1">
      <alignment horizontal="center" vertical="center"/>
    </xf>
    <xf numFmtId="166" fontId="4" fillId="14" borderId="3" xfId="0" applyNumberFormat="1" applyFont="1" applyFill="1" applyBorder="1" applyAlignment="1">
      <alignment vertical="center" wrapText="1"/>
    </xf>
    <xf numFmtId="49" fontId="4" fillId="17" borderId="3" xfId="0" applyNumberFormat="1" applyFont="1" applyFill="1" applyBorder="1" applyAlignment="1">
      <alignment horizontal="center" vertical="center" wrapText="1"/>
    </xf>
    <xf numFmtId="49" fontId="2" fillId="17" borderId="3" xfId="0" applyNumberFormat="1" applyFont="1" applyFill="1" applyBorder="1" applyAlignment="1">
      <alignment horizontal="center" vertical="center" wrapText="1"/>
    </xf>
    <xf numFmtId="0" fontId="9" fillId="17" borderId="3" xfId="0" applyFont="1" applyFill="1" applyBorder="1" applyAlignment="1">
      <alignment horizontal="left" vertical="center" wrapText="1"/>
    </xf>
    <xf numFmtId="3" fontId="4" fillId="0" borderId="3" xfId="0" applyNumberFormat="1" applyFont="1" applyBorder="1" applyAlignment="1">
      <alignment vertical="center"/>
    </xf>
    <xf numFmtId="166" fontId="4" fillId="0" borderId="3" xfId="0" applyNumberFormat="1" applyFont="1" applyBorder="1" applyAlignment="1">
      <alignment vertical="center" wrapText="1"/>
    </xf>
    <xf numFmtId="0" fontId="2" fillId="14" borderId="10" xfId="0" applyFont="1" applyFill="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0" fillId="14" borderId="10" xfId="0" applyFont="1" applyFill="1" applyBorder="1" applyAlignment="1">
      <alignment vertical="center" wrapText="1"/>
    </xf>
    <xf numFmtId="49" fontId="4" fillId="4"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167" fontId="4" fillId="0" borderId="3" xfId="0" applyNumberFormat="1" applyFont="1" applyBorder="1" applyAlignment="1">
      <alignment vertical="center" wrapText="1"/>
    </xf>
    <xf numFmtId="167" fontId="4" fillId="0" borderId="3" xfId="0" applyNumberFormat="1" applyFont="1" applyBorder="1" applyAlignment="1">
      <alignment horizontal="right" vertical="center" wrapText="1"/>
    </xf>
    <xf numFmtId="167" fontId="2" fillId="0" borderId="3" xfId="0" applyNumberFormat="1" applyFont="1" applyBorder="1" applyAlignment="1">
      <alignment vertical="center" wrapText="1"/>
    </xf>
    <xf numFmtId="167" fontId="4" fillId="14" borderId="3" xfId="0" applyNumberFormat="1" applyFont="1" applyFill="1" applyBorder="1" applyAlignment="1">
      <alignment horizontal="right" vertical="center" wrapText="1"/>
    </xf>
    <xf numFmtId="49" fontId="9" fillId="17" borderId="3" xfId="0" applyNumberFormat="1" applyFont="1" applyFill="1" applyBorder="1" applyAlignment="1">
      <alignment horizontal="center" vertical="center" wrapText="1"/>
    </xf>
    <xf numFmtId="49" fontId="8" fillId="17" borderId="3" xfId="0" applyNumberFormat="1" applyFont="1" applyFill="1" applyBorder="1" applyAlignment="1">
      <alignment horizontal="center" vertical="center" wrapText="1"/>
    </xf>
    <xf numFmtId="49" fontId="4" fillId="8" borderId="3" xfId="0" applyNumberFormat="1" applyFont="1" applyFill="1" applyBorder="1" applyAlignment="1">
      <alignment horizontal="center" vertical="center"/>
    </xf>
    <xf numFmtId="49" fontId="4" fillId="8" borderId="3" xfId="0" applyNumberFormat="1" applyFont="1" applyFill="1" applyBorder="1" applyAlignment="1">
      <alignment horizontal="center" vertical="center" wrapText="1"/>
    </xf>
    <xf numFmtId="166" fontId="8" fillId="0" borderId="3" xfId="0" applyNumberFormat="1" applyFont="1" applyBorder="1" applyAlignment="1">
      <alignment horizontal="left" vertical="center" wrapText="1"/>
    </xf>
    <xf numFmtId="49" fontId="2" fillId="8" borderId="3" xfId="0" applyNumberFormat="1" applyFont="1" applyFill="1" applyBorder="1" applyAlignment="1">
      <alignment horizontal="center" vertical="center" wrapText="1"/>
    </xf>
    <xf numFmtId="0" fontId="9" fillId="8" borderId="3" xfId="0" applyFont="1" applyFill="1" applyBorder="1" applyAlignment="1">
      <alignment horizontal="left" vertical="center" wrapText="1"/>
    </xf>
    <xf numFmtId="49" fontId="2" fillId="19" borderId="3" xfId="0" applyNumberFormat="1" applyFont="1" applyFill="1" applyBorder="1" applyAlignment="1">
      <alignment horizontal="center" vertical="center" wrapText="1"/>
    </xf>
    <xf numFmtId="49" fontId="4" fillId="19" borderId="3" xfId="0" applyNumberFormat="1" applyFont="1" applyFill="1" applyBorder="1" applyAlignment="1">
      <alignment horizontal="center" vertical="center" wrapText="1"/>
    </xf>
    <xf numFmtId="49" fontId="9" fillId="20" borderId="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49" fontId="4" fillId="20" borderId="3" xfId="0" applyNumberFormat="1" applyFont="1" applyFill="1" applyBorder="1" applyAlignment="1">
      <alignment horizontal="center" vertical="center" wrapText="1"/>
    </xf>
    <xf numFmtId="167" fontId="4" fillId="14" borderId="3" xfId="0" applyNumberFormat="1" applyFont="1" applyFill="1" applyBorder="1" applyAlignment="1">
      <alignment vertical="center" wrapText="1"/>
    </xf>
    <xf numFmtId="3" fontId="4" fillId="14" borderId="3" xfId="0" applyNumberFormat="1" applyFont="1" applyFill="1" applyBorder="1" applyAlignment="1">
      <alignment vertical="center"/>
    </xf>
    <xf numFmtId="0" fontId="4" fillId="14" borderId="10" xfId="0" applyFont="1" applyFill="1" applyBorder="1" applyAlignment="1">
      <alignment vertical="center" wrapText="1"/>
    </xf>
    <xf numFmtId="49" fontId="8" fillId="14" borderId="3" xfId="0" applyNumberFormat="1" applyFont="1" applyFill="1" applyBorder="1" applyAlignment="1">
      <alignment horizontal="center" vertical="center" wrapText="1"/>
    </xf>
    <xf numFmtId="49" fontId="8"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8" fillId="20" borderId="3" xfId="0" applyNumberFormat="1" applyFont="1" applyFill="1" applyBorder="1" applyAlignment="1">
      <alignment horizontal="center" vertical="center" wrapText="1"/>
    </xf>
    <xf numFmtId="0" fontId="9" fillId="20" borderId="3" xfId="0" applyFont="1" applyFill="1" applyBorder="1" applyAlignment="1">
      <alignment horizontal="left"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8" fillId="0" borderId="3" xfId="0" applyFont="1" applyBorder="1" applyAlignment="1">
      <alignment horizontal="left" vertical="center" wrapText="1"/>
    </xf>
    <xf numFmtId="0" fontId="4" fillId="14" borderId="3" xfId="0" applyFont="1" applyFill="1" applyBorder="1" applyAlignment="1">
      <alignment vertical="center"/>
    </xf>
    <xf numFmtId="0" fontId="4" fillId="14" borderId="10" xfId="0" applyFont="1" applyFill="1" applyBorder="1" applyAlignment="1">
      <alignment vertical="center"/>
    </xf>
    <xf numFmtId="49" fontId="4" fillId="14" borderId="3" xfId="0" applyNumberFormat="1" applyFont="1" applyFill="1" applyBorder="1" applyAlignment="1">
      <alignment horizontal="center" wrapText="1"/>
    </xf>
    <xf numFmtId="49" fontId="4" fillId="14" borderId="11" xfId="0" applyNumberFormat="1" applyFont="1" applyFill="1" applyBorder="1" applyAlignment="1">
      <alignment horizontal="center" wrapText="1"/>
    </xf>
    <xf numFmtId="49" fontId="12" fillId="14" borderId="3"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166" fontId="8" fillId="0" borderId="3" xfId="0" applyNumberFormat="1" applyFont="1" applyBorder="1" applyAlignment="1">
      <alignment horizontal="center" vertical="center" wrapText="1"/>
    </xf>
    <xf numFmtId="166" fontId="4" fillId="14" borderId="3" xfId="0" applyNumberFormat="1" applyFont="1" applyFill="1" applyBorder="1" applyAlignment="1">
      <alignment horizontal="center" vertical="center" wrapText="1"/>
    </xf>
    <xf numFmtId="0" fontId="8" fillId="0" borderId="3" xfId="0" applyFont="1" applyBorder="1" applyAlignment="1">
      <alignment horizontal="left" vertical="center" wrapText="1"/>
    </xf>
    <xf numFmtId="49" fontId="2" fillId="8" borderId="3" xfId="0" applyNumberFormat="1" applyFont="1" applyFill="1" applyBorder="1" applyAlignment="1">
      <alignment horizontal="center" vertical="center"/>
    </xf>
    <xf numFmtId="0" fontId="9" fillId="8" borderId="3" xfId="0" applyFont="1" applyFill="1" applyBorder="1" applyAlignment="1">
      <alignment vertical="center" wrapText="1"/>
    </xf>
    <xf numFmtId="49" fontId="2" fillId="20" borderId="3" xfId="0" applyNumberFormat="1" applyFont="1" applyFill="1" applyBorder="1" applyAlignment="1">
      <alignment horizontal="center" vertical="center"/>
    </xf>
    <xf numFmtId="49" fontId="4" fillId="20" borderId="3" xfId="0" applyNumberFormat="1" applyFont="1" applyFill="1" applyBorder="1" applyAlignment="1">
      <alignment horizontal="center" vertical="center"/>
    </xf>
    <xf numFmtId="2" fontId="8" fillId="22" borderId="3" xfId="0" applyNumberFormat="1" applyFont="1" applyFill="1" applyBorder="1" applyAlignment="1">
      <alignment horizontal="left" vertical="center" wrapText="1"/>
    </xf>
    <xf numFmtId="49" fontId="2" fillId="17" borderId="3" xfId="0" applyNumberFormat="1" applyFont="1" applyFill="1" applyBorder="1" applyAlignment="1">
      <alignment horizontal="center" vertical="center"/>
    </xf>
    <xf numFmtId="166" fontId="8" fillId="0" borderId="3" xfId="0" applyNumberFormat="1" applyFont="1" applyBorder="1" applyAlignment="1">
      <alignment horizontal="left" vertical="center" wrapText="1"/>
    </xf>
    <xf numFmtId="49" fontId="2" fillId="0" borderId="3" xfId="0" applyNumberFormat="1" applyFont="1" applyBorder="1" applyAlignment="1">
      <alignment horizontal="center" vertical="center" wrapText="1"/>
    </xf>
    <xf numFmtId="166" fontId="4" fillId="23" borderId="3" xfId="0" applyNumberFormat="1" applyFont="1" applyFill="1" applyBorder="1"/>
    <xf numFmtId="166" fontId="4" fillId="14" borderId="3" xfId="0" applyNumberFormat="1" applyFont="1" applyFill="1" applyBorder="1"/>
    <xf numFmtId="166" fontId="4" fillId="0" borderId="0" xfId="0" applyNumberFormat="1" applyFont="1"/>
    <xf numFmtId="166" fontId="4" fillId="23" borderId="10" xfId="0" applyNumberFormat="1" applyFont="1" applyFill="1" applyBorder="1" applyAlignment="1">
      <alignment vertical="center"/>
    </xf>
    <xf numFmtId="169" fontId="4" fillId="0" borderId="0" xfId="0" applyNumberFormat="1" applyFont="1" applyAlignment="1">
      <alignment vertical="center"/>
    </xf>
    <xf numFmtId="49" fontId="2" fillId="8" borderId="3" xfId="0" applyNumberFormat="1" applyFont="1" applyFill="1" applyBorder="1" applyAlignment="1">
      <alignment vertical="center" wrapText="1"/>
    </xf>
    <xf numFmtId="49" fontId="4" fillId="8" borderId="3" xfId="0" applyNumberFormat="1" applyFont="1" applyFill="1" applyBorder="1" applyAlignment="1">
      <alignment vertical="center" wrapText="1"/>
    </xf>
    <xf numFmtId="166" fontId="4" fillId="23" borderId="10" xfId="0" applyNumberFormat="1" applyFont="1" applyFill="1" applyBorder="1" applyAlignment="1">
      <alignment vertical="center" wrapText="1"/>
    </xf>
    <xf numFmtId="169" fontId="4" fillId="0" borderId="0" xfId="0" applyNumberFormat="1" applyFont="1" applyAlignment="1">
      <alignment vertical="center" wrapText="1"/>
    </xf>
    <xf numFmtId="0" fontId="8" fillId="14" borderId="12" xfId="0" applyFont="1" applyFill="1" applyBorder="1" applyAlignment="1">
      <alignment horizontal="left" vertical="center" wrapText="1"/>
    </xf>
    <xf numFmtId="167" fontId="4" fillId="0" borderId="3" xfId="0" applyNumberFormat="1" applyFont="1" applyBorder="1" applyAlignment="1">
      <alignment vertical="center" wrapText="1"/>
    </xf>
    <xf numFmtId="0" fontId="8" fillId="14" borderId="12" xfId="0" applyFont="1" applyFill="1" applyBorder="1" applyAlignment="1">
      <alignment horizontal="left" vertical="center" wrapText="1"/>
    </xf>
    <xf numFmtId="49" fontId="4" fillId="0" borderId="13"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169" fontId="4" fillId="0" borderId="3" xfId="0" applyNumberFormat="1" applyFont="1" applyBorder="1" applyAlignment="1">
      <alignment vertical="center" wrapText="1"/>
    </xf>
    <xf numFmtId="0" fontId="0" fillId="0" borderId="3" xfId="0" applyFont="1" applyBorder="1" applyAlignment="1">
      <alignment vertical="center" wrapText="1"/>
    </xf>
    <xf numFmtId="49" fontId="4"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66" fontId="8" fillId="0" borderId="15" xfId="0" applyNumberFormat="1" applyFont="1" applyBorder="1" applyAlignment="1">
      <alignment horizontal="left" vertical="center" wrapText="1"/>
    </xf>
    <xf numFmtId="49" fontId="2" fillId="14" borderId="3" xfId="0" applyNumberFormat="1" applyFont="1" applyFill="1" applyBorder="1" applyAlignment="1">
      <alignment horizontal="center" vertical="center"/>
    </xf>
    <xf numFmtId="49" fontId="4" fillId="14" borderId="3" xfId="0" applyNumberFormat="1" applyFont="1" applyFill="1" applyBorder="1" applyAlignment="1">
      <alignment horizontal="center" vertical="center"/>
    </xf>
    <xf numFmtId="49" fontId="9" fillId="4" borderId="3"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8" fillId="22" borderId="3" xfId="0" applyFont="1" applyFill="1" applyBorder="1" applyAlignment="1">
      <alignment horizontal="left" vertical="center" wrapText="1"/>
    </xf>
    <xf numFmtId="49" fontId="9" fillId="17" borderId="3" xfId="0" applyNumberFormat="1" applyFont="1" applyFill="1" applyBorder="1" applyAlignment="1">
      <alignment horizontal="center" vertical="center"/>
    </xf>
    <xf numFmtId="49" fontId="8" fillId="17" borderId="3" xfId="0" applyNumberFormat="1" applyFont="1" applyFill="1" applyBorder="1" applyAlignment="1">
      <alignment horizontal="center" vertical="center"/>
    </xf>
    <xf numFmtId="49" fontId="9" fillId="8" borderId="3" xfId="0" applyNumberFormat="1" applyFont="1" applyFill="1" applyBorder="1" applyAlignment="1">
      <alignment horizontal="center" vertical="center"/>
    </xf>
    <xf numFmtId="49" fontId="8" fillId="8" borderId="3" xfId="0" applyNumberFormat="1" applyFont="1" applyFill="1" applyBorder="1" applyAlignment="1">
      <alignment horizontal="center" vertical="center"/>
    </xf>
    <xf numFmtId="0" fontId="2" fillId="14" borderId="3" xfId="0" applyFont="1" applyFill="1" applyBorder="1" applyAlignment="1">
      <alignment vertical="center"/>
    </xf>
    <xf numFmtId="0" fontId="2" fillId="14" borderId="10" xfId="0" applyFont="1" applyFill="1" applyBorder="1" applyAlignment="1">
      <alignment vertical="center"/>
    </xf>
    <xf numFmtId="49" fontId="8" fillId="14" borderId="3" xfId="0" applyNumberFormat="1" applyFont="1" applyFill="1" applyBorder="1" applyAlignment="1">
      <alignment horizontal="center" vertical="center"/>
    </xf>
    <xf numFmtId="49" fontId="15" fillId="4" borderId="3" xfId="0" applyNumberFormat="1" applyFont="1" applyFill="1" applyBorder="1" applyAlignment="1">
      <alignment horizontal="center" vertical="center"/>
    </xf>
    <xf numFmtId="49" fontId="9" fillId="8" borderId="3" xfId="0" applyNumberFormat="1" applyFont="1" applyFill="1" applyBorder="1" applyAlignment="1">
      <alignment horizontal="center" vertical="center" wrapText="1"/>
    </xf>
    <xf numFmtId="49" fontId="9" fillId="8" borderId="3" xfId="0" applyNumberFormat="1" applyFont="1" applyFill="1" applyBorder="1" applyAlignment="1">
      <alignment vertical="center"/>
    </xf>
    <xf numFmtId="49" fontId="8" fillId="8" borderId="3" xfId="0" applyNumberFormat="1" applyFont="1" applyFill="1" applyBorder="1" applyAlignment="1">
      <alignment horizontal="center" vertical="center" wrapText="1"/>
    </xf>
    <xf numFmtId="49" fontId="11" fillId="14" borderId="3" xfId="0" applyNumberFormat="1" applyFont="1" applyFill="1" applyBorder="1" applyAlignment="1">
      <alignment horizontal="center" vertical="center" wrapText="1"/>
    </xf>
    <xf numFmtId="49" fontId="8" fillId="24" borderId="3"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wrapText="1"/>
    </xf>
    <xf numFmtId="166" fontId="4" fillId="14" borderId="10" xfId="0" applyNumberFormat="1" applyFont="1" applyFill="1" applyBorder="1" applyAlignment="1">
      <alignment vertical="center"/>
    </xf>
    <xf numFmtId="169" fontId="4" fillId="14" borderId="10" xfId="0" applyNumberFormat="1" applyFont="1" applyFill="1" applyBorder="1" applyAlignment="1">
      <alignment vertical="center"/>
    </xf>
    <xf numFmtId="0" fontId="8" fillId="21" borderId="3" xfId="0" applyFont="1" applyFill="1" applyBorder="1" applyAlignment="1">
      <alignment horizontal="left" vertical="center" wrapText="1"/>
    </xf>
    <xf numFmtId="0" fontId="8" fillId="25" borderId="3" xfId="0" applyFont="1" applyFill="1" applyBorder="1" applyAlignment="1">
      <alignment horizontal="left" vertical="center" wrapText="1"/>
    </xf>
    <xf numFmtId="49" fontId="16" fillId="14" borderId="3" xfId="0" applyNumberFormat="1" applyFont="1" applyFill="1" applyBorder="1" applyAlignment="1">
      <alignment horizontal="center" vertical="center" wrapText="1"/>
    </xf>
    <xf numFmtId="166" fontId="8" fillId="14" borderId="3" xfId="0" applyNumberFormat="1" applyFont="1" applyFill="1" applyBorder="1" applyAlignment="1">
      <alignment vertical="center"/>
    </xf>
    <xf numFmtId="166" fontId="4" fillId="0" borderId="3" xfId="0" applyNumberFormat="1" applyFont="1" applyBorder="1"/>
    <xf numFmtId="49" fontId="4" fillId="14" borderId="3" xfId="0" applyNumberFormat="1" applyFont="1" applyFill="1" applyBorder="1" applyAlignment="1">
      <alignment horizontal="center" vertical="center" wrapText="1"/>
    </xf>
    <xf numFmtId="0" fontId="8" fillId="14" borderId="3" xfId="0" applyFont="1" applyFill="1" applyBorder="1" applyAlignment="1">
      <alignment horizontal="left" vertical="center" wrapText="1"/>
    </xf>
    <xf numFmtId="166" fontId="8" fillId="14" borderId="3" xfId="0" applyNumberFormat="1" applyFont="1" applyFill="1" applyBorder="1" applyAlignment="1">
      <alignment horizontal="left" vertical="center" wrapText="1"/>
    </xf>
    <xf numFmtId="49" fontId="8" fillId="24" borderId="3" xfId="0" applyNumberFormat="1" applyFont="1" applyFill="1" applyBorder="1" applyAlignment="1">
      <alignment horizontal="center" vertical="center" wrapText="1"/>
    </xf>
    <xf numFmtId="166" fontId="4" fillId="14" borderId="10" xfId="0" applyNumberFormat="1" applyFont="1" applyFill="1" applyBorder="1" applyAlignment="1">
      <alignment vertical="center" wrapText="1"/>
    </xf>
    <xf numFmtId="169" fontId="4" fillId="14" borderId="10" xfId="0" applyNumberFormat="1" applyFont="1" applyFill="1" applyBorder="1" applyAlignment="1">
      <alignment vertical="center" wrapText="1"/>
    </xf>
    <xf numFmtId="166" fontId="4" fillId="14" borderId="10" xfId="0" applyNumberFormat="1" applyFont="1" applyFill="1" applyBorder="1"/>
    <xf numFmtId="49" fontId="11" fillId="8" borderId="3" xfId="0" applyNumberFormat="1" applyFont="1" applyFill="1" applyBorder="1" applyAlignment="1">
      <alignment horizontal="center" vertical="center"/>
    </xf>
    <xf numFmtId="49" fontId="4" fillId="4" borderId="3" xfId="0" applyNumberFormat="1" applyFont="1" applyFill="1" applyBorder="1" applyAlignment="1">
      <alignment vertical="center" wrapText="1"/>
    </xf>
    <xf numFmtId="49" fontId="4" fillId="17" borderId="3" xfId="0" applyNumberFormat="1" applyFont="1" applyFill="1" applyBorder="1" applyAlignment="1">
      <alignment vertical="center" wrapText="1"/>
    </xf>
    <xf numFmtId="166" fontId="4" fillId="26" borderId="3" xfId="0" applyNumberFormat="1" applyFont="1" applyFill="1" applyBorder="1" applyAlignment="1">
      <alignment vertical="center" wrapText="1"/>
    </xf>
    <xf numFmtId="49" fontId="4" fillId="12" borderId="3" xfId="0" applyNumberFormat="1" applyFont="1" applyFill="1" applyBorder="1" applyAlignment="1">
      <alignment horizontal="center" vertical="center" wrapText="1"/>
    </xf>
    <xf numFmtId="0" fontId="4" fillId="14" borderId="3" xfId="0" applyFont="1" applyFill="1" applyBorder="1" applyAlignment="1">
      <alignment vertical="center" wrapText="1"/>
    </xf>
    <xf numFmtId="169" fontId="4" fillId="14" borderId="3" xfId="0" applyNumberFormat="1" applyFont="1" applyFill="1" applyBorder="1" applyAlignment="1">
      <alignment vertical="center"/>
    </xf>
    <xf numFmtId="1" fontId="12" fillId="14" borderId="3" xfId="0" applyNumberFormat="1" applyFont="1" applyFill="1" applyBorder="1" applyAlignment="1">
      <alignment horizontal="center" vertical="center" wrapText="1"/>
    </xf>
    <xf numFmtId="49" fontId="4" fillId="14" borderId="3" xfId="0" applyNumberFormat="1" applyFont="1" applyFill="1" applyBorder="1" applyAlignment="1">
      <alignment horizontal="left" vertical="center" wrapText="1"/>
    </xf>
    <xf numFmtId="49" fontId="17" fillId="4" borderId="3" xfId="0" applyNumberFormat="1" applyFont="1" applyFill="1" applyBorder="1" applyAlignment="1">
      <alignment horizontal="center" vertical="center" wrapText="1"/>
    </xf>
    <xf numFmtId="166" fontId="8" fillId="14" borderId="3" xfId="0" applyNumberFormat="1" applyFont="1" applyFill="1" applyBorder="1" applyAlignment="1">
      <alignment vertical="center" wrapText="1"/>
    </xf>
    <xf numFmtId="1" fontId="8" fillId="14" borderId="3" xfId="0" applyNumberFormat="1" applyFont="1" applyFill="1" applyBorder="1" applyAlignment="1">
      <alignment horizontal="center" vertical="center" wrapText="1"/>
    </xf>
    <xf numFmtId="49" fontId="18" fillId="27" borderId="3" xfId="0" applyNumberFormat="1" applyFont="1" applyFill="1" applyBorder="1" applyAlignment="1">
      <alignment horizontal="center" vertical="center" wrapText="1"/>
    </xf>
    <xf numFmtId="1" fontId="4" fillId="14" borderId="3" xfId="0" applyNumberFormat="1" applyFont="1" applyFill="1" applyBorder="1" applyAlignment="1">
      <alignment horizontal="center" vertical="center" wrapText="1"/>
    </xf>
    <xf numFmtId="49" fontId="4" fillId="12" borderId="3" xfId="0" applyNumberFormat="1" applyFont="1" applyFill="1" applyBorder="1" applyAlignment="1">
      <alignment horizontal="center" vertical="center"/>
    </xf>
    <xf numFmtId="49" fontId="2" fillId="17" borderId="3" xfId="0" applyNumberFormat="1" applyFont="1" applyFill="1" applyBorder="1" applyAlignment="1">
      <alignment vertical="center"/>
    </xf>
    <xf numFmtId="0" fontId="2" fillId="17" borderId="3" xfId="0" applyFont="1" applyFill="1" applyBorder="1" applyAlignment="1">
      <alignment horizontal="left" vertical="center"/>
    </xf>
    <xf numFmtId="0" fontId="2" fillId="17" borderId="3" xfId="0" applyFont="1" applyFill="1" applyBorder="1" applyAlignment="1">
      <alignment horizontal="left" vertical="center" wrapText="1"/>
    </xf>
    <xf numFmtId="165" fontId="0" fillId="4" borderId="3" xfId="0" applyNumberFormat="1" applyFont="1" applyFill="1" applyBorder="1"/>
    <xf numFmtId="49" fontId="2" fillId="8" borderId="3" xfId="0" applyNumberFormat="1" applyFont="1" applyFill="1" applyBorder="1" applyAlignment="1">
      <alignment vertical="center"/>
    </xf>
    <xf numFmtId="0" fontId="2" fillId="8" borderId="3" xfId="0" applyFont="1" applyFill="1" applyBorder="1" applyAlignment="1">
      <alignment horizontal="left" vertical="center" wrapText="1"/>
    </xf>
    <xf numFmtId="49" fontId="19" fillId="0" borderId="3" xfId="0" applyNumberFormat="1" applyFont="1" applyBorder="1" applyAlignment="1">
      <alignment horizontal="center" vertical="center" wrapText="1"/>
    </xf>
    <xf numFmtId="49" fontId="17" fillId="4" borderId="3" xfId="0" applyNumberFormat="1" applyFont="1" applyFill="1" applyBorder="1" applyAlignment="1">
      <alignment horizontal="center" vertical="center"/>
    </xf>
    <xf numFmtId="49" fontId="20" fillId="4" borderId="3" xfId="0" applyNumberFormat="1" applyFont="1" applyFill="1" applyBorder="1" applyAlignment="1">
      <alignment horizontal="center" vertical="center" wrapText="1"/>
    </xf>
    <xf numFmtId="49" fontId="8" fillId="12" borderId="3" xfId="0" applyNumberFormat="1" applyFont="1" applyFill="1" applyBorder="1" applyAlignment="1">
      <alignment horizontal="center" vertical="center"/>
    </xf>
    <xf numFmtId="165" fontId="0" fillId="5" borderId="3" xfId="0" applyNumberFormat="1" applyFont="1" applyFill="1" applyBorder="1"/>
    <xf numFmtId="49" fontId="4" fillId="0" borderId="3" xfId="0" applyNumberFormat="1" applyFont="1" applyBorder="1" applyAlignment="1">
      <alignment horizontal="center" vertical="center"/>
    </xf>
    <xf numFmtId="0" fontId="2" fillId="14" borderId="3" xfId="0" applyFont="1" applyFill="1" applyBorder="1" applyAlignment="1">
      <alignment horizontal="center" vertical="center"/>
    </xf>
    <xf numFmtId="49" fontId="4" fillId="24" borderId="3" xfId="0" applyNumberFormat="1" applyFont="1" applyFill="1" applyBorder="1" applyAlignment="1">
      <alignment horizontal="center" vertical="center"/>
    </xf>
    <xf numFmtId="49" fontId="4" fillId="0" borderId="3" xfId="0" applyNumberFormat="1" applyFont="1" applyBorder="1" applyAlignment="1">
      <alignment horizontal="left" vertical="center" wrapText="1"/>
    </xf>
    <xf numFmtId="0" fontId="0" fillId="0" borderId="3" xfId="0" applyFont="1" applyBorder="1"/>
    <xf numFmtId="0" fontId="2" fillId="8" borderId="3" xfId="0" applyFont="1" applyFill="1" applyBorder="1" applyAlignment="1">
      <alignment horizontal="left" vertical="center"/>
    </xf>
    <xf numFmtId="49" fontId="11" fillId="0" borderId="3" xfId="0" applyNumberFormat="1" applyFont="1" applyBorder="1" applyAlignment="1">
      <alignment horizontal="center" vertical="center" wrapText="1"/>
    </xf>
    <xf numFmtId="49" fontId="4" fillId="16" borderId="3" xfId="0" applyNumberFormat="1" applyFont="1" applyFill="1" applyBorder="1" applyAlignment="1">
      <alignment horizontal="center" vertical="center"/>
    </xf>
    <xf numFmtId="0" fontId="2" fillId="14" borderId="3" xfId="0" applyFont="1" applyFill="1" applyBorder="1" applyAlignment="1">
      <alignment vertical="center" wrapText="1"/>
    </xf>
    <xf numFmtId="49" fontId="9" fillId="0" borderId="3" xfId="0" applyNumberFormat="1" applyFont="1" applyBorder="1" applyAlignment="1">
      <alignment horizontal="center" vertical="center"/>
    </xf>
    <xf numFmtId="49" fontId="21" fillId="14" borderId="3" xfId="0" applyNumberFormat="1" applyFont="1" applyFill="1" applyBorder="1" applyAlignment="1">
      <alignment horizontal="center" vertical="center" wrapText="1"/>
    </xf>
    <xf numFmtId="49" fontId="4" fillId="15" borderId="3" xfId="0" applyNumberFormat="1" applyFont="1" applyFill="1" applyBorder="1" applyAlignment="1">
      <alignment horizontal="center" vertical="center"/>
    </xf>
    <xf numFmtId="49" fontId="8" fillId="14" borderId="12" xfId="0" applyNumberFormat="1" applyFont="1" applyFill="1" applyBorder="1" applyAlignment="1">
      <alignment horizontal="center" vertical="center"/>
    </xf>
    <xf numFmtId="49" fontId="4" fillId="0" borderId="2" xfId="0" applyNumberFormat="1" applyFont="1" applyBorder="1" applyAlignment="1">
      <alignment horizontal="center" vertical="center" wrapText="1"/>
    </xf>
    <xf numFmtId="167" fontId="4" fillId="14" borderId="3" xfId="0" applyNumberFormat="1" applyFont="1" applyFill="1" applyBorder="1" applyAlignment="1">
      <alignment vertical="center" wrapText="1"/>
    </xf>
    <xf numFmtId="49" fontId="2" fillId="4" borderId="3" xfId="0" applyNumberFormat="1" applyFont="1" applyFill="1" applyBorder="1" applyAlignment="1">
      <alignment vertical="center"/>
    </xf>
    <xf numFmtId="49" fontId="4" fillId="17" borderId="3" xfId="0" applyNumberFormat="1" applyFont="1" applyFill="1" applyBorder="1" applyAlignment="1">
      <alignment vertical="center"/>
    </xf>
    <xf numFmtId="0" fontId="4" fillId="0" borderId="3" xfId="0" applyFont="1" applyBorder="1" applyAlignment="1">
      <alignment horizontal="left" vertical="center" wrapText="1"/>
    </xf>
    <xf numFmtId="49" fontId="4" fillId="8" borderId="3" xfId="0" applyNumberFormat="1" applyFont="1" applyFill="1" applyBorder="1" applyAlignment="1">
      <alignment vertical="center"/>
    </xf>
    <xf numFmtId="49" fontId="13" fillId="4" borderId="3" xfId="0" applyNumberFormat="1" applyFont="1" applyFill="1" applyBorder="1" applyAlignment="1">
      <alignment horizontal="center" vertical="center"/>
    </xf>
    <xf numFmtId="170" fontId="4" fillId="0" borderId="3" xfId="0" applyNumberFormat="1" applyFont="1" applyBorder="1"/>
    <xf numFmtId="49" fontId="8" fillId="14" borderId="12"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166" fontId="4" fillId="14" borderId="18" xfId="0" applyNumberFormat="1" applyFont="1" applyFill="1" applyBorder="1" applyAlignment="1">
      <alignment vertical="center" wrapText="1"/>
    </xf>
    <xf numFmtId="49" fontId="4" fillId="0" borderId="0" xfId="0" applyNumberFormat="1" applyFont="1" applyAlignment="1">
      <alignment horizontal="center" vertical="center" wrapText="1"/>
    </xf>
    <xf numFmtId="49" fontId="2" fillId="4" borderId="17" xfId="0" applyNumberFormat="1" applyFont="1" applyFill="1" applyBorder="1" applyAlignment="1">
      <alignment horizontal="center" vertical="center" wrapText="1"/>
    </xf>
    <xf numFmtId="0" fontId="0" fillId="4" borderId="10" xfId="0" applyFont="1" applyFill="1" applyBorder="1" applyAlignment="1">
      <alignment horizontal="center"/>
    </xf>
    <xf numFmtId="49" fontId="4" fillId="4" borderId="17" xfId="0" applyNumberFormat="1" applyFont="1" applyFill="1" applyBorder="1" applyAlignment="1">
      <alignment horizontal="center" vertical="center" wrapText="1"/>
    </xf>
    <xf numFmtId="0" fontId="8" fillId="14" borderId="3" xfId="0" applyFont="1" applyFill="1" applyBorder="1" applyAlignment="1">
      <alignment vertical="center" wrapText="1"/>
    </xf>
    <xf numFmtId="166" fontId="4" fillId="14" borderId="11" xfId="0" applyNumberFormat="1" applyFont="1" applyFill="1" applyBorder="1" applyAlignment="1">
      <alignment vertical="center" wrapText="1"/>
    </xf>
    <xf numFmtId="49" fontId="2" fillId="9" borderId="3" xfId="0" applyNumberFormat="1" applyFont="1" applyFill="1" applyBorder="1" applyAlignment="1">
      <alignment horizontal="center" vertical="center"/>
    </xf>
    <xf numFmtId="3" fontId="4" fillId="9" borderId="3" xfId="0" applyNumberFormat="1" applyFont="1" applyFill="1" applyBorder="1" applyAlignment="1">
      <alignment vertical="center"/>
    </xf>
    <xf numFmtId="166" fontId="4" fillId="9" borderId="3" xfId="0" applyNumberFormat="1" applyFont="1" applyFill="1" applyBorder="1" applyAlignment="1">
      <alignment vertical="center"/>
    </xf>
    <xf numFmtId="166" fontId="4" fillId="9" borderId="10" xfId="0" applyNumberFormat="1" applyFont="1" applyFill="1" applyBorder="1" applyAlignment="1">
      <alignment vertical="center" wrapText="1"/>
    </xf>
    <xf numFmtId="0" fontId="4" fillId="9" borderId="10" xfId="0" applyFont="1" applyFill="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171" fontId="4" fillId="14" borderId="10" xfId="0" applyNumberFormat="1" applyFont="1" applyFill="1" applyBorder="1" applyAlignment="1">
      <alignment horizontal="left" vertical="center"/>
    </xf>
    <xf numFmtId="0" fontId="4" fillId="14" borderId="10" xfId="0" applyFont="1" applyFill="1" applyBorder="1" applyAlignment="1">
      <alignment horizontal="left" vertical="center"/>
    </xf>
    <xf numFmtId="166" fontId="4" fillId="14" borderId="10" xfId="0" applyNumberFormat="1" applyFont="1" applyFill="1" applyBorder="1" applyAlignment="1">
      <alignment horizontal="left" vertical="center"/>
    </xf>
    <xf numFmtId="9" fontId="4" fillId="0" borderId="0" xfId="0" applyNumberFormat="1" applyFont="1" applyAlignment="1">
      <alignment vertical="center"/>
    </xf>
    <xf numFmtId="0" fontId="2" fillId="14" borderId="10" xfId="0" applyFont="1" applyFill="1" applyBorder="1" applyAlignment="1">
      <alignment horizontal="left" vertical="center"/>
    </xf>
    <xf numFmtId="0" fontId="4" fillId="0" borderId="0" xfId="0" applyFont="1" applyAlignment="1">
      <alignment horizontal="left" vertical="center"/>
    </xf>
    <xf numFmtId="49" fontId="4" fillId="14" borderId="18" xfId="0" applyNumberFormat="1" applyFont="1" applyFill="1" applyBorder="1" applyAlignment="1">
      <alignment horizontal="center" vertical="center"/>
    </xf>
    <xf numFmtId="0" fontId="4" fillId="0" borderId="0" xfId="0" applyFont="1" applyAlignment="1">
      <alignment horizontal="center" vertical="center"/>
    </xf>
    <xf numFmtId="0" fontId="8" fillId="14" borderId="3" xfId="0" applyFont="1" applyFill="1" applyBorder="1" applyAlignment="1">
      <alignment vertical="center" wrapText="1"/>
    </xf>
    <xf numFmtId="172" fontId="4" fillId="0" borderId="0" xfId="0" applyNumberFormat="1" applyFont="1" applyAlignment="1">
      <alignment vertical="center"/>
    </xf>
    <xf numFmtId="0" fontId="0" fillId="0" borderId="0" xfId="0" applyFont="1" applyAlignment="1">
      <alignment horizontal="center"/>
    </xf>
    <xf numFmtId="3" fontId="0" fillId="0" borderId="0" xfId="0" applyNumberFormat="1" applyFont="1"/>
    <xf numFmtId="49" fontId="2" fillId="9" borderId="11" xfId="0" applyNumberFormat="1" applyFont="1" applyFill="1" applyBorder="1" applyAlignment="1">
      <alignment horizontal="center" vertical="center" wrapText="1"/>
    </xf>
    <xf numFmtId="173" fontId="0" fillId="0" borderId="0" xfId="0" applyNumberFormat="1" applyFont="1"/>
    <xf numFmtId="166" fontId="4" fillId="14" borderId="11" xfId="0" applyNumberFormat="1" applyFont="1" applyFill="1" applyBorder="1" applyAlignment="1">
      <alignment vertical="center"/>
    </xf>
    <xf numFmtId="10" fontId="4" fillId="0" borderId="3" xfId="0" applyNumberFormat="1" applyFont="1" applyBorder="1" applyAlignment="1">
      <alignment horizontal="center" vertical="center"/>
    </xf>
    <xf numFmtId="166" fontId="4" fillId="14" borderId="3" xfId="0" applyNumberFormat="1" applyFont="1" applyFill="1" applyBorder="1" applyAlignment="1">
      <alignment horizontal="center" vertical="center"/>
    </xf>
    <xf numFmtId="10" fontId="4" fillId="0" borderId="0" xfId="0" applyNumberFormat="1" applyFont="1" applyAlignment="1">
      <alignment horizontal="center" vertical="center"/>
    </xf>
    <xf numFmtId="174" fontId="0" fillId="0" borderId="0" xfId="0" applyNumberFormat="1" applyFont="1"/>
    <xf numFmtId="10" fontId="16" fillId="0" borderId="3" xfId="0" applyNumberFormat="1" applyFont="1" applyBorder="1" applyAlignment="1">
      <alignment horizontal="center" vertical="center"/>
    </xf>
    <xf numFmtId="171" fontId="0" fillId="0" borderId="0" xfId="0" applyNumberFormat="1" applyFont="1"/>
    <xf numFmtId="172" fontId="0" fillId="0" borderId="0" xfId="0" applyNumberFormat="1" applyFont="1"/>
    <xf numFmtId="166" fontId="2" fillId="14" borderId="3" xfId="0" applyNumberFormat="1" applyFont="1" applyFill="1" applyBorder="1" applyAlignment="1">
      <alignment horizontal="center" vertical="center"/>
    </xf>
    <xf numFmtId="166" fontId="2" fillId="14" borderId="19" xfId="0" applyNumberFormat="1" applyFont="1" applyFill="1" applyBorder="1" applyAlignment="1">
      <alignment vertical="center"/>
    </xf>
    <xf numFmtId="10" fontId="4" fillId="14" borderId="19" xfId="0" applyNumberFormat="1" applyFont="1" applyFill="1" applyBorder="1" applyAlignment="1">
      <alignment horizontal="center" vertical="center"/>
    </xf>
    <xf numFmtId="166" fontId="0" fillId="0" borderId="0" xfId="0" applyNumberFormat="1" applyFont="1"/>
    <xf numFmtId="10" fontId="0" fillId="0" borderId="0" xfId="0" applyNumberFormat="1" applyFont="1" applyAlignment="1">
      <alignment horizontal="center"/>
    </xf>
    <xf numFmtId="0" fontId="7" fillId="0" borderId="16" xfId="0" applyFont="1" applyBorder="1"/>
    <xf numFmtId="166" fontId="23" fillId="0" borderId="3" xfId="0" applyNumberFormat="1" applyFont="1" applyBorder="1" applyAlignment="1">
      <alignment vertical="center"/>
    </xf>
    <xf numFmtId="166" fontId="2" fillId="9" borderId="3" xfId="0" applyNumberFormat="1" applyFont="1" applyFill="1" applyBorder="1" applyAlignment="1">
      <alignment horizontal="center" vertical="center"/>
    </xf>
    <xf numFmtId="10" fontId="4" fillId="0" borderId="3" xfId="0" applyNumberFormat="1" applyFont="1" applyBorder="1" applyAlignment="1">
      <alignment horizontal="center" vertical="center" wrapText="1"/>
    </xf>
    <xf numFmtId="10" fontId="4" fillId="14" borderId="3" xfId="0" applyNumberFormat="1" applyFont="1" applyFill="1" applyBorder="1" applyAlignment="1">
      <alignment horizontal="center" vertical="center"/>
    </xf>
    <xf numFmtId="9" fontId="4" fillId="0" borderId="3" xfId="0" applyNumberFormat="1" applyFont="1" applyBorder="1" applyAlignment="1">
      <alignment horizontal="center" vertical="center"/>
    </xf>
    <xf numFmtId="166" fontId="24" fillId="0" borderId="3" xfId="0" applyNumberFormat="1" applyFont="1" applyBorder="1" applyAlignment="1">
      <alignment vertical="center"/>
    </xf>
    <xf numFmtId="10" fontId="25" fillId="4"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xf>
    <xf numFmtId="2" fontId="8" fillId="0" borderId="3" xfId="0" applyNumberFormat="1" applyFont="1" applyBorder="1" applyAlignment="1">
      <alignment horizontal="left" vertical="center" wrapText="1"/>
    </xf>
    <xf numFmtId="0" fontId="7" fillId="0" borderId="0" xfId="0" applyFont="1" applyAlignment="1">
      <alignment vertical="center" wrapText="1"/>
    </xf>
    <xf numFmtId="2" fontId="4" fillId="0" borderId="3" xfId="0" applyNumberFormat="1" applyFont="1" applyBorder="1" applyAlignment="1">
      <alignment horizontal="left" vertical="center" wrapText="1"/>
    </xf>
    <xf numFmtId="49" fontId="2" fillId="19" borderId="3" xfId="0" applyNumberFormat="1" applyFont="1" applyFill="1" applyBorder="1" applyAlignment="1">
      <alignment horizontal="left" vertical="center" wrapText="1"/>
    </xf>
    <xf numFmtId="49" fontId="26" fillId="0" borderId="3"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2" fillId="26" borderId="3" xfId="0" applyNumberFormat="1" applyFont="1" applyFill="1" applyBorder="1" applyAlignment="1">
      <alignment horizontal="center" vertical="center" wrapText="1"/>
    </xf>
    <xf numFmtId="166" fontId="4" fillId="26" borderId="0" xfId="0" applyNumberFormat="1" applyFont="1" applyFill="1" applyAlignment="1">
      <alignment vertical="center" wrapText="1"/>
    </xf>
    <xf numFmtId="169" fontId="4" fillId="26" borderId="0" xfId="0" applyNumberFormat="1" applyFont="1" applyFill="1" applyAlignment="1">
      <alignment vertical="center" wrapText="1"/>
    </xf>
    <xf numFmtId="0" fontId="4" fillId="26" borderId="0" xfId="0" applyFont="1" applyFill="1" applyAlignment="1">
      <alignment vertical="center" wrapText="1"/>
    </xf>
    <xf numFmtId="0" fontId="0" fillId="26" borderId="0" xfId="0" applyFont="1" applyFill="1" applyAlignment="1">
      <alignment vertical="center" wrapText="1"/>
    </xf>
    <xf numFmtId="49" fontId="2" fillId="19" borderId="3" xfId="0" applyNumberFormat="1" applyFont="1" applyFill="1" applyBorder="1" applyAlignment="1">
      <alignment horizontal="center" vertical="center" wrapText="1"/>
    </xf>
    <xf numFmtId="49" fontId="9" fillId="8" borderId="3" xfId="0" applyNumberFormat="1" applyFont="1" applyFill="1" applyBorder="1" applyAlignment="1">
      <alignment horizontal="center" vertical="center" wrapText="1"/>
    </xf>
    <xf numFmtId="49" fontId="2" fillId="20" borderId="3" xfId="0" applyNumberFormat="1" applyFont="1" applyFill="1" applyBorder="1" applyAlignment="1">
      <alignment horizontal="center" vertical="center" wrapText="1"/>
    </xf>
    <xf numFmtId="166" fontId="4" fillId="23" borderId="3" xfId="0" applyNumberFormat="1" applyFont="1" applyFill="1" applyBorder="1" applyAlignment="1">
      <alignment vertical="center" wrapText="1"/>
    </xf>
    <xf numFmtId="167" fontId="0" fillId="0" borderId="0" xfId="0" applyNumberFormat="1" applyFont="1"/>
    <xf numFmtId="166" fontId="4" fillId="0" borderId="15" xfId="0" applyNumberFormat="1" applyFont="1" applyBorder="1" applyAlignment="1">
      <alignment vertical="center" wrapText="1"/>
    </xf>
    <xf numFmtId="49" fontId="8" fillId="0" borderId="3" xfId="0" applyNumberFormat="1" applyFont="1" applyBorder="1" applyAlignment="1">
      <alignment horizontal="left" vertical="center" wrapText="1"/>
    </xf>
    <xf numFmtId="49" fontId="8" fillId="14" borderId="3" xfId="0" applyNumberFormat="1" applyFont="1" applyFill="1" applyBorder="1" applyAlignment="1">
      <alignment horizontal="left" vertical="center" wrapText="1"/>
    </xf>
    <xf numFmtId="0" fontId="8" fillId="0" borderId="3" xfId="0" applyFont="1" applyBorder="1" applyAlignment="1">
      <alignment vertical="center" wrapText="1"/>
    </xf>
    <xf numFmtId="49" fontId="2" fillId="0" borderId="3" xfId="0" applyNumberFormat="1" applyFont="1" applyBorder="1" applyAlignment="1">
      <alignment horizontal="center" vertical="center" wrapText="1"/>
    </xf>
    <xf numFmtId="49" fontId="9" fillId="20" borderId="3" xfId="0" applyNumberFormat="1" applyFont="1" applyFill="1" applyBorder="1" applyAlignment="1">
      <alignment horizontal="left" vertical="center" wrapText="1"/>
    </xf>
    <xf numFmtId="49" fontId="4" fillId="8" borderId="3" xfId="0" applyNumberFormat="1" applyFont="1" applyFill="1" applyBorder="1" applyAlignment="1">
      <alignment horizontal="left" vertical="center" wrapText="1"/>
    </xf>
    <xf numFmtId="49" fontId="4" fillId="20" borderId="3" xfId="0" applyNumberFormat="1" applyFont="1" applyFill="1" applyBorder="1" applyAlignment="1">
      <alignment horizontal="left" vertical="center" wrapText="1"/>
    </xf>
    <xf numFmtId="166" fontId="8" fillId="0" borderId="3" xfId="0" applyNumberFormat="1" applyFont="1" applyBorder="1" applyAlignment="1">
      <alignment vertical="center" wrapText="1"/>
    </xf>
    <xf numFmtId="166" fontId="8" fillId="9" borderId="3" xfId="0" applyNumberFormat="1" applyFont="1" applyFill="1" applyBorder="1" applyAlignment="1">
      <alignment vertical="center" wrapText="1"/>
    </xf>
    <xf numFmtId="166" fontId="4" fillId="9" borderId="3" xfId="0" applyNumberFormat="1" applyFont="1" applyFill="1" applyBorder="1" applyAlignment="1">
      <alignment vertical="center" wrapText="1"/>
    </xf>
    <xf numFmtId="0" fontId="4" fillId="9" borderId="10" xfId="0" applyFont="1" applyFill="1" applyBorder="1" applyAlignment="1">
      <alignment vertical="center" wrapText="1"/>
    </xf>
    <xf numFmtId="171" fontId="4" fillId="14" borderId="10" xfId="0" applyNumberFormat="1" applyFont="1" applyFill="1" applyBorder="1" applyAlignment="1">
      <alignment horizontal="left" vertical="center" wrapText="1"/>
    </xf>
    <xf numFmtId="167" fontId="4" fillId="0" borderId="0" xfId="0" applyNumberFormat="1" applyFont="1" applyAlignment="1">
      <alignment vertical="center" wrapText="1"/>
    </xf>
    <xf numFmtId="171" fontId="8" fillId="14" borderId="10" xfId="0" applyNumberFormat="1" applyFont="1" applyFill="1" applyBorder="1" applyAlignment="1">
      <alignment horizontal="left" vertical="center" wrapText="1"/>
    </xf>
    <xf numFmtId="49" fontId="26" fillId="0" borderId="0" xfId="0" applyNumberFormat="1" applyFont="1" applyAlignment="1">
      <alignment horizontal="center" vertical="center" wrapText="1"/>
    </xf>
    <xf numFmtId="166" fontId="8"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4" fillId="14" borderId="10" xfId="0" applyFont="1" applyFill="1" applyBorder="1" applyAlignment="1">
      <alignment horizontal="left" vertical="center" wrapText="1"/>
    </xf>
    <xf numFmtId="166" fontId="8" fillId="14" borderId="10" xfId="0" applyNumberFormat="1" applyFont="1" applyFill="1" applyBorder="1" applyAlignment="1">
      <alignment horizontal="left" vertical="center" wrapText="1"/>
    </xf>
    <xf numFmtId="165" fontId="8" fillId="14" borderId="10" xfId="0" applyNumberFormat="1" applyFont="1" applyFill="1" applyBorder="1" applyAlignment="1">
      <alignment horizontal="left" vertical="center" wrapText="1"/>
    </xf>
    <xf numFmtId="9" fontId="4" fillId="0" borderId="0" xfId="0" applyNumberFormat="1" applyFont="1" applyAlignment="1">
      <alignment vertical="center" wrapText="1"/>
    </xf>
    <xf numFmtId="0" fontId="8" fillId="14" borderId="10" xfId="0" applyFont="1" applyFill="1" applyBorder="1" applyAlignment="1">
      <alignment horizontal="left" vertical="center" wrapText="1"/>
    </xf>
    <xf numFmtId="165" fontId="4" fillId="0" borderId="0" xfId="0" applyNumberFormat="1" applyFont="1" applyAlignment="1">
      <alignment horizontal="center" vertical="center" wrapText="1"/>
    </xf>
    <xf numFmtId="0" fontId="9" fillId="14" borderId="10" xfId="0" applyFont="1" applyFill="1" applyBorder="1" applyAlignment="1">
      <alignment horizontal="left" vertical="center" wrapText="1"/>
    </xf>
    <xf numFmtId="166" fontId="4" fillId="0" borderId="0" xfId="0" applyNumberFormat="1"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165" fontId="8" fillId="0" borderId="0" xfId="0" applyNumberFormat="1" applyFont="1" applyAlignment="1">
      <alignment horizontal="center" vertical="center" wrapText="1"/>
    </xf>
    <xf numFmtId="0" fontId="8" fillId="21" borderId="3" xfId="0" applyFont="1" applyFill="1" applyBorder="1" applyAlignment="1">
      <alignment vertical="center" wrapText="1"/>
    </xf>
    <xf numFmtId="165" fontId="16" fillId="0" borderId="0" xfId="0" applyNumberFormat="1" applyFont="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vertical="center" wrapText="1"/>
    </xf>
    <xf numFmtId="166" fontId="4" fillId="14" borderId="11" xfId="0" applyNumberFormat="1" applyFont="1" applyFill="1" applyBorder="1" applyAlignment="1">
      <alignment horizontal="center" vertical="center" wrapText="1"/>
    </xf>
    <xf numFmtId="172" fontId="4" fillId="0" borderId="0" xfId="0" applyNumberFormat="1" applyFont="1" applyAlignment="1">
      <alignment vertical="center" wrapText="1"/>
    </xf>
    <xf numFmtId="1" fontId="8" fillId="0" borderId="3" xfId="0" applyNumberFormat="1" applyFont="1" applyBorder="1" applyAlignment="1">
      <alignment horizontal="center" vertical="center" wrapText="1"/>
    </xf>
    <xf numFmtId="166" fontId="2" fillId="14" borderId="3" xfId="0" applyNumberFormat="1" applyFont="1" applyFill="1" applyBorder="1" applyAlignment="1">
      <alignment horizontal="center" vertical="center" wrapText="1"/>
    </xf>
    <xf numFmtId="166" fontId="2" fillId="14" borderId="19" xfId="0" applyNumberFormat="1" applyFont="1" applyFill="1" applyBorder="1" applyAlignment="1">
      <alignment horizontal="center" vertical="center" wrapText="1"/>
    </xf>
    <xf numFmtId="1" fontId="26" fillId="14" borderId="3" xfId="0" applyNumberFormat="1" applyFont="1" applyFill="1" applyBorder="1" applyAlignment="1">
      <alignment horizontal="center" vertical="center" wrapText="1"/>
    </xf>
    <xf numFmtId="0" fontId="26" fillId="0" borderId="3"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167" fontId="0" fillId="0" borderId="0" xfId="0" applyNumberFormat="1" applyFont="1" applyAlignment="1">
      <alignment vertical="center" wrapText="1"/>
    </xf>
    <xf numFmtId="173" fontId="0" fillId="0" borderId="0" xfId="0" applyNumberFormat="1" applyFont="1" applyAlignment="1">
      <alignment horizontal="left" vertical="center" wrapText="1"/>
    </xf>
    <xf numFmtId="166" fontId="4" fillId="14" borderId="11" xfId="0" applyNumberFormat="1" applyFont="1" applyFill="1" applyBorder="1" applyAlignment="1">
      <alignment horizontal="center" vertical="center" wrapText="1"/>
    </xf>
    <xf numFmtId="174" fontId="7" fillId="0" borderId="0" xfId="0" applyNumberFormat="1" applyFont="1" applyAlignment="1">
      <alignment vertical="center" wrapText="1"/>
    </xf>
    <xf numFmtId="171" fontId="0" fillId="0" borderId="0" xfId="0" applyNumberFormat="1" applyFont="1" applyAlignment="1">
      <alignment horizontal="left" vertical="center" wrapText="1"/>
    </xf>
    <xf numFmtId="172" fontId="7" fillId="0" borderId="0" xfId="0" applyNumberFormat="1" applyFont="1" applyAlignment="1">
      <alignment vertical="center" wrapText="1"/>
    </xf>
    <xf numFmtId="166" fontId="4" fillId="14" borderId="19" xfId="0" applyNumberFormat="1" applyFont="1" applyFill="1" applyBorder="1" applyAlignment="1">
      <alignment horizontal="center" vertical="center" wrapText="1"/>
    </xf>
    <xf numFmtId="166" fontId="0" fillId="0" borderId="0" xfId="0" applyNumberFormat="1" applyFont="1" applyAlignment="1">
      <alignment horizontal="center" vertical="center" wrapText="1"/>
    </xf>
    <xf numFmtId="49" fontId="18" fillId="0" borderId="3" xfId="0" applyNumberFormat="1" applyFont="1" applyBorder="1" applyAlignment="1">
      <alignment horizontal="center" vertical="center" wrapText="1"/>
    </xf>
    <xf numFmtId="166" fontId="4" fillId="14" borderId="3" xfId="0" applyNumberFormat="1" applyFont="1" applyFill="1" applyBorder="1" applyAlignment="1">
      <alignment horizontal="left" vertical="center" wrapText="1"/>
    </xf>
    <xf numFmtId="9" fontId="8" fillId="0" borderId="3" xfId="0" applyNumberFormat="1" applyFont="1" applyBorder="1" applyAlignment="1">
      <alignment horizontal="center" vertical="center" wrapText="1"/>
    </xf>
    <xf numFmtId="0" fontId="0" fillId="0" borderId="0" xfId="0" applyFont="1" applyAlignment="1">
      <alignment horizontal="left"/>
    </xf>
    <xf numFmtId="0" fontId="9" fillId="4" borderId="3" xfId="0" applyFont="1" applyFill="1" applyBorder="1" applyAlignment="1">
      <alignment horizontal="center" vertical="center" wrapText="1"/>
    </xf>
    <xf numFmtId="0" fontId="16" fillId="0" borderId="3" xfId="0" applyFont="1" applyBorder="1" applyAlignment="1">
      <alignment horizontal="left" vertical="center" wrapText="1"/>
    </xf>
    <xf numFmtId="166" fontId="16" fillId="0" borderId="3" xfId="0" applyNumberFormat="1" applyFont="1" applyBorder="1" applyAlignment="1">
      <alignment horizontal="left" vertical="center" wrapText="1"/>
    </xf>
    <xf numFmtId="166" fontId="26" fillId="0" borderId="3" xfId="0" applyNumberFormat="1" applyFont="1" applyBorder="1" applyAlignment="1">
      <alignment horizontal="left" vertical="center" wrapText="1"/>
    </xf>
    <xf numFmtId="49" fontId="26" fillId="0" borderId="3" xfId="0" applyNumberFormat="1" applyFont="1" applyBorder="1" applyAlignment="1">
      <alignment horizontal="center" vertical="center"/>
    </xf>
    <xf numFmtId="0" fontId="8" fillId="25" borderId="3" xfId="0" applyFont="1" applyFill="1" applyBorder="1" applyAlignment="1">
      <alignment vertical="center" wrapText="1"/>
    </xf>
    <xf numFmtId="0" fontId="8" fillId="22" borderId="3" xfId="0" applyFont="1" applyFill="1" applyBorder="1" applyAlignment="1">
      <alignment vertical="center" wrapText="1"/>
    </xf>
    <xf numFmtId="49" fontId="16" fillId="0" borderId="3" xfId="0" applyNumberFormat="1" applyFont="1" applyBorder="1" applyAlignment="1">
      <alignment horizontal="center" vertical="center"/>
    </xf>
    <xf numFmtId="49" fontId="26" fillId="14" borderId="3" xfId="0" applyNumberFormat="1" applyFont="1" applyFill="1" applyBorder="1" applyAlignment="1">
      <alignment horizontal="center" vertical="center" wrapText="1"/>
    </xf>
    <xf numFmtId="169" fontId="4" fillId="0" borderId="3" xfId="0" applyNumberFormat="1" applyFont="1" applyBorder="1" applyAlignment="1">
      <alignment vertical="center"/>
    </xf>
    <xf numFmtId="49" fontId="2" fillId="4" borderId="17" xfId="0" applyNumberFormat="1" applyFont="1" applyFill="1" applyBorder="1" applyAlignment="1">
      <alignment horizontal="left" vertical="center" wrapText="1"/>
    </xf>
    <xf numFmtId="0" fontId="9" fillId="20" borderId="18" xfId="0" applyFont="1" applyFill="1" applyBorder="1" applyAlignment="1">
      <alignment horizontal="left" vertical="center" wrapText="1"/>
    </xf>
    <xf numFmtId="49" fontId="8" fillId="0" borderId="3"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22" borderId="3" xfId="0" applyFont="1" applyFill="1" applyBorder="1" applyAlignment="1">
      <alignment horizontal="left" wrapText="1"/>
    </xf>
    <xf numFmtId="0" fontId="26" fillId="0" borderId="3" xfId="0" applyFont="1" applyBorder="1" applyAlignment="1">
      <alignment horizontal="left" wrapText="1"/>
    </xf>
    <xf numFmtId="0" fontId="8" fillId="22" borderId="3" xfId="0" applyFont="1" applyFill="1" applyBorder="1" applyAlignment="1">
      <alignment horizontal="left" vertical="top" wrapText="1"/>
    </xf>
    <xf numFmtId="49" fontId="4" fillId="21" borderId="10" xfId="0" applyNumberFormat="1" applyFont="1" applyFill="1" applyBorder="1" applyAlignment="1">
      <alignment horizontal="center" vertical="center"/>
    </xf>
    <xf numFmtId="49" fontId="4" fillId="25" borderId="10" xfId="0" applyNumberFormat="1" applyFont="1" applyFill="1" applyBorder="1" applyAlignment="1">
      <alignment horizontal="center" vertical="center"/>
    </xf>
    <xf numFmtId="49" fontId="4" fillId="22" borderId="10" xfId="0" applyNumberFormat="1" applyFont="1" applyFill="1" applyBorder="1" applyAlignment="1">
      <alignment horizontal="center" vertical="center"/>
    </xf>
    <xf numFmtId="49" fontId="2" fillId="4" borderId="3" xfId="0" applyNumberFormat="1" applyFont="1" applyFill="1" applyBorder="1" applyAlignment="1">
      <alignment horizontal="left" vertical="center" wrapText="1"/>
    </xf>
    <xf numFmtId="49" fontId="9" fillId="8" borderId="3" xfId="0" applyNumberFormat="1" applyFont="1" applyFill="1" applyBorder="1" applyAlignment="1">
      <alignment horizontal="left" vertical="center" wrapText="1"/>
    </xf>
    <xf numFmtId="0" fontId="0" fillId="0" borderId="0" xfId="0" applyFont="1" applyAlignment="1"/>
    <xf numFmtId="167" fontId="0" fillId="0" borderId="0" xfId="0" applyNumberFormat="1" applyFont="1" applyAlignment="1"/>
    <xf numFmtId="0" fontId="30" fillId="0" borderId="10" xfId="0" applyFont="1" applyBorder="1"/>
    <xf numFmtId="165" fontId="29" fillId="0" borderId="3" xfId="0" applyNumberFormat="1" applyFont="1" applyBorder="1"/>
    <xf numFmtId="0" fontId="29" fillId="0" borderId="3" xfId="0" applyFont="1" applyBorder="1"/>
    <xf numFmtId="0" fontId="31" fillId="0" borderId="11" xfId="0" applyFont="1" applyBorder="1" applyAlignment="1">
      <alignment horizontal="center"/>
    </xf>
    <xf numFmtId="0" fontId="29" fillId="4" borderId="3" xfId="0" applyFont="1" applyFill="1" applyBorder="1"/>
    <xf numFmtId="165" fontId="31" fillId="4" borderId="12" xfId="0" applyNumberFormat="1" applyFont="1" applyFill="1" applyBorder="1"/>
    <xf numFmtId="165" fontId="31" fillId="4" borderId="3" xfId="0" applyNumberFormat="1" applyFont="1" applyFill="1" applyBorder="1"/>
    <xf numFmtId="165" fontId="31" fillId="4" borderId="11" xfId="0" applyNumberFormat="1" applyFont="1" applyFill="1" applyBorder="1"/>
    <xf numFmtId="165" fontId="0" fillId="0" borderId="11" xfId="0" applyNumberFormat="1" applyFont="1" applyBorder="1"/>
    <xf numFmtId="0" fontId="32" fillId="0" borderId="3" xfId="0" applyFont="1" applyBorder="1"/>
    <xf numFmtId="165" fontId="33" fillId="0" borderId="3" xfId="0" applyNumberFormat="1" applyFont="1" applyBorder="1"/>
    <xf numFmtId="165" fontId="29" fillId="0" borderId="11" xfId="0" applyNumberFormat="1" applyFont="1" applyBorder="1"/>
    <xf numFmtId="0" fontId="32" fillId="0" borderId="3" xfId="0" applyFont="1" applyBorder="1" applyAlignment="1">
      <alignment horizontal="left" vertical="top" wrapText="1"/>
    </xf>
    <xf numFmtId="0" fontId="29" fillId="3" borderId="3" xfId="0" applyFont="1" applyFill="1" applyBorder="1"/>
    <xf numFmtId="165" fontId="29" fillId="3" borderId="3" xfId="0" applyNumberFormat="1" applyFont="1" applyFill="1" applyBorder="1"/>
    <xf numFmtId="165" fontId="31" fillId="3" borderId="3" xfId="0" applyNumberFormat="1" applyFont="1" applyFill="1" applyBorder="1"/>
    <xf numFmtId="165" fontId="29" fillId="0" borderId="3" xfId="0" applyNumberFormat="1" applyFont="1" applyBorder="1" applyAlignment="1">
      <alignment vertical="top"/>
    </xf>
    <xf numFmtId="0" fontId="29" fillId="0" borderId="3" xfId="0" applyFont="1" applyBorder="1" applyAlignment="1">
      <alignment horizontal="left" vertical="top" wrapText="1"/>
    </xf>
    <xf numFmtId="0" fontId="29" fillId="5" borderId="3" xfId="0" applyFont="1" applyFill="1" applyBorder="1"/>
    <xf numFmtId="165" fontId="31" fillId="5" borderId="3" xfId="0" applyNumberFormat="1" applyFont="1" applyFill="1" applyBorder="1"/>
    <xf numFmtId="0" fontId="29" fillId="7" borderId="3" xfId="0" applyFont="1" applyFill="1" applyBorder="1"/>
    <xf numFmtId="165" fontId="29" fillId="7" borderId="3" xfId="0" applyNumberFormat="1" applyFont="1" applyFill="1" applyBorder="1"/>
    <xf numFmtId="165" fontId="31" fillId="7" borderId="3" xfId="0" applyNumberFormat="1" applyFont="1" applyFill="1" applyBorder="1"/>
    <xf numFmtId="0" fontId="35" fillId="0" borderId="12" xfId="0" applyFont="1" applyBorder="1" applyAlignment="1"/>
    <xf numFmtId="0" fontId="30" fillId="0" borderId="16" xfId="0" applyFont="1" applyBorder="1" applyAlignment="1"/>
    <xf numFmtId="165" fontId="35" fillId="0" borderId="3" xfId="0" applyNumberFormat="1" applyFont="1" applyBorder="1"/>
    <xf numFmtId="0" fontId="30" fillId="0" borderId="11" xfId="0" applyFont="1" applyBorder="1" applyAlignment="1"/>
    <xf numFmtId="164" fontId="0" fillId="0" borderId="0" xfId="0" applyNumberFormat="1" applyFont="1"/>
    <xf numFmtId="1" fontId="4" fillId="0" borderId="3" xfId="0" applyNumberFormat="1" applyFont="1" applyBorder="1" applyAlignment="1">
      <alignment horizontal="center" vertical="center" wrapText="1"/>
    </xf>
    <xf numFmtId="165" fontId="29" fillId="0" borderId="3" xfId="0" applyNumberFormat="1" applyFont="1" applyBorder="1" applyAlignment="1">
      <alignment horizontal="center"/>
    </xf>
    <xf numFmtId="165" fontId="29" fillId="0" borderId="12" xfId="0" applyNumberFormat="1" applyFont="1" applyBorder="1" applyAlignment="1">
      <alignment horizontal="center"/>
    </xf>
    <xf numFmtId="0" fontId="29" fillId="0" borderId="3" xfId="0" applyFont="1" applyBorder="1" applyAlignment="1">
      <alignment horizontal="center"/>
    </xf>
    <xf numFmtId="1" fontId="2" fillId="9" borderId="3" xfId="0" applyNumberFormat="1" applyFont="1" applyFill="1" applyBorder="1" applyAlignment="1">
      <alignment horizontal="center" vertical="center" wrapText="1"/>
    </xf>
    <xf numFmtId="1" fontId="9" fillId="14" borderId="3"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1" fontId="8" fillId="17" borderId="3" xfId="0" applyNumberFormat="1" applyFont="1" applyFill="1" applyBorder="1" applyAlignment="1">
      <alignment horizontal="center" vertical="center" wrapText="1"/>
    </xf>
    <xf numFmtId="1" fontId="2" fillId="19" borderId="3" xfId="0" applyNumberFormat="1" applyFont="1" applyFill="1" applyBorder="1" applyAlignment="1">
      <alignment horizontal="center" vertical="center" wrapText="1"/>
    </xf>
    <xf numFmtId="1" fontId="4" fillId="20" borderId="3" xfId="0" applyNumberFormat="1"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1" fontId="2" fillId="8" borderId="3" xfId="0" applyNumberFormat="1" applyFont="1" applyFill="1" applyBorder="1" applyAlignment="1">
      <alignment horizontal="center" vertical="center" wrapText="1"/>
    </xf>
    <xf numFmtId="1" fontId="2" fillId="20"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 fontId="2" fillId="17" borderId="3" xfId="0" applyNumberFormat="1" applyFont="1" applyFill="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1" fontId="9" fillId="17" borderId="3" xfId="0" applyNumberFormat="1" applyFont="1" applyFill="1" applyBorder="1" applyAlignment="1">
      <alignment horizontal="center" vertical="center" wrapText="1"/>
    </xf>
    <xf numFmtId="1" fontId="9" fillId="8" borderId="3" xfId="0" applyNumberFormat="1" applyFont="1" applyFill="1" applyBorder="1" applyAlignment="1">
      <alignment horizontal="center" vertical="center" wrapText="1"/>
    </xf>
    <xf numFmtId="1" fontId="4" fillId="17" borderId="3"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1" fontId="4" fillId="14" borderId="3" xfId="0" applyNumberFormat="1" applyFont="1" applyFill="1" applyBorder="1" applyAlignment="1">
      <alignment horizontal="center" vertical="center"/>
    </xf>
    <xf numFmtId="1" fontId="4" fillId="0" borderId="3" xfId="0" applyNumberFormat="1" applyFont="1" applyBorder="1" applyAlignment="1">
      <alignment horizontal="center" vertical="center"/>
    </xf>
    <xf numFmtId="1" fontId="2" fillId="4" borderId="3" xfId="0" applyNumberFormat="1" applyFont="1" applyFill="1" applyBorder="1" applyAlignment="1">
      <alignment horizontal="center" vertical="center" wrapText="1"/>
    </xf>
    <xf numFmtId="1" fontId="4" fillId="26" borderId="3" xfId="0" applyNumberFormat="1" applyFont="1" applyFill="1" applyBorder="1" applyAlignment="1">
      <alignment horizontal="center" vertical="center" wrapText="1"/>
    </xf>
    <xf numFmtId="1" fontId="8" fillId="8" borderId="3" xfId="0" applyNumberFormat="1" applyFont="1" applyFill="1" applyBorder="1" applyAlignment="1">
      <alignment horizontal="center" vertical="center" wrapText="1"/>
    </xf>
    <xf numFmtId="1" fontId="8" fillId="20" borderId="3"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1" fontId="2" fillId="14" borderId="3" xfId="0" applyNumberFormat="1" applyFont="1" applyFill="1" applyBorder="1" applyAlignment="1">
      <alignment horizontal="center" vertical="center" wrapText="1"/>
    </xf>
    <xf numFmtId="1" fontId="0" fillId="0" borderId="0" xfId="0" applyNumberFormat="1" applyFont="1" applyAlignment="1">
      <alignment horizontal="center" vertical="center" wrapText="1"/>
    </xf>
    <xf numFmtId="1" fontId="0" fillId="0" borderId="0" xfId="0" applyNumberFormat="1" applyFont="1" applyAlignment="1">
      <alignment horizontal="center"/>
    </xf>
    <xf numFmtId="1"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49" fontId="40" fillId="20" borderId="3" xfId="0" applyNumberFormat="1" applyFont="1" applyFill="1" applyBorder="1" applyAlignment="1">
      <alignment horizontal="center" vertical="center" wrapText="1"/>
    </xf>
    <xf numFmtId="49" fontId="41" fillId="14" borderId="3" xfId="0" applyNumberFormat="1" applyFont="1" applyFill="1" applyBorder="1" applyAlignment="1">
      <alignment horizontal="center" vertical="center" wrapText="1"/>
    </xf>
    <xf numFmtId="165" fontId="41" fillId="0" borderId="0" xfId="0" applyNumberFormat="1" applyFont="1" applyFill="1" applyAlignment="1">
      <alignment horizontal="center" vertical="center" wrapText="1"/>
    </xf>
    <xf numFmtId="165" fontId="41" fillId="0" borderId="20" xfId="0" applyNumberFormat="1" applyFont="1" applyBorder="1" applyAlignment="1">
      <alignment horizontal="center" vertical="center" wrapText="1"/>
    </xf>
    <xf numFmtId="49" fontId="8" fillId="0" borderId="10" xfId="0" applyNumberFormat="1" applyFont="1" applyFill="1" applyBorder="1" applyAlignment="1">
      <alignment horizontal="left" vertical="center" wrapText="1"/>
    </xf>
    <xf numFmtId="175" fontId="0" fillId="0" borderId="0" xfId="0" applyNumberFormat="1" applyFont="1"/>
    <xf numFmtId="166" fontId="4" fillId="0" borderId="13" xfId="0" applyNumberFormat="1" applyFont="1" applyBorder="1" applyAlignment="1">
      <alignment vertical="center" wrapText="1"/>
    </xf>
    <xf numFmtId="166" fontId="4" fillId="0" borderId="18" xfId="0" applyNumberFormat="1" applyFont="1" applyBorder="1" applyAlignment="1">
      <alignment vertical="center" wrapText="1"/>
    </xf>
    <xf numFmtId="166" fontId="4" fillId="0" borderId="17" xfId="0" applyNumberFormat="1" applyFont="1" applyBorder="1" applyAlignment="1">
      <alignment vertical="center" wrapText="1"/>
    </xf>
    <xf numFmtId="166" fontId="4" fillId="0" borderId="3" xfId="0" applyNumberFormat="1" applyFont="1" applyBorder="1" applyAlignment="1">
      <alignment horizontal="center" vertical="center" wrapText="1"/>
    </xf>
    <xf numFmtId="166" fontId="23" fillId="0" borderId="3" xfId="0" applyNumberFormat="1" applyFont="1" applyBorder="1" applyAlignment="1">
      <alignment vertical="center" wrapText="1"/>
    </xf>
    <xf numFmtId="166" fontId="24" fillId="0" borderId="3" xfId="0" applyNumberFormat="1" applyFont="1" applyBorder="1" applyAlignment="1">
      <alignment vertical="center" wrapText="1"/>
    </xf>
    <xf numFmtId="166" fontId="8" fillId="26" borderId="3" xfId="0" applyNumberFormat="1" applyFont="1" applyFill="1" applyBorder="1" applyAlignment="1">
      <alignment vertical="center" wrapText="1"/>
    </xf>
    <xf numFmtId="176" fontId="11" fillId="15" borderId="3" xfId="0" applyNumberFormat="1" applyFont="1" applyFill="1" applyBorder="1" applyAlignment="1">
      <alignment horizontal="right" vertical="center" wrapText="1"/>
    </xf>
    <xf numFmtId="176" fontId="4" fillId="18" borderId="3" xfId="0" applyNumberFormat="1" applyFont="1" applyFill="1" applyBorder="1" applyAlignment="1">
      <alignment vertical="center" wrapText="1"/>
    </xf>
    <xf numFmtId="0" fontId="8" fillId="0" borderId="12" xfId="0" applyFont="1" applyFill="1" applyBorder="1" applyAlignment="1">
      <alignment horizontal="left" vertical="center" wrapText="1"/>
    </xf>
    <xf numFmtId="166" fontId="4" fillId="28" borderId="3" xfId="0" applyNumberFormat="1" applyFont="1" applyFill="1" applyBorder="1" applyAlignment="1">
      <alignment vertical="center" wrapText="1"/>
    </xf>
    <xf numFmtId="166" fontId="8" fillId="29" borderId="3" xfId="0" applyNumberFormat="1" applyFont="1" applyFill="1" applyBorder="1" applyAlignment="1">
      <alignment horizontal="left" vertical="center" wrapText="1"/>
    </xf>
    <xf numFmtId="0" fontId="1" fillId="0" borderId="0" xfId="0" applyFont="1" applyAlignment="1">
      <alignment horizontal="center" vertical="center" wrapText="1"/>
    </xf>
    <xf numFmtId="166" fontId="16" fillId="0" borderId="3" xfId="0" applyNumberFormat="1" applyFont="1" applyBorder="1" applyAlignment="1">
      <alignment vertical="center" wrapText="1"/>
    </xf>
    <xf numFmtId="0" fontId="8" fillId="30" borderId="3" xfId="0" applyFont="1" applyFill="1" applyBorder="1" applyAlignment="1">
      <alignment horizontal="left" vertical="center" wrapText="1"/>
    </xf>
    <xf numFmtId="49" fontId="9" fillId="9" borderId="3" xfId="0" applyNumberFormat="1" applyFont="1" applyFill="1" applyBorder="1" applyAlignment="1">
      <alignment horizontal="center" vertical="center" wrapText="1"/>
    </xf>
    <xf numFmtId="49" fontId="8" fillId="9" borderId="3" xfId="0" applyNumberFormat="1" applyFont="1" applyFill="1" applyBorder="1" applyAlignment="1">
      <alignment horizontal="center" vertical="center" wrapText="1"/>
    </xf>
    <xf numFmtId="49" fontId="9" fillId="19"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8" fillId="0" borderId="0" xfId="0" applyNumberFormat="1" applyFont="1" applyAlignment="1">
      <alignment horizontal="center" vertical="center" wrapText="1"/>
    </xf>
    <xf numFmtId="10" fontId="8" fillId="0" borderId="3" xfId="0" applyNumberFormat="1" applyFont="1" applyBorder="1" applyAlignment="1">
      <alignment horizontal="center" vertical="center" wrapText="1"/>
    </xf>
    <xf numFmtId="10" fontId="8" fillId="14" borderId="19" xfId="0" applyNumberFormat="1" applyFont="1" applyFill="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10" fontId="3" fillId="0" borderId="0" xfId="0" applyNumberFormat="1" applyFont="1" applyAlignment="1">
      <alignment horizontal="center" vertical="center" wrapText="1"/>
    </xf>
    <xf numFmtId="10" fontId="42" fillId="4" borderId="3"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xf numFmtId="0" fontId="8" fillId="31" borderId="3" xfId="0" applyFont="1" applyFill="1" applyBorder="1" applyAlignment="1">
      <alignment horizontal="left" vertical="center" wrapText="1"/>
    </xf>
    <xf numFmtId="1" fontId="8" fillId="0" borderId="3" xfId="0" applyNumberFormat="1" applyFont="1" applyFill="1" applyBorder="1" applyAlignment="1">
      <alignment horizontal="center" vertical="center" wrapText="1"/>
    </xf>
    <xf numFmtId="0" fontId="1" fillId="4" borderId="17" xfId="0" applyFont="1" applyFill="1" applyBorder="1" applyAlignment="1">
      <alignment horizontal="center"/>
    </xf>
    <xf numFmtId="0" fontId="1" fillId="4" borderId="3" xfId="0" applyFont="1" applyFill="1" applyBorder="1" applyAlignment="1">
      <alignment horizontal="center"/>
    </xf>
    <xf numFmtId="10" fontId="2" fillId="0" borderId="3" xfId="0" applyNumberFormat="1" applyFont="1" applyBorder="1" applyAlignment="1">
      <alignment horizontal="center" vertical="center" wrapText="1"/>
    </xf>
    <xf numFmtId="10" fontId="2" fillId="14" borderId="3" xfId="0" applyNumberFormat="1" applyFont="1" applyFill="1" applyBorder="1" applyAlignment="1">
      <alignment horizontal="center" vertical="center" wrapText="1"/>
    </xf>
    <xf numFmtId="9" fontId="2" fillId="14" borderId="3"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xf numFmtId="0" fontId="0" fillId="0" borderId="0" xfId="0" applyFont="1" applyAlignment="1"/>
    <xf numFmtId="2" fontId="8" fillId="32" borderId="3" xfId="0" applyNumberFormat="1" applyFont="1" applyFill="1" applyBorder="1" applyAlignment="1">
      <alignment horizontal="left" vertical="center" wrapText="1"/>
    </xf>
    <xf numFmtId="49" fontId="8" fillId="33" borderId="3" xfId="0" applyNumberFormat="1" applyFont="1" applyFill="1" applyBorder="1" applyAlignment="1">
      <alignment horizontal="center" vertical="center" wrapText="1"/>
    </xf>
    <xf numFmtId="0" fontId="8" fillId="34" borderId="12" xfId="0" applyFont="1" applyFill="1" applyBorder="1" applyAlignment="1">
      <alignment horizontal="left" vertical="center" wrapText="1"/>
    </xf>
    <xf numFmtId="0" fontId="8" fillId="34" borderId="14" xfId="0" applyFont="1" applyFill="1" applyBorder="1" applyAlignment="1">
      <alignment horizontal="left" vertical="center" wrapText="1"/>
    </xf>
    <xf numFmtId="49" fontId="8" fillId="30" borderId="3" xfId="0" applyNumberFormat="1" applyFont="1" applyFill="1" applyBorder="1" applyAlignment="1">
      <alignment horizontal="center" vertical="center" wrapText="1"/>
    </xf>
    <xf numFmtId="49" fontId="9" fillId="30" borderId="3" xfId="0" applyNumberFormat="1" applyFont="1" applyFill="1" applyBorder="1" applyAlignment="1">
      <alignment horizontal="center" vertical="center" wrapText="1"/>
    </xf>
    <xf numFmtId="0" fontId="8" fillId="32" borderId="3" xfId="0" applyFont="1" applyFill="1" applyBorder="1" applyAlignment="1">
      <alignment horizontal="left" vertical="center" wrapText="1"/>
    </xf>
    <xf numFmtId="0" fontId="8" fillId="35" borderId="3" xfId="0" applyFont="1" applyFill="1" applyBorder="1" applyAlignment="1">
      <alignment horizontal="left" vertical="center" wrapText="1"/>
    </xf>
    <xf numFmtId="0" fontId="8" fillId="36" borderId="3" xfId="0" applyFont="1" applyFill="1" applyBorder="1" applyAlignment="1">
      <alignment horizontal="left" vertical="center" wrapText="1"/>
    </xf>
    <xf numFmtId="49" fontId="8" fillId="37" borderId="3" xfId="0" applyNumberFormat="1" applyFont="1" applyFill="1" applyBorder="1" applyAlignment="1">
      <alignment horizontal="center" vertical="center" wrapText="1"/>
    </xf>
    <xf numFmtId="49" fontId="8" fillId="34" borderId="3" xfId="0" applyNumberFormat="1" applyFont="1" applyFill="1" applyBorder="1" applyAlignment="1">
      <alignment horizontal="center" vertical="center" wrapText="1"/>
    </xf>
    <xf numFmtId="0" fontId="8" fillId="34" borderId="3" xfId="0" applyFont="1" applyFill="1" applyBorder="1" applyAlignment="1">
      <alignment horizontal="left" vertical="center" wrapText="1"/>
    </xf>
    <xf numFmtId="49" fontId="8" fillId="38" borderId="3" xfId="0" applyNumberFormat="1" applyFont="1" applyFill="1" applyBorder="1" applyAlignment="1">
      <alignment horizontal="center" vertical="center" wrapText="1"/>
    </xf>
    <xf numFmtId="49" fontId="8" fillId="39" borderId="3" xfId="0" applyNumberFormat="1" applyFont="1" applyFill="1" applyBorder="1" applyAlignment="1">
      <alignment horizontal="center" vertical="center" wrapText="1"/>
    </xf>
    <xf numFmtId="49" fontId="4" fillId="30" borderId="3" xfId="0" applyNumberFormat="1" applyFont="1" applyFill="1" applyBorder="1" applyAlignment="1">
      <alignment horizontal="center" vertical="center" wrapText="1"/>
    </xf>
    <xf numFmtId="49" fontId="2" fillId="30" borderId="3" xfId="0" applyNumberFormat="1" applyFont="1" applyFill="1" applyBorder="1" applyAlignment="1">
      <alignment horizontal="center" vertical="center" wrapText="1"/>
    </xf>
    <xf numFmtId="49" fontId="2" fillId="34" borderId="3" xfId="0" applyNumberFormat="1" applyFont="1" applyFill="1" applyBorder="1" applyAlignment="1">
      <alignment horizontal="center" vertical="center" wrapText="1"/>
    </xf>
    <xf numFmtId="49" fontId="4" fillId="34" borderId="3" xfId="0" applyNumberFormat="1" applyFont="1" applyFill="1" applyBorder="1" applyAlignment="1">
      <alignment horizontal="center" vertical="center" wrapText="1"/>
    </xf>
    <xf numFmtId="166" fontId="8" fillId="30" borderId="3" xfId="0" applyNumberFormat="1" applyFont="1" applyFill="1" applyBorder="1" applyAlignment="1">
      <alignment horizontal="left" vertical="center" wrapText="1"/>
    </xf>
    <xf numFmtId="166" fontId="4" fillId="34" borderId="3" xfId="0" applyNumberFormat="1" applyFont="1" applyFill="1" applyBorder="1" applyAlignment="1">
      <alignment vertical="center" wrapText="1"/>
    </xf>
    <xf numFmtId="0" fontId="4" fillId="30" borderId="3" xfId="0" applyFont="1" applyFill="1" applyBorder="1" applyAlignment="1">
      <alignment horizontal="left" vertical="center" wrapText="1"/>
    </xf>
    <xf numFmtId="49" fontId="8" fillId="40" borderId="3" xfId="0" applyNumberFormat="1" applyFont="1" applyFill="1" applyBorder="1" applyAlignment="1">
      <alignment horizontal="center" vertical="center" wrapText="1"/>
    </xf>
    <xf numFmtId="49" fontId="8" fillId="30" borderId="15" xfId="0" applyNumberFormat="1" applyFont="1" applyFill="1" applyBorder="1" applyAlignment="1">
      <alignment horizontal="center" vertical="center" wrapText="1"/>
    </xf>
    <xf numFmtId="49" fontId="9" fillId="30" borderId="15" xfId="0" applyNumberFormat="1" applyFont="1" applyFill="1" applyBorder="1" applyAlignment="1">
      <alignment horizontal="center" vertical="center" wrapText="1"/>
    </xf>
    <xf numFmtId="49" fontId="8" fillId="30" borderId="3" xfId="0" applyNumberFormat="1" applyFont="1" applyFill="1" applyBorder="1" applyAlignment="1">
      <alignment horizontal="left" vertical="center" wrapText="1"/>
    </xf>
    <xf numFmtId="49" fontId="2" fillId="39" borderId="3" xfId="0" applyNumberFormat="1" applyFont="1" applyFill="1" applyBorder="1" applyAlignment="1">
      <alignment horizontal="center" vertical="center" wrapText="1"/>
    </xf>
    <xf numFmtId="0" fontId="8" fillId="39" borderId="3" xfId="0" applyFont="1" applyFill="1" applyBorder="1" applyAlignment="1">
      <alignment horizontal="left" vertical="center" wrapText="1"/>
    </xf>
    <xf numFmtId="49" fontId="8" fillId="34" borderId="3" xfId="0" applyNumberFormat="1" applyFont="1" applyFill="1" applyBorder="1" applyAlignment="1">
      <alignment horizontal="left" vertical="center" wrapText="1"/>
    </xf>
    <xf numFmtId="49" fontId="4" fillId="14" borderId="11" xfId="0" applyNumberFormat="1" applyFont="1" applyFill="1" applyBorder="1" applyAlignment="1">
      <alignment horizontal="center" vertical="center" wrapText="1"/>
    </xf>
    <xf numFmtId="49" fontId="4" fillId="0" borderId="21" xfId="0" applyNumberFormat="1" applyFont="1" applyBorder="1" applyAlignment="1">
      <alignment horizontal="center" vertical="center" wrapText="1"/>
    </xf>
    <xf numFmtId="49" fontId="8" fillId="30" borderId="22" xfId="0" applyNumberFormat="1" applyFont="1" applyFill="1" applyBorder="1" applyAlignment="1">
      <alignment horizontal="left" vertical="center" wrapText="1"/>
    </xf>
    <xf numFmtId="1" fontId="4" fillId="31" borderId="10"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4" fillId="36" borderId="1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16" fillId="30" borderId="3" xfId="0" applyFont="1" applyFill="1" applyBorder="1" applyAlignment="1">
      <alignment horizontal="left" vertical="center" wrapText="1"/>
    </xf>
    <xf numFmtId="0" fontId="16" fillId="14" borderId="3" xfId="0" applyFont="1" applyFill="1" applyBorder="1" applyAlignment="1">
      <alignment horizontal="left" vertical="center" wrapText="1"/>
    </xf>
    <xf numFmtId="165" fontId="0" fillId="41" borderId="3" xfId="0" applyNumberFormat="1" applyFont="1" applyFill="1" applyBorder="1"/>
    <xf numFmtId="165" fontId="33" fillId="41" borderId="3" xfId="0" applyNumberFormat="1" applyFont="1" applyFill="1" applyBorder="1"/>
    <xf numFmtId="165" fontId="29" fillId="41" borderId="3" xfId="0" applyNumberFormat="1" applyFont="1" applyFill="1" applyBorder="1"/>
    <xf numFmtId="165" fontId="29" fillId="41" borderId="3" xfId="0" applyNumberFormat="1" applyFont="1" applyFill="1" applyBorder="1" applyAlignment="1">
      <alignment vertical="top"/>
    </xf>
    <xf numFmtId="49" fontId="8" fillId="42" borderId="3" xfId="0" applyNumberFormat="1" applyFont="1" applyFill="1" applyBorder="1" applyAlignment="1">
      <alignment horizontal="center" vertical="center" wrapText="1"/>
    </xf>
    <xf numFmtId="49" fontId="4" fillId="41" borderId="3" xfId="0" applyNumberFormat="1" applyFont="1" applyFill="1" applyBorder="1" applyAlignment="1">
      <alignment horizontal="center" vertical="center" wrapText="1"/>
    </xf>
    <xf numFmtId="49" fontId="2" fillId="41" borderId="3" xfId="0" applyNumberFormat="1" applyFont="1" applyFill="1" applyBorder="1" applyAlignment="1">
      <alignment horizontal="center" vertical="center" wrapText="1"/>
    </xf>
    <xf numFmtId="0" fontId="16" fillId="42" borderId="3" xfId="0" applyFont="1" applyFill="1" applyBorder="1" applyAlignment="1">
      <alignment horizontal="left" vertical="center" wrapText="1"/>
    </xf>
    <xf numFmtId="49" fontId="4" fillId="14" borderId="16" xfId="0" applyNumberFormat="1" applyFont="1" applyFill="1" applyBorder="1" applyAlignment="1">
      <alignment horizontal="center" vertical="center" wrapText="1"/>
    </xf>
    <xf numFmtId="49" fontId="4" fillId="0" borderId="16" xfId="0" applyNumberFormat="1" applyFont="1" applyBorder="1" applyAlignment="1">
      <alignment horizontal="center" vertical="center" wrapText="1"/>
    </xf>
    <xf numFmtId="0" fontId="0" fillId="0" borderId="0" xfId="0" applyFont="1" applyAlignment="1"/>
    <xf numFmtId="167" fontId="6" fillId="4" borderId="4" xfId="0" applyNumberFormat="1" applyFont="1" applyFill="1" applyBorder="1" applyAlignment="1">
      <alignment horizontal="center" vertical="center" wrapText="1"/>
    </xf>
    <xf numFmtId="0" fontId="3" fillId="0" borderId="5" xfId="0" applyFont="1" applyBorder="1"/>
    <xf numFmtId="0" fontId="3" fillId="0" borderId="8" xfId="0" applyFont="1" applyBorder="1"/>
    <xf numFmtId="167" fontId="6" fillId="7" borderId="4" xfId="0" applyNumberFormat="1" applyFont="1" applyFill="1" applyBorder="1" applyAlignment="1">
      <alignment horizontal="center" vertical="center" wrapText="1"/>
    </xf>
    <xf numFmtId="166" fontId="14" fillId="9" borderId="12" xfId="0" applyNumberFormat="1" applyFont="1" applyFill="1" applyBorder="1" applyAlignment="1">
      <alignment horizontal="center" vertical="center" wrapText="1"/>
    </xf>
    <xf numFmtId="166" fontId="14" fillId="9" borderId="11"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0" fontId="3" fillId="0" borderId="16" xfId="0" applyFont="1" applyBorder="1"/>
    <xf numFmtId="0" fontId="3" fillId="0" borderId="2" xfId="0" applyFont="1" applyBorder="1"/>
    <xf numFmtId="166" fontId="14" fillId="9" borderId="1" xfId="0" applyNumberFormat="1" applyFont="1" applyFill="1" applyBorder="1" applyAlignment="1">
      <alignment horizontal="center" vertical="center" wrapText="1"/>
    </xf>
    <xf numFmtId="167" fontId="5" fillId="3" borderId="4"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167" fontId="6" fillId="5" borderId="4" xfId="0" applyNumberFormat="1" applyFont="1" applyFill="1" applyBorder="1" applyAlignment="1">
      <alignment horizontal="center" vertical="center" wrapText="1"/>
    </xf>
    <xf numFmtId="171" fontId="2" fillId="14" borderId="10" xfId="0" applyNumberFormat="1" applyFont="1" applyFill="1" applyBorder="1" applyAlignment="1">
      <alignment horizontal="center" vertical="center" wrapText="1"/>
    </xf>
    <xf numFmtId="0" fontId="4" fillId="14" borderId="10" xfId="0" applyFont="1" applyFill="1" applyBorder="1" applyAlignment="1">
      <alignment horizontal="center" vertical="center" wrapText="1"/>
    </xf>
    <xf numFmtId="0" fontId="1" fillId="0" borderId="0" xfId="0" applyFont="1" applyAlignment="1">
      <alignment horizontal="center" vertical="center"/>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9" fillId="0" borderId="12" xfId="0" applyFont="1" applyBorder="1" applyAlignment="1">
      <alignment horizontal="center"/>
    </xf>
    <xf numFmtId="0" fontId="30" fillId="0" borderId="16" xfId="0" applyFont="1" applyBorder="1"/>
    <xf numFmtId="0" fontId="30" fillId="0" borderId="11" xfId="0" applyFont="1" applyBorder="1"/>
    <xf numFmtId="0" fontId="28" fillId="0" borderId="0" xfId="0" applyFont="1" applyAlignment="1">
      <alignment horizontal="center"/>
    </xf>
    <xf numFmtId="0" fontId="4" fillId="8" borderId="6" xfId="0" applyFont="1" applyFill="1" applyBorder="1" applyAlignment="1">
      <alignment horizontal="center" vertical="center"/>
    </xf>
    <xf numFmtId="0" fontId="3" fillId="0" borderId="7" xfId="0" applyFont="1" applyBorder="1"/>
    <xf numFmtId="0" fontId="3" fillId="0" borderId="9" xfId="0" applyFont="1" applyBorder="1"/>
    <xf numFmtId="0" fontId="4" fillId="6" borderId="6" xfId="0" applyFont="1" applyFill="1" applyBorder="1" applyAlignment="1">
      <alignment horizontal="center" vertical="center"/>
    </xf>
    <xf numFmtId="0" fontId="1" fillId="0" borderId="0" xfId="0" applyFont="1"/>
    <xf numFmtId="166" fontId="22" fillId="9" borderId="1" xfId="0" applyNumberFormat="1" applyFont="1" applyFill="1" applyBorder="1" applyAlignment="1">
      <alignment horizontal="center" vertical="center" wrapText="1"/>
    </xf>
    <xf numFmtId="166" fontId="22" fillId="9" borderId="1"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49" fontId="2" fillId="9" borderId="1" xfId="0" applyNumberFormat="1" applyFont="1" applyFill="1" applyBorder="1" applyAlignment="1">
      <alignment horizontal="center"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43</xdr:row>
      <xdr:rowOff>19050</xdr:rowOff>
    </xdr:to>
    <xdr:sp macro="" textlink="">
      <xdr:nvSpPr>
        <xdr:cNvPr id="2050" name="Rectangle 2" hidden="1">
          <a:extLst>
            <a:ext uri="{FF2B5EF4-FFF2-40B4-BE49-F238E27FC236}">
              <a16:creationId xmlns:a16="http://schemas.microsoft.com/office/drawing/2014/main" id="{00000000-0008-0000-02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990600</xdr:colOff>
      <xdr:row>51</xdr:row>
      <xdr:rowOff>66675</xdr:rowOff>
    </xdr:to>
    <xdr:sp macro="" textlink="">
      <xdr:nvSpPr>
        <xdr:cNvPr id="4100" name="Rectangle 4" hidden="1">
          <a:extLst>
            <a:ext uri="{FF2B5EF4-FFF2-40B4-BE49-F238E27FC236}">
              <a16:creationId xmlns:a16="http://schemas.microsoft.com/office/drawing/2014/main" id="{00000000-0008-0000-0300-000004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2657475</xdr:colOff>
      <xdr:row>47</xdr:row>
      <xdr:rowOff>123825</xdr:rowOff>
    </xdr:to>
    <xdr:sp macro="" textlink="">
      <xdr:nvSpPr>
        <xdr:cNvPr id="6148" name="Rectangle 4" hidden="1">
          <a:extLst>
            <a:ext uri="{FF2B5EF4-FFF2-40B4-BE49-F238E27FC236}">
              <a16:creationId xmlns:a16="http://schemas.microsoft.com/office/drawing/2014/main" id="{00000000-0008-0000-0400-000004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HL445"/>
  <sheetViews>
    <sheetView tabSelected="1" view="pageBreakPreview" zoomScale="142" zoomScaleNormal="140" zoomScaleSheetLayoutView="142" zoomScalePageLayoutView="200" workbookViewId="0">
      <pane ySplit="4" topLeftCell="A106" activePane="bottomLeft" state="frozen"/>
      <selection activeCell="D1" sqref="D1"/>
      <selection pane="bottomLeft" activeCell="F111" sqref="F111"/>
    </sheetView>
  </sheetViews>
  <sheetFormatPr baseColWidth="10" defaultColWidth="11.125" defaultRowHeight="15.75" x14ac:dyDescent="0.25"/>
  <cols>
    <col min="1" max="1" width="4" customWidth="1"/>
    <col min="2" max="5" width="4.625" customWidth="1"/>
    <col min="6" max="6" width="11.75" style="434" customWidth="1"/>
    <col min="7" max="7" width="17.375" customWidth="1"/>
    <col min="8" max="8" width="9.25" style="472" customWidth="1"/>
    <col min="9" max="9" width="22.75" customWidth="1"/>
    <col min="10" max="10" width="7.25" style="481" customWidth="1"/>
    <col min="11" max="11" width="33.375" customWidth="1"/>
    <col min="12" max="12" width="17.75" customWidth="1"/>
    <col min="13" max="13" width="17.5" customWidth="1"/>
    <col min="14" max="14" width="17" customWidth="1"/>
    <col min="15" max="15" width="18.5" style="374" customWidth="1"/>
    <col min="16" max="16" width="17" customWidth="1"/>
    <col min="17" max="17" width="17.125" customWidth="1"/>
    <col min="18" max="18" width="20.125" customWidth="1"/>
    <col min="19" max="19" width="20" customWidth="1"/>
    <col min="20" max="20" width="19.625" customWidth="1"/>
    <col min="21" max="21" width="24.5" customWidth="1"/>
    <col min="22" max="22" width="24.5" style="373" customWidth="1"/>
    <col min="23" max="23" width="22.625" customWidth="1"/>
    <col min="24" max="24" width="14.375" customWidth="1"/>
    <col min="25" max="26" width="14.5" customWidth="1"/>
    <col min="27" max="27" width="16.875" customWidth="1"/>
    <col min="28" max="28" width="14.5" customWidth="1"/>
    <col min="29" max="29" width="17.125" customWidth="1"/>
    <col min="30" max="30" width="16.375" customWidth="1"/>
    <col min="31" max="31" width="14.5" customWidth="1"/>
    <col min="32" max="33" width="15" customWidth="1"/>
    <col min="34" max="34" width="17.875" customWidth="1"/>
    <col min="35" max="35" width="14.5" customWidth="1"/>
    <col min="36" max="36" width="14.875" customWidth="1"/>
    <col min="37" max="37" width="16.625" customWidth="1"/>
    <col min="38" max="38" width="12.875" customWidth="1"/>
    <col min="39" max="39" width="15.625" customWidth="1"/>
    <col min="40" max="40" width="13.875" customWidth="1"/>
    <col min="41" max="41" width="11.625" customWidth="1"/>
    <col min="42" max="42" width="13.625" customWidth="1"/>
    <col min="43" max="43" width="11.625" customWidth="1"/>
    <col min="44" max="44" width="12.875" customWidth="1"/>
    <col min="45" max="45" width="11.625" customWidth="1"/>
    <col min="46" max="46" width="15" customWidth="1"/>
    <col min="47" max="47" width="11.625" customWidth="1"/>
    <col min="48" max="48" width="15.125" customWidth="1"/>
    <col min="49" max="51" width="11.125" customWidth="1"/>
    <col min="52" max="52" width="22.125" customWidth="1"/>
    <col min="53" max="53" width="15.125" customWidth="1"/>
    <col min="54" max="56" width="16.125" customWidth="1"/>
    <col min="57" max="57" width="12.625" customWidth="1"/>
    <col min="58" max="58" width="11.625" customWidth="1"/>
    <col min="59" max="60" width="15.5" customWidth="1"/>
    <col min="61" max="63" width="15.5" style="531" customWidth="1"/>
    <col min="64" max="65" width="15.5" customWidth="1"/>
    <col min="66" max="66" width="24.625" customWidth="1"/>
    <col min="67" max="68" width="16.5" customWidth="1"/>
    <col min="69" max="69" width="16.125" customWidth="1"/>
    <col min="70" max="70" width="18.125" customWidth="1"/>
    <col min="71" max="72" width="19.625" customWidth="1"/>
    <col min="73" max="73" width="14.875" customWidth="1"/>
    <col min="74" max="74" width="14.5" customWidth="1"/>
    <col min="75" max="75" width="14.125" customWidth="1"/>
    <col min="76" max="76" width="18.5" customWidth="1"/>
    <col min="77" max="77" width="18.625" customWidth="1"/>
    <col min="78" max="78" width="17.375" customWidth="1"/>
    <col min="79" max="79" width="4.5" customWidth="1"/>
    <col min="80" max="83" width="3.625" customWidth="1"/>
    <col min="84" max="211" width="10.875" customWidth="1"/>
    <col min="212" max="212" width="3.625" customWidth="1"/>
    <col min="213" max="213" width="14.5" customWidth="1"/>
    <col min="214" max="220" width="11.125" customWidth="1"/>
  </cols>
  <sheetData>
    <row r="1" spans="1:220" x14ac:dyDescent="0.25">
      <c r="A1" s="543" t="s">
        <v>1432</v>
      </c>
      <c r="B1" s="544"/>
      <c r="C1" s="544"/>
      <c r="D1" s="544"/>
      <c r="E1" s="544"/>
      <c r="F1" s="544"/>
      <c r="G1" s="544"/>
      <c r="H1" s="544"/>
      <c r="I1" s="544"/>
      <c r="J1" s="544"/>
      <c r="K1" s="544"/>
      <c r="L1" s="544"/>
      <c r="M1" s="3"/>
      <c r="N1" s="4"/>
      <c r="O1" s="542" t="s">
        <v>5</v>
      </c>
      <c r="P1" s="533"/>
      <c r="Q1" s="533"/>
      <c r="R1" s="533"/>
      <c r="S1" s="533"/>
      <c r="T1" s="533"/>
      <c r="U1" s="533"/>
      <c r="V1" s="534"/>
      <c r="W1" s="534"/>
      <c r="X1" s="545" t="s">
        <v>6</v>
      </c>
      <c r="Y1" s="533"/>
      <c r="Z1" s="533"/>
      <c r="AA1" s="533"/>
      <c r="AB1" s="533"/>
      <c r="AC1" s="533"/>
      <c r="AD1" s="533"/>
      <c r="AE1" s="533"/>
      <c r="AF1" s="533"/>
      <c r="AG1" s="533"/>
      <c r="AH1" s="533"/>
      <c r="AI1" s="533"/>
      <c r="AJ1" s="533"/>
      <c r="AK1" s="533"/>
      <c r="AL1" s="533"/>
      <c r="AM1" s="534"/>
      <c r="AN1" s="532" t="s">
        <v>9</v>
      </c>
      <c r="AO1" s="533"/>
      <c r="AP1" s="533"/>
      <c r="AQ1" s="533"/>
      <c r="AR1" s="533"/>
      <c r="AS1" s="533"/>
      <c r="AT1" s="533"/>
      <c r="AU1" s="533"/>
      <c r="AV1" s="533"/>
      <c r="AW1" s="533"/>
      <c r="AX1" s="533"/>
      <c r="AY1" s="534"/>
      <c r="AZ1" s="535" t="s">
        <v>12</v>
      </c>
      <c r="BA1" s="533"/>
      <c r="BB1" s="533"/>
      <c r="BC1" s="533"/>
      <c r="BD1" s="533"/>
      <c r="BE1" s="533"/>
      <c r="BF1" s="533"/>
      <c r="BG1" s="533"/>
      <c r="BH1" s="533"/>
      <c r="BI1" s="534"/>
      <c r="BJ1" s="534"/>
      <c r="BK1" s="534"/>
      <c r="BL1" s="533"/>
      <c r="BM1" s="533"/>
      <c r="BN1" s="533"/>
      <c r="BO1" s="533"/>
      <c r="BP1" s="533"/>
      <c r="BQ1" s="533"/>
      <c r="BR1" s="533"/>
      <c r="BS1" s="533"/>
      <c r="BT1" s="533"/>
      <c r="BU1" s="533"/>
      <c r="BV1" s="533"/>
      <c r="BW1" s="533"/>
      <c r="BX1" s="533"/>
      <c r="BY1" s="533"/>
      <c r="BZ1" s="53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6"/>
      <c r="HG1" s="16"/>
      <c r="HH1" s="16"/>
      <c r="HI1" s="16"/>
      <c r="HJ1" s="16"/>
      <c r="HK1" s="16"/>
      <c r="HL1" s="16"/>
    </row>
    <row r="2" spans="1:220" ht="31.9" customHeight="1" x14ac:dyDescent="0.25">
      <c r="A2" s="17" t="s">
        <v>21</v>
      </c>
      <c r="B2" s="17" t="s">
        <v>23</v>
      </c>
      <c r="C2" s="17" t="s">
        <v>24</v>
      </c>
      <c r="D2" s="17" t="s">
        <v>25</v>
      </c>
      <c r="E2" s="17" t="s">
        <v>26</v>
      </c>
      <c r="F2" s="407" t="s">
        <v>28</v>
      </c>
      <c r="G2" s="17" t="s">
        <v>29</v>
      </c>
      <c r="H2" s="459" t="s">
        <v>31</v>
      </c>
      <c r="I2" s="17" t="s">
        <v>32</v>
      </c>
      <c r="J2" s="17" t="s">
        <v>33</v>
      </c>
      <c r="K2" s="19" t="s">
        <v>35</v>
      </c>
      <c r="L2" s="20" t="s">
        <v>1430</v>
      </c>
      <c r="M2" s="21" t="s">
        <v>39</v>
      </c>
      <c r="N2" s="23" t="s">
        <v>41</v>
      </c>
      <c r="O2" s="25" t="s">
        <v>42</v>
      </c>
      <c r="P2" s="25" t="s">
        <v>57</v>
      </c>
      <c r="Q2" s="25" t="s">
        <v>47</v>
      </c>
      <c r="R2" s="25" t="s">
        <v>59</v>
      </c>
      <c r="S2" s="25" t="s">
        <v>61</v>
      </c>
      <c r="T2" s="25" t="s">
        <v>63</v>
      </c>
      <c r="U2" s="25" t="s">
        <v>65</v>
      </c>
      <c r="V2" s="25" t="s">
        <v>657</v>
      </c>
      <c r="W2" s="25" t="s">
        <v>67</v>
      </c>
      <c r="X2" s="26" t="s">
        <v>69</v>
      </c>
      <c r="Y2" s="26" t="s">
        <v>77</v>
      </c>
      <c r="Z2" s="26" t="s">
        <v>78</v>
      </c>
      <c r="AA2" s="26" t="s">
        <v>79</v>
      </c>
      <c r="AB2" s="26" t="s">
        <v>80</v>
      </c>
      <c r="AC2" s="26" t="s">
        <v>81</v>
      </c>
      <c r="AD2" s="26" t="s">
        <v>82</v>
      </c>
      <c r="AE2" s="26" t="s">
        <v>83</v>
      </c>
      <c r="AF2" s="26" t="s">
        <v>84</v>
      </c>
      <c r="AG2" s="26" t="s">
        <v>85</v>
      </c>
      <c r="AH2" s="26" t="s">
        <v>86</v>
      </c>
      <c r="AI2" s="26" t="s">
        <v>87</v>
      </c>
      <c r="AJ2" s="26" t="s">
        <v>88</v>
      </c>
      <c r="AK2" s="26" t="s">
        <v>89</v>
      </c>
      <c r="AL2" s="26" t="s">
        <v>90</v>
      </c>
      <c r="AM2" s="26" t="s">
        <v>91</v>
      </c>
      <c r="AN2" s="28" t="s">
        <v>92</v>
      </c>
      <c r="AO2" s="28" t="s">
        <v>101</v>
      </c>
      <c r="AP2" s="28" t="s">
        <v>102</v>
      </c>
      <c r="AQ2" s="28" t="s">
        <v>104</v>
      </c>
      <c r="AR2" s="29" t="s">
        <v>105</v>
      </c>
      <c r="AS2" s="29" t="s">
        <v>113</v>
      </c>
      <c r="AT2" s="29" t="s">
        <v>115</v>
      </c>
      <c r="AU2" s="29" t="s">
        <v>116</v>
      </c>
      <c r="AV2" s="29" t="s">
        <v>117</v>
      </c>
      <c r="AW2" s="29" t="s">
        <v>118</v>
      </c>
      <c r="AX2" s="29" t="s">
        <v>119</v>
      </c>
      <c r="AY2" s="29" t="s">
        <v>120</v>
      </c>
      <c r="AZ2" s="31" t="s">
        <v>121</v>
      </c>
      <c r="BA2" s="31" t="s">
        <v>123</v>
      </c>
      <c r="BB2" s="33" t="s">
        <v>124</v>
      </c>
      <c r="BC2" s="33" t="s">
        <v>130</v>
      </c>
      <c r="BD2" s="33" t="s">
        <v>131</v>
      </c>
      <c r="BE2" s="31" t="s">
        <v>132</v>
      </c>
      <c r="BF2" s="33" t="s">
        <v>133</v>
      </c>
      <c r="BG2" s="33" t="s">
        <v>134</v>
      </c>
      <c r="BH2" s="31" t="s">
        <v>135</v>
      </c>
      <c r="BI2" s="31" t="s">
        <v>1433</v>
      </c>
      <c r="BJ2" s="31" t="s">
        <v>1434</v>
      </c>
      <c r="BK2" s="31" t="s">
        <v>1435</v>
      </c>
      <c r="BL2" s="33" t="s">
        <v>137</v>
      </c>
      <c r="BM2" s="35" t="s">
        <v>141</v>
      </c>
      <c r="BN2" s="35" t="s">
        <v>68</v>
      </c>
      <c r="BO2" s="35" t="s">
        <v>152</v>
      </c>
      <c r="BP2" s="35" t="s">
        <v>153</v>
      </c>
      <c r="BQ2" s="35" t="s">
        <v>154</v>
      </c>
      <c r="BR2" s="35" t="s">
        <v>155</v>
      </c>
      <c r="BS2" s="35" t="s">
        <v>156</v>
      </c>
      <c r="BT2" s="35" t="s">
        <v>157</v>
      </c>
      <c r="BU2" s="35" t="s">
        <v>159</v>
      </c>
      <c r="BV2" s="35" t="s">
        <v>160</v>
      </c>
      <c r="BW2" s="35" t="s">
        <v>163</v>
      </c>
      <c r="BX2" s="35" t="s">
        <v>165</v>
      </c>
      <c r="BY2" s="35" t="s">
        <v>168</v>
      </c>
      <c r="BZ2" s="35" t="s">
        <v>169</v>
      </c>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41"/>
      <c r="HG2" s="41"/>
      <c r="HH2" s="41"/>
      <c r="HI2" s="41"/>
      <c r="HJ2" s="41"/>
      <c r="HK2" s="41"/>
      <c r="HL2" s="41"/>
    </row>
    <row r="3" spans="1:220" x14ac:dyDescent="0.25">
      <c r="A3" s="17"/>
      <c r="B3" s="17"/>
      <c r="C3" s="17"/>
      <c r="D3" s="17"/>
      <c r="E3" s="17"/>
      <c r="F3" s="407"/>
      <c r="G3" s="17"/>
      <c r="H3" s="460"/>
      <c r="I3" s="18"/>
      <c r="J3" s="17"/>
      <c r="K3" s="42"/>
      <c r="L3" s="43"/>
      <c r="M3" s="45"/>
      <c r="N3" s="48" t="s">
        <v>201</v>
      </c>
      <c r="O3" s="451">
        <f>'SALDOS DISPONIBLES 2018'!C32</f>
        <v>135717240483</v>
      </c>
      <c r="P3" s="451">
        <f>'SALDOS DISPONIBLES 2018'!C33</f>
        <v>1500000000</v>
      </c>
      <c r="Q3" s="451">
        <f>'SALDOS DISPONIBLES 2018'!C34</f>
        <v>2500000000</v>
      </c>
      <c r="R3" s="451">
        <f>'SALDOS DISPONIBLES 2018'!C40</f>
        <v>5000000</v>
      </c>
      <c r="S3" s="451">
        <f>'SALDOS DISPONIBLES 2018'!C35</f>
        <v>20000000</v>
      </c>
      <c r="T3" s="451">
        <f>'SALDOS DISPONIBLES 2018'!C36</f>
        <v>500000</v>
      </c>
      <c r="U3" s="451">
        <f>'SALDOS DISPONIBLES 2018'!C38</f>
        <v>200000</v>
      </c>
      <c r="V3" s="451">
        <f>'SALDOS DISPONIBLES 2018'!C39</f>
        <v>500000</v>
      </c>
      <c r="W3" s="451">
        <f>'SALDOS DISPONIBLES 2018'!C37</f>
        <v>5000000</v>
      </c>
      <c r="X3" s="451">
        <f>'SALDOS DISPONIBLES 2018'!B44</f>
        <v>446586000</v>
      </c>
      <c r="Y3" s="451">
        <f>'SALDOS DISPONIBLES 2018'!B50</f>
        <v>537012000</v>
      </c>
      <c r="Z3" s="451">
        <f>'SALDOS DISPONIBLES 2018'!B51</f>
        <v>62334800</v>
      </c>
      <c r="AA3" s="451">
        <f>'SALDOS DISPONIBLES 2018'!B48</f>
        <v>2910128148</v>
      </c>
      <c r="AB3" s="451">
        <f>'SALDOS DISPONIBLES 2018'!B49</f>
        <v>6276000</v>
      </c>
      <c r="AC3" s="451">
        <f>'SALDOS DISPONIBLES 2018'!B46</f>
        <v>16927027</v>
      </c>
      <c r="AD3" s="451">
        <f>'SALDOS DISPONIBLES 2018'!C42</f>
        <v>250000000</v>
      </c>
      <c r="AE3" s="451">
        <f>'SALDOS DISPONIBLES 2018'!B47</f>
        <v>366328674.42000002</v>
      </c>
      <c r="AF3" s="451">
        <f>'SALDOS DISPONIBLES 2018'!B52</f>
        <v>12552000</v>
      </c>
      <c r="AG3" s="451">
        <f>'SALDOS DISPONIBLES 2018'!B53</f>
        <v>9414000</v>
      </c>
      <c r="AH3" s="451">
        <f>'SALDOS DISPONIBLES 2018'!B58</f>
        <v>134460000</v>
      </c>
      <c r="AI3" s="451">
        <f>'SALDOS DISPONIBLES 2018'!B61</f>
        <v>15690000</v>
      </c>
      <c r="AJ3" s="451">
        <f>'SALDOS DISPONIBLES 2018'!B57</f>
        <v>3138000</v>
      </c>
      <c r="AK3" s="451">
        <f>'SALDOS DISPONIBLES 2018'!B55</f>
        <v>43932000</v>
      </c>
      <c r="AL3" s="451">
        <f>'SALDOS DISPONIBLES 2018'!B59</f>
        <v>3156993168.5700002</v>
      </c>
      <c r="AM3" s="451">
        <f>'SALDOS DISPONIBLES 2018'!B62</f>
        <v>9414000</v>
      </c>
      <c r="AN3" s="451">
        <f>SUM('SALDOS DISPONIBLES 2018'!B7:B9)</f>
        <v>1600000000</v>
      </c>
      <c r="AO3" s="451">
        <f>'SALDOS DISPONIBLES 2018'!B10</f>
        <v>40000000</v>
      </c>
      <c r="AP3" s="451">
        <f>'SALDOS DISPONIBLES 2018'!B12</f>
        <v>240000000</v>
      </c>
      <c r="AQ3" s="451">
        <f>'SALDOS DISPONIBLES 2018'!B13</f>
        <v>5000000</v>
      </c>
      <c r="AR3" s="451">
        <f>SUM('SALDOS DISPONIBLES 2018'!B15:B18)</f>
        <v>1120000000</v>
      </c>
      <c r="AS3" s="451">
        <f>'SALDOS DISPONIBLES 2018'!B19</f>
        <v>25000000</v>
      </c>
      <c r="AT3" s="451">
        <f>SUM('SALDOS DISPONIBLES 2018'!B28:B29)</f>
        <v>2000000000</v>
      </c>
      <c r="AU3" s="451">
        <f>'SALDOS DISPONIBLES 2018'!B30</f>
        <v>5000000</v>
      </c>
      <c r="AV3" s="451">
        <f>SUM('SALDOS DISPONIBLES 2018'!B21:B22)</f>
        <v>4320000000</v>
      </c>
      <c r="AW3" s="451">
        <f>'SALDOS DISPONIBLES 2018'!B24</f>
        <v>70000000</v>
      </c>
      <c r="AX3" s="451">
        <f>'SALDOS DISPONIBLES 2018'!B25</f>
        <v>15000000</v>
      </c>
      <c r="AY3" s="451">
        <f>'SALDOS DISPONIBLES 2018'!B26</f>
        <v>20000000</v>
      </c>
      <c r="AZ3" s="451">
        <f>'SALDOS DISPONIBLES 2018'!C66</f>
        <v>250000000</v>
      </c>
      <c r="BA3" s="451">
        <f>'SALDOS DISPONIBLES 2018'!C67</f>
        <v>500000</v>
      </c>
      <c r="BB3" s="451">
        <f>'SALDOS DISPONIBLES 2018'!B97</f>
        <v>18740924592</v>
      </c>
      <c r="BC3" s="451">
        <f>'SALDOS DISPONIBLES 2018'!B98</f>
        <v>8128565662</v>
      </c>
      <c r="BD3" s="451">
        <f>'SALDOS DISPONIBLES 2018'!B96</f>
        <v>144834184622</v>
      </c>
      <c r="BE3" s="451">
        <f>'SALDOS DISPONIBLES 2018'!C71</f>
        <v>10000000</v>
      </c>
      <c r="BF3" s="451">
        <f>'SALDOS DISPONIBLES 2018'!B100</f>
        <v>539000000</v>
      </c>
      <c r="BG3" s="451">
        <f>'SALDOS DISPONIBLES 2018'!B101</f>
        <v>130000000</v>
      </c>
      <c r="BH3" s="451">
        <f>'SALDOS DISPONIBLES 2018'!B104</f>
        <v>17065000000</v>
      </c>
      <c r="BI3" s="451"/>
      <c r="BJ3" s="451"/>
      <c r="BK3" s="451"/>
      <c r="BL3" s="451">
        <v>1100000</v>
      </c>
      <c r="BM3" s="451">
        <f>'SALDOS DISPONIBLES 2018'!C72</f>
        <v>100000</v>
      </c>
      <c r="BN3" s="451">
        <f>'SALDOS DISPONIBLES 2018'!C68</f>
        <v>1000000</v>
      </c>
      <c r="BO3" s="451">
        <f>'SALDOS DISPONIBLES 2018'!C92</f>
        <v>2500000000</v>
      </c>
      <c r="BP3" s="451">
        <f>'SALDOS DISPONIBLES 2018'!C94</f>
        <v>280000000</v>
      </c>
      <c r="BQ3" s="451">
        <f>'SALDOS DISPONIBLES 2018'!C80</f>
        <v>25000000</v>
      </c>
      <c r="BR3" s="451">
        <f>'SALDOS DISPONIBLES 2018'!C78</f>
        <v>20000000</v>
      </c>
      <c r="BS3" s="451">
        <f>'SALDOS DISPONIBLES 2018'!C86</f>
        <v>20000000</v>
      </c>
      <c r="BT3" s="451">
        <f>'SALDOS DISPONIBLES 2018'!C89</f>
        <v>150000000</v>
      </c>
      <c r="BU3" s="451">
        <f>'SALDOS DISPONIBLES 2018'!C73</f>
        <v>650000000</v>
      </c>
      <c r="BV3" s="451">
        <f>'SALDOS DISPONIBLES 2018'!C64</f>
        <v>10000000</v>
      </c>
      <c r="BW3" s="451">
        <f>'SALDOS DISPONIBLES 2018'!C75</f>
        <v>350000000</v>
      </c>
      <c r="BX3" s="451">
        <f>'SALDOS DISPONIBLES 2018'!C70</f>
        <v>500000</v>
      </c>
      <c r="BY3" s="451">
        <f>'SALDOS DISPONIBLES 2018'!C82</f>
        <v>5000000000</v>
      </c>
      <c r="BZ3" s="451">
        <f>'SALDOS DISPONIBLES 2018'!C65</f>
        <v>200000000</v>
      </c>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16"/>
      <c r="HG3" s="16"/>
      <c r="HH3" s="16"/>
      <c r="HI3" s="16"/>
      <c r="HJ3" s="16"/>
      <c r="HK3" s="16"/>
      <c r="HL3" s="16"/>
    </row>
    <row r="4" spans="1:220" x14ac:dyDescent="0.25">
      <c r="A4" s="67"/>
      <c r="B4" s="67"/>
      <c r="C4" s="67"/>
      <c r="D4" s="67"/>
      <c r="E4" s="67"/>
      <c r="F4" s="408"/>
      <c r="G4" s="67"/>
      <c r="H4" s="104"/>
      <c r="I4" s="68"/>
      <c r="J4" s="69"/>
      <c r="K4" s="70"/>
      <c r="L4" s="71"/>
      <c r="M4" s="73"/>
      <c r="N4" s="45" t="s">
        <v>205</v>
      </c>
      <c r="O4" s="452">
        <f t="shared" ref="O4:AT4" si="0">O3-O405</f>
        <v>0</v>
      </c>
      <c r="P4" s="452">
        <f t="shared" si="0"/>
        <v>0</v>
      </c>
      <c r="Q4" s="452">
        <f t="shared" si="0"/>
        <v>0</v>
      </c>
      <c r="R4" s="452">
        <f t="shared" si="0"/>
        <v>0</v>
      </c>
      <c r="S4" s="452">
        <f t="shared" si="0"/>
        <v>0</v>
      </c>
      <c r="T4" s="452">
        <f t="shared" si="0"/>
        <v>0</v>
      </c>
      <c r="U4" s="452">
        <f t="shared" si="0"/>
        <v>0</v>
      </c>
      <c r="V4" s="452">
        <f t="shared" si="0"/>
        <v>0</v>
      </c>
      <c r="W4" s="452">
        <f t="shared" si="0"/>
        <v>0</v>
      </c>
      <c r="X4" s="452">
        <f t="shared" si="0"/>
        <v>0</v>
      </c>
      <c r="Y4" s="452">
        <f t="shared" si="0"/>
        <v>0</v>
      </c>
      <c r="Z4" s="452">
        <f>Z3-Z405</f>
        <v>-3300000</v>
      </c>
      <c r="AA4" s="452">
        <f t="shared" si="0"/>
        <v>0</v>
      </c>
      <c r="AB4" s="452">
        <f t="shared" si="0"/>
        <v>0</v>
      </c>
      <c r="AC4" s="452">
        <f t="shared" si="0"/>
        <v>0</v>
      </c>
      <c r="AD4" s="452">
        <f t="shared" si="0"/>
        <v>0</v>
      </c>
      <c r="AE4" s="452">
        <f t="shared" si="0"/>
        <v>0</v>
      </c>
      <c r="AF4" s="452">
        <f t="shared" si="0"/>
        <v>0</v>
      </c>
      <c r="AG4" s="452">
        <f t="shared" si="0"/>
        <v>0</v>
      </c>
      <c r="AH4" s="452">
        <f t="shared" si="0"/>
        <v>0</v>
      </c>
      <c r="AI4" s="452">
        <f t="shared" si="0"/>
        <v>0</v>
      </c>
      <c r="AJ4" s="452">
        <f t="shared" si="0"/>
        <v>0</v>
      </c>
      <c r="AK4" s="452">
        <f t="shared" si="0"/>
        <v>0</v>
      </c>
      <c r="AL4" s="452">
        <f t="shared" si="0"/>
        <v>0</v>
      </c>
      <c r="AM4" s="452">
        <f t="shared" si="0"/>
        <v>0</v>
      </c>
      <c r="AN4" s="452">
        <f t="shared" si="0"/>
        <v>0</v>
      </c>
      <c r="AO4" s="452">
        <f t="shared" si="0"/>
        <v>0</v>
      </c>
      <c r="AP4" s="452">
        <f t="shared" si="0"/>
        <v>0</v>
      </c>
      <c r="AQ4" s="452">
        <f t="shared" si="0"/>
        <v>0</v>
      </c>
      <c r="AR4" s="452">
        <f t="shared" si="0"/>
        <v>0</v>
      </c>
      <c r="AS4" s="452">
        <f t="shared" si="0"/>
        <v>0</v>
      </c>
      <c r="AT4" s="452">
        <f t="shared" si="0"/>
        <v>0</v>
      </c>
      <c r="AU4" s="452">
        <f t="shared" ref="AU4:BZ4" si="1">AU3-AU405</f>
        <v>0</v>
      </c>
      <c r="AV4" s="452">
        <f t="shared" si="1"/>
        <v>120000000</v>
      </c>
      <c r="AW4" s="452">
        <f t="shared" si="1"/>
        <v>0</v>
      </c>
      <c r="AX4" s="452">
        <f t="shared" si="1"/>
        <v>0</v>
      </c>
      <c r="AY4" s="452">
        <f t="shared" si="1"/>
        <v>20000000</v>
      </c>
      <c r="AZ4" s="452">
        <f t="shared" si="1"/>
        <v>250000000</v>
      </c>
      <c r="BA4" s="452">
        <f t="shared" si="1"/>
        <v>500000</v>
      </c>
      <c r="BB4" s="452">
        <f t="shared" si="1"/>
        <v>0</v>
      </c>
      <c r="BC4" s="452">
        <f t="shared" si="1"/>
        <v>0</v>
      </c>
      <c r="BD4" s="452">
        <f t="shared" si="1"/>
        <v>2570422524</v>
      </c>
      <c r="BE4" s="452">
        <f t="shared" si="1"/>
        <v>0</v>
      </c>
      <c r="BF4" s="452">
        <f t="shared" si="1"/>
        <v>0</v>
      </c>
      <c r="BG4" s="452">
        <f t="shared" si="1"/>
        <v>0</v>
      </c>
      <c r="BH4" s="452">
        <f t="shared" si="1"/>
        <v>17065000000</v>
      </c>
      <c r="BI4" s="452"/>
      <c r="BJ4" s="452"/>
      <c r="BK4" s="452"/>
      <c r="BL4" s="452">
        <f t="shared" si="1"/>
        <v>0</v>
      </c>
      <c r="BM4" s="452">
        <f t="shared" si="1"/>
        <v>0</v>
      </c>
      <c r="BN4" s="452">
        <f t="shared" si="1"/>
        <v>0</v>
      </c>
      <c r="BO4" s="452">
        <f t="shared" si="1"/>
        <v>0</v>
      </c>
      <c r="BP4" s="452">
        <f t="shared" si="1"/>
        <v>0</v>
      </c>
      <c r="BQ4" s="452">
        <f t="shared" si="1"/>
        <v>0</v>
      </c>
      <c r="BR4" s="452">
        <f t="shared" si="1"/>
        <v>0</v>
      </c>
      <c r="BS4" s="452">
        <f t="shared" si="1"/>
        <v>20000000</v>
      </c>
      <c r="BT4" s="452">
        <f t="shared" si="1"/>
        <v>150000000</v>
      </c>
      <c r="BU4" s="452">
        <f t="shared" si="1"/>
        <v>0</v>
      </c>
      <c r="BV4" s="452">
        <f t="shared" si="1"/>
        <v>0</v>
      </c>
      <c r="BW4" s="452">
        <f t="shared" si="1"/>
        <v>0</v>
      </c>
      <c r="BX4" s="452">
        <f t="shared" si="1"/>
        <v>0</v>
      </c>
      <c r="BY4" s="452">
        <f t="shared" si="1"/>
        <v>0</v>
      </c>
      <c r="BZ4" s="452">
        <f t="shared" si="1"/>
        <v>0</v>
      </c>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82"/>
      <c r="HG4" s="82"/>
      <c r="HH4" s="82"/>
      <c r="HI4" s="82"/>
      <c r="HJ4" s="82"/>
      <c r="HK4" s="82"/>
      <c r="HL4" s="82"/>
    </row>
    <row r="5" spans="1:220" ht="22.5" x14ac:dyDescent="0.25">
      <c r="A5" s="55" t="s">
        <v>202</v>
      </c>
      <c r="B5" s="55"/>
      <c r="C5" s="55"/>
      <c r="D5" s="55"/>
      <c r="E5" s="55"/>
      <c r="F5" s="409"/>
      <c r="G5" s="55"/>
      <c r="H5" s="167"/>
      <c r="I5" s="83"/>
      <c r="J5" s="84"/>
      <c r="K5" s="58" t="s">
        <v>203</v>
      </c>
      <c r="L5" s="43"/>
      <c r="M5" s="73"/>
      <c r="N5" s="48"/>
      <c r="O5" s="139"/>
      <c r="P5" s="86"/>
      <c r="Q5" s="86"/>
      <c r="R5" s="86"/>
      <c r="S5" s="86"/>
      <c r="T5" s="86"/>
      <c r="U5" s="86"/>
      <c r="V5" s="86"/>
      <c r="W5" s="86"/>
      <c r="X5" s="87"/>
      <c r="Y5" s="87"/>
      <c r="Z5" s="87"/>
      <c r="AA5" s="87"/>
      <c r="AB5" s="87"/>
      <c r="AC5" s="87"/>
      <c r="AD5" s="87"/>
      <c r="AE5" s="87"/>
      <c r="AF5" s="87"/>
      <c r="AG5" s="87"/>
      <c r="AH5" s="87"/>
      <c r="AI5" s="87"/>
      <c r="AJ5" s="87"/>
      <c r="AK5" s="87"/>
      <c r="AL5" s="87"/>
      <c r="AM5" s="87"/>
      <c r="AN5" s="86"/>
      <c r="AO5" s="86"/>
      <c r="AP5" s="86"/>
      <c r="AQ5" s="86"/>
      <c r="AR5" s="86"/>
      <c r="AS5" s="86"/>
      <c r="AT5" s="86"/>
      <c r="AU5" s="86"/>
      <c r="AV5" s="86"/>
      <c r="AW5" s="86"/>
      <c r="AX5" s="86"/>
      <c r="AY5" s="86"/>
      <c r="AZ5" s="88"/>
      <c r="BA5" s="88"/>
      <c r="BB5" s="88"/>
      <c r="BC5" s="88"/>
      <c r="BD5" s="88"/>
      <c r="BE5" s="86"/>
      <c r="BF5" s="86"/>
      <c r="BG5" s="86"/>
      <c r="BH5" s="86"/>
      <c r="BI5" s="86"/>
      <c r="BJ5" s="86"/>
      <c r="BK5" s="86"/>
      <c r="BL5" s="86"/>
      <c r="BM5" s="87"/>
      <c r="BN5" s="86"/>
      <c r="BO5" s="86"/>
      <c r="BP5" s="86"/>
      <c r="BQ5" s="86"/>
      <c r="BR5" s="86"/>
      <c r="BS5" s="86"/>
      <c r="BT5" s="86"/>
      <c r="BU5" s="86"/>
      <c r="BV5" s="86"/>
      <c r="BW5" s="86"/>
      <c r="BX5" s="86"/>
      <c r="BY5" s="86"/>
      <c r="BZ5" s="86"/>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16"/>
      <c r="HG5" s="16"/>
      <c r="HH5" s="16"/>
      <c r="HI5" s="16"/>
      <c r="HJ5" s="16"/>
      <c r="HK5" s="16"/>
      <c r="HL5" s="16"/>
    </row>
    <row r="6" spans="1:220" x14ac:dyDescent="0.25">
      <c r="A6" s="89" t="s">
        <v>202</v>
      </c>
      <c r="B6" s="89" t="s">
        <v>207</v>
      </c>
      <c r="C6" s="89"/>
      <c r="D6" s="89"/>
      <c r="E6" s="89"/>
      <c r="F6" s="410"/>
      <c r="G6" s="90"/>
      <c r="H6" s="90"/>
      <c r="I6" s="74"/>
      <c r="J6" s="75"/>
      <c r="K6" s="76" t="s">
        <v>209</v>
      </c>
      <c r="L6" s="93"/>
      <c r="M6" s="73"/>
      <c r="N6" s="73"/>
      <c r="O6" s="139"/>
      <c r="P6" s="85"/>
      <c r="Q6" s="85"/>
      <c r="R6" s="85"/>
      <c r="S6" s="85"/>
      <c r="T6" s="85"/>
      <c r="U6" s="85"/>
      <c r="V6" s="139"/>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139"/>
      <c r="BJ6" s="139"/>
      <c r="BK6" s="139"/>
      <c r="BL6" s="85"/>
      <c r="BM6" s="85"/>
      <c r="BN6" s="85"/>
      <c r="BO6" s="85"/>
      <c r="BP6" s="85"/>
      <c r="BQ6" s="85"/>
      <c r="BR6" s="85"/>
      <c r="BS6" s="85"/>
      <c r="BT6" s="85"/>
      <c r="BU6" s="85"/>
      <c r="BV6" s="85"/>
      <c r="BW6" s="85"/>
      <c r="BX6" s="85"/>
      <c r="BY6" s="85"/>
      <c r="BZ6" s="85"/>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6"/>
      <c r="HG6" s="16"/>
      <c r="HH6" s="16"/>
      <c r="HI6" s="16"/>
      <c r="HJ6" s="16"/>
      <c r="HK6" s="16"/>
      <c r="HL6" s="16"/>
    </row>
    <row r="7" spans="1:220" x14ac:dyDescent="0.25">
      <c r="A7" s="96" t="s">
        <v>202</v>
      </c>
      <c r="B7" s="96" t="s">
        <v>207</v>
      </c>
      <c r="C7" s="96" t="s">
        <v>212</v>
      </c>
      <c r="D7" s="96"/>
      <c r="E7" s="96"/>
      <c r="F7" s="411"/>
      <c r="G7" s="96"/>
      <c r="H7" s="461"/>
      <c r="I7" s="97"/>
      <c r="J7" s="292"/>
      <c r="K7" s="284" t="s">
        <v>213</v>
      </c>
      <c r="L7" s="93"/>
      <c r="M7" s="73"/>
      <c r="N7" s="73"/>
      <c r="O7" s="139"/>
      <c r="P7" s="85"/>
      <c r="Q7" s="85"/>
      <c r="R7" s="85"/>
      <c r="S7" s="85"/>
      <c r="T7" s="85"/>
      <c r="U7" s="85"/>
      <c r="V7" s="139"/>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139"/>
      <c r="BJ7" s="139"/>
      <c r="BK7" s="139"/>
      <c r="BL7" s="85"/>
      <c r="BM7" s="85"/>
      <c r="BN7" s="85"/>
      <c r="BO7" s="85"/>
      <c r="BP7" s="85"/>
      <c r="BQ7" s="85"/>
      <c r="BR7" s="85"/>
      <c r="BS7" s="85"/>
      <c r="BT7" s="85"/>
      <c r="BU7" s="85"/>
      <c r="BV7" s="85"/>
      <c r="BW7" s="85"/>
      <c r="BX7" s="85"/>
      <c r="BY7" s="85"/>
      <c r="BZ7" s="85"/>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6"/>
      <c r="HG7" s="16"/>
      <c r="HH7" s="16"/>
      <c r="HI7" s="16"/>
      <c r="HJ7" s="16"/>
      <c r="HK7" s="16"/>
      <c r="HL7" s="16"/>
    </row>
    <row r="8" spans="1:220" ht="22.5" x14ac:dyDescent="0.25">
      <c r="A8" s="98" t="s">
        <v>202</v>
      </c>
      <c r="B8" s="98" t="s">
        <v>207</v>
      </c>
      <c r="C8" s="98" t="s">
        <v>212</v>
      </c>
      <c r="D8" s="98" t="s">
        <v>216</v>
      </c>
      <c r="E8" s="99"/>
      <c r="F8" s="412"/>
      <c r="G8" s="100"/>
      <c r="H8" s="107"/>
      <c r="I8" s="100"/>
      <c r="J8" s="294"/>
      <c r="K8" s="108" t="s">
        <v>217</v>
      </c>
      <c r="L8" s="93"/>
      <c r="M8" s="73"/>
      <c r="N8" s="73"/>
      <c r="O8" s="222"/>
      <c r="P8" s="101"/>
      <c r="Q8" s="101"/>
      <c r="R8" s="101"/>
      <c r="S8" s="101"/>
      <c r="T8" s="101"/>
      <c r="U8" s="101"/>
      <c r="V8" s="222"/>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222"/>
      <c r="BJ8" s="222"/>
      <c r="BK8" s="222"/>
      <c r="BL8" s="101"/>
      <c r="BM8" s="101"/>
      <c r="BN8" s="101"/>
      <c r="BO8" s="101"/>
      <c r="BP8" s="101"/>
      <c r="BQ8" s="101"/>
      <c r="BR8" s="101"/>
      <c r="BS8" s="101"/>
      <c r="BT8" s="101"/>
      <c r="BU8" s="101"/>
      <c r="BV8" s="101"/>
      <c r="BW8" s="101"/>
      <c r="BX8" s="101"/>
      <c r="BY8" s="101"/>
      <c r="BZ8" s="101"/>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6"/>
      <c r="HG8" s="16"/>
      <c r="HH8" s="16"/>
      <c r="HI8" s="16"/>
      <c r="HJ8" s="16"/>
      <c r="HK8" s="16"/>
      <c r="HL8" s="16"/>
    </row>
    <row r="9" spans="1:220" x14ac:dyDescent="0.25">
      <c r="A9" s="94" t="s">
        <v>202</v>
      </c>
      <c r="B9" s="94" t="s">
        <v>207</v>
      </c>
      <c r="C9" s="94" t="s">
        <v>212</v>
      </c>
      <c r="D9" s="94" t="s">
        <v>216</v>
      </c>
      <c r="E9" s="94" t="s">
        <v>218</v>
      </c>
      <c r="F9" s="413"/>
      <c r="G9" s="92"/>
      <c r="H9" s="164"/>
      <c r="I9" s="92"/>
      <c r="J9" s="94"/>
      <c r="K9" s="95" t="s">
        <v>219</v>
      </c>
      <c r="L9" s="93"/>
      <c r="M9" s="73"/>
      <c r="N9" s="73"/>
      <c r="O9" s="139"/>
      <c r="P9" s="85"/>
      <c r="Q9" s="85"/>
      <c r="R9" s="85"/>
      <c r="S9" s="85"/>
      <c r="T9" s="85"/>
      <c r="U9" s="85"/>
      <c r="V9" s="139"/>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139"/>
      <c r="BJ9" s="139"/>
      <c r="BK9" s="139"/>
      <c r="BL9" s="85"/>
      <c r="BM9" s="85"/>
      <c r="BN9" s="85"/>
      <c r="BO9" s="85"/>
      <c r="BP9" s="85"/>
      <c r="BQ9" s="85"/>
      <c r="BR9" s="85"/>
      <c r="BS9" s="85"/>
      <c r="BT9" s="85"/>
      <c r="BU9" s="85"/>
      <c r="BV9" s="85"/>
      <c r="BW9" s="85"/>
      <c r="BX9" s="85"/>
      <c r="BY9" s="85"/>
      <c r="BZ9" s="85"/>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6"/>
      <c r="HG9" s="16"/>
      <c r="HH9" s="16"/>
      <c r="HI9" s="16"/>
      <c r="HJ9" s="16"/>
      <c r="HK9" s="16"/>
      <c r="HL9" s="16"/>
    </row>
    <row r="10" spans="1:220" ht="56.25" x14ac:dyDescent="0.25">
      <c r="A10" s="68" t="s">
        <v>202</v>
      </c>
      <c r="B10" s="68" t="s">
        <v>207</v>
      </c>
      <c r="C10" s="68" t="s">
        <v>212</v>
      </c>
      <c r="D10" s="68" t="s">
        <v>216</v>
      </c>
      <c r="E10" s="68" t="s">
        <v>218</v>
      </c>
      <c r="F10" s="193" t="s">
        <v>220</v>
      </c>
      <c r="G10" s="68" t="s">
        <v>221</v>
      </c>
      <c r="H10" s="462" t="s">
        <v>222</v>
      </c>
      <c r="I10" s="105" t="s">
        <v>223</v>
      </c>
      <c r="J10" s="106" t="s">
        <v>1169</v>
      </c>
      <c r="K10" s="473" t="s">
        <v>224</v>
      </c>
      <c r="L10" s="127">
        <f>M10</f>
        <v>285000000</v>
      </c>
      <c r="M10" s="73">
        <f t="shared" ref="M10:M14" si="2">N10</f>
        <v>285000000</v>
      </c>
      <c r="N10" s="73">
        <f>SUM(O10:BZ10)</f>
        <v>285000000</v>
      </c>
      <c r="O10" s="73">
        <v>285000000</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6"/>
      <c r="HG10" s="16"/>
      <c r="HH10" s="16"/>
      <c r="HI10" s="16"/>
      <c r="HJ10" s="16"/>
      <c r="HK10" s="16"/>
      <c r="HL10" s="16"/>
    </row>
    <row r="11" spans="1:220" ht="45" x14ac:dyDescent="0.25">
      <c r="A11" s="68" t="s">
        <v>202</v>
      </c>
      <c r="B11" s="68" t="s">
        <v>207</v>
      </c>
      <c r="C11" s="68" t="s">
        <v>212</v>
      </c>
      <c r="D11" s="68" t="s">
        <v>216</v>
      </c>
      <c r="E11" s="68" t="s">
        <v>218</v>
      </c>
      <c r="F11" s="403" t="s">
        <v>225</v>
      </c>
      <c r="G11" s="109"/>
      <c r="H11" s="105" t="s">
        <v>226</v>
      </c>
      <c r="I11" s="105" t="s">
        <v>223</v>
      </c>
      <c r="J11" s="106" t="s">
        <v>1170</v>
      </c>
      <c r="K11" s="458" t="s">
        <v>227</v>
      </c>
      <c r="L11" s="127">
        <f t="shared" ref="L11:L75" si="3">M11</f>
        <v>100000000</v>
      </c>
      <c r="M11" s="73">
        <f t="shared" si="2"/>
        <v>100000000</v>
      </c>
      <c r="N11" s="73">
        <f>SUM(O11:BZ11)</f>
        <v>100000000</v>
      </c>
      <c r="O11" s="78">
        <v>50000000</v>
      </c>
      <c r="P11" s="78"/>
      <c r="Q11" s="78"/>
      <c r="R11" s="78"/>
      <c r="S11" s="78"/>
      <c r="T11" s="78"/>
      <c r="U11" s="78"/>
      <c r="V11" s="78"/>
      <c r="W11" s="78"/>
      <c r="X11" s="78"/>
      <c r="Y11" s="78"/>
      <c r="Z11" s="78"/>
      <c r="AA11" s="78"/>
      <c r="AB11" s="78"/>
      <c r="AC11" s="78"/>
      <c r="AD11" s="78"/>
      <c r="AE11" s="78"/>
      <c r="AF11" s="78"/>
      <c r="AG11" s="78"/>
      <c r="AH11" s="78"/>
      <c r="AI11" s="78"/>
      <c r="AJ11" s="78"/>
      <c r="AK11" s="78"/>
      <c r="AL11" s="78">
        <v>50000000</v>
      </c>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6"/>
      <c r="HG11" s="16"/>
      <c r="HH11" s="16"/>
      <c r="HI11" s="16"/>
      <c r="HJ11" s="16"/>
      <c r="HK11" s="16"/>
      <c r="HL11" s="16"/>
    </row>
    <row r="12" spans="1:220" ht="33.75" x14ac:dyDescent="0.25">
      <c r="A12" s="114" t="s">
        <v>202</v>
      </c>
      <c r="B12" s="115" t="s">
        <v>207</v>
      </c>
      <c r="C12" s="115" t="s">
        <v>212</v>
      </c>
      <c r="D12" s="115" t="s">
        <v>216</v>
      </c>
      <c r="E12" s="115" t="s">
        <v>218</v>
      </c>
      <c r="F12" s="403" t="s">
        <v>228</v>
      </c>
      <c r="G12" s="109"/>
      <c r="H12" s="105" t="s">
        <v>229</v>
      </c>
      <c r="I12" s="105" t="s">
        <v>223</v>
      </c>
      <c r="J12" s="106" t="s">
        <v>1171</v>
      </c>
      <c r="K12" s="458" t="s">
        <v>230</v>
      </c>
      <c r="L12" s="127">
        <f t="shared" si="3"/>
        <v>50000000</v>
      </c>
      <c r="M12" s="73">
        <f t="shared" si="2"/>
        <v>50000000</v>
      </c>
      <c r="N12" s="73">
        <f>SUM(O12:BZ12)</f>
        <v>50000000</v>
      </c>
      <c r="O12" s="78"/>
      <c r="P12" s="78"/>
      <c r="Q12" s="78"/>
      <c r="R12" s="78"/>
      <c r="S12" s="78"/>
      <c r="T12" s="78"/>
      <c r="U12" s="78"/>
      <c r="V12" s="78"/>
      <c r="W12" s="78"/>
      <c r="X12" s="78"/>
      <c r="Y12" s="78"/>
      <c r="Z12" s="78"/>
      <c r="AA12" s="78"/>
      <c r="AB12" s="78"/>
      <c r="AC12" s="78"/>
      <c r="AD12" s="78"/>
      <c r="AE12" s="78"/>
      <c r="AF12" s="78"/>
      <c r="AG12" s="78"/>
      <c r="AH12" s="78"/>
      <c r="AI12" s="78"/>
      <c r="AJ12" s="78"/>
      <c r="AK12" s="78"/>
      <c r="AL12" s="78">
        <v>50000000</v>
      </c>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6"/>
      <c r="HG12" s="16"/>
      <c r="HH12" s="16"/>
      <c r="HI12" s="16"/>
      <c r="HJ12" s="16"/>
      <c r="HK12" s="16"/>
      <c r="HL12" s="16"/>
    </row>
    <row r="13" spans="1:220" ht="45" x14ac:dyDescent="0.25">
      <c r="A13" s="114" t="s">
        <v>202</v>
      </c>
      <c r="B13" s="115" t="s">
        <v>207</v>
      </c>
      <c r="C13" s="115" t="s">
        <v>212</v>
      </c>
      <c r="D13" s="115" t="s">
        <v>216</v>
      </c>
      <c r="E13" s="115" t="s">
        <v>218</v>
      </c>
      <c r="F13" s="403" t="s">
        <v>233</v>
      </c>
      <c r="G13" s="109"/>
      <c r="H13" s="105" t="s">
        <v>234</v>
      </c>
      <c r="I13" s="105" t="s">
        <v>223</v>
      </c>
      <c r="J13" s="106" t="s">
        <v>1169</v>
      </c>
      <c r="K13" s="519" t="s">
        <v>1422</v>
      </c>
      <c r="L13" s="127">
        <f t="shared" si="3"/>
        <v>100000000</v>
      </c>
      <c r="M13" s="73">
        <f t="shared" si="2"/>
        <v>100000000</v>
      </c>
      <c r="N13" s="73">
        <f>SUM(O13:BZ13)</f>
        <v>100000000</v>
      </c>
      <c r="O13" s="78">
        <v>100000000</v>
      </c>
      <c r="P13" s="78"/>
      <c r="Q13" s="78"/>
      <c r="R13" s="78"/>
      <c r="S13" s="78"/>
      <c r="T13" s="78"/>
      <c r="U13" s="78"/>
      <c r="V13" s="78"/>
      <c r="W13" s="78"/>
      <c r="X13" s="78"/>
      <c r="Y13" s="78"/>
      <c r="Z13" s="78"/>
      <c r="AA13" s="78"/>
      <c r="AB13" s="78"/>
      <c r="AC13" s="78"/>
      <c r="AD13" s="78"/>
      <c r="AE13" s="78"/>
      <c r="AF13" s="78"/>
      <c r="AG13" s="78"/>
      <c r="AH13" s="78"/>
      <c r="AI13" s="78"/>
      <c r="AJ13" s="78"/>
      <c r="AK13" s="78"/>
      <c r="AL13" s="78">
        <v>0</v>
      </c>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6"/>
      <c r="HG13" s="16"/>
      <c r="HH13" s="16"/>
      <c r="HI13" s="16"/>
      <c r="HJ13" s="16"/>
      <c r="HK13" s="16"/>
      <c r="HL13" s="16"/>
    </row>
    <row r="14" spans="1:220" ht="45" x14ac:dyDescent="0.25">
      <c r="A14" s="114" t="s">
        <v>202</v>
      </c>
      <c r="B14" s="115" t="s">
        <v>207</v>
      </c>
      <c r="C14" s="115" t="s">
        <v>212</v>
      </c>
      <c r="D14" s="115" t="s">
        <v>216</v>
      </c>
      <c r="E14" s="115" t="s">
        <v>218</v>
      </c>
      <c r="F14" s="403" t="s">
        <v>237</v>
      </c>
      <c r="G14" s="109"/>
      <c r="H14" s="105" t="s">
        <v>238</v>
      </c>
      <c r="I14" s="105" t="s">
        <v>223</v>
      </c>
      <c r="J14" s="106" t="s">
        <v>1172</v>
      </c>
      <c r="K14" s="111" t="s">
        <v>1423</v>
      </c>
      <c r="L14" s="127">
        <f t="shared" si="3"/>
        <v>30000000</v>
      </c>
      <c r="M14" s="73">
        <f t="shared" si="2"/>
        <v>30000000</v>
      </c>
      <c r="N14" s="73">
        <f>SUM(O14:BZ14)</f>
        <v>30000000</v>
      </c>
      <c r="O14" s="78"/>
      <c r="P14" s="78"/>
      <c r="Q14" s="78"/>
      <c r="R14" s="78"/>
      <c r="S14" s="78"/>
      <c r="T14" s="78"/>
      <c r="U14" s="78"/>
      <c r="V14" s="78"/>
      <c r="W14" s="78"/>
      <c r="X14" s="78"/>
      <c r="Y14" s="78"/>
      <c r="Z14" s="78"/>
      <c r="AA14" s="78"/>
      <c r="AB14" s="78"/>
      <c r="AC14" s="78"/>
      <c r="AD14" s="78"/>
      <c r="AE14" s="78"/>
      <c r="AF14" s="78"/>
      <c r="AG14" s="78"/>
      <c r="AH14" s="78"/>
      <c r="AI14" s="78"/>
      <c r="AJ14" s="78"/>
      <c r="AK14" s="78"/>
      <c r="AL14" s="78">
        <v>30000000</v>
      </c>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6"/>
      <c r="HG14" s="16"/>
      <c r="HH14" s="16"/>
      <c r="HI14" s="16"/>
      <c r="HJ14" s="16"/>
      <c r="HK14" s="16"/>
      <c r="HL14" s="16"/>
    </row>
    <row r="15" spans="1:220" x14ac:dyDescent="0.25">
      <c r="A15" s="98" t="s">
        <v>202</v>
      </c>
      <c r="B15" s="98" t="s">
        <v>207</v>
      </c>
      <c r="C15" s="98" t="s">
        <v>212</v>
      </c>
      <c r="D15" s="98" t="s">
        <v>235</v>
      </c>
      <c r="E15" s="99"/>
      <c r="F15" s="412"/>
      <c r="G15" s="100"/>
      <c r="H15" s="107"/>
      <c r="I15" s="100"/>
      <c r="J15" s="294"/>
      <c r="K15" s="108" t="s">
        <v>236</v>
      </c>
      <c r="L15" s="127">
        <f t="shared" si="3"/>
        <v>0</v>
      </c>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6"/>
      <c r="HG15" s="16"/>
      <c r="HH15" s="16"/>
      <c r="HI15" s="16"/>
      <c r="HJ15" s="16"/>
      <c r="HK15" s="16"/>
      <c r="HL15" s="16"/>
    </row>
    <row r="16" spans="1:220" x14ac:dyDescent="0.25">
      <c r="A16" s="94" t="s">
        <v>202</v>
      </c>
      <c r="B16" s="94" t="s">
        <v>207</v>
      </c>
      <c r="C16" s="94" t="s">
        <v>212</v>
      </c>
      <c r="D16" s="94" t="s">
        <v>235</v>
      </c>
      <c r="E16" s="94" t="s">
        <v>239</v>
      </c>
      <c r="F16" s="413"/>
      <c r="G16" s="92"/>
      <c r="H16" s="164"/>
      <c r="I16" s="92"/>
      <c r="J16" s="94"/>
      <c r="K16" s="95" t="s">
        <v>240</v>
      </c>
      <c r="L16" s="127">
        <f t="shared" si="3"/>
        <v>0</v>
      </c>
      <c r="M16" s="73">
        <f t="shared" ref="M16:M19" si="4">N16</f>
        <v>0</v>
      </c>
      <c r="N16" s="73"/>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6"/>
      <c r="HG16" s="16"/>
      <c r="HH16" s="16"/>
      <c r="HI16" s="16"/>
      <c r="HJ16" s="16"/>
      <c r="HK16" s="16"/>
      <c r="HL16" s="16"/>
    </row>
    <row r="17" spans="1:220" ht="45" x14ac:dyDescent="0.25">
      <c r="A17" s="118" t="s">
        <v>202</v>
      </c>
      <c r="B17" s="119" t="s">
        <v>207</v>
      </c>
      <c r="C17" s="118" t="s">
        <v>212</v>
      </c>
      <c r="D17" s="119" t="s">
        <v>235</v>
      </c>
      <c r="E17" s="118" t="s">
        <v>239</v>
      </c>
      <c r="F17" s="403">
        <v>2017005810521</v>
      </c>
      <c r="G17" s="118"/>
      <c r="H17" s="105" t="s">
        <v>243</v>
      </c>
      <c r="I17" s="105" t="s">
        <v>244</v>
      </c>
      <c r="J17" s="333" t="s">
        <v>1173</v>
      </c>
      <c r="K17" s="458" t="s">
        <v>245</v>
      </c>
      <c r="L17" s="127">
        <f t="shared" si="3"/>
        <v>100000000</v>
      </c>
      <c r="M17" s="73">
        <f t="shared" si="4"/>
        <v>100000000</v>
      </c>
      <c r="N17" s="73">
        <f>SUM(O17:BZ17)</f>
        <v>100000000</v>
      </c>
      <c r="O17" s="73">
        <v>70000000</v>
      </c>
      <c r="P17" s="73"/>
      <c r="Q17" s="73"/>
      <c r="R17" s="73"/>
      <c r="S17" s="73"/>
      <c r="T17" s="73"/>
      <c r="U17" s="73"/>
      <c r="V17" s="73"/>
      <c r="W17" s="73"/>
      <c r="X17" s="73"/>
      <c r="Y17" s="73"/>
      <c r="Z17" s="73"/>
      <c r="AA17" s="73"/>
      <c r="AB17" s="73"/>
      <c r="AC17" s="73"/>
      <c r="AD17" s="73"/>
      <c r="AE17" s="73"/>
      <c r="AF17" s="73"/>
      <c r="AG17" s="73"/>
      <c r="AH17" s="73"/>
      <c r="AI17" s="73"/>
      <c r="AJ17" s="73"/>
      <c r="AK17" s="73"/>
      <c r="AL17" s="73">
        <v>30000000</v>
      </c>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6"/>
      <c r="HG17" s="16"/>
      <c r="HH17" s="16"/>
      <c r="HI17" s="16"/>
      <c r="HJ17" s="16"/>
      <c r="HK17" s="16"/>
      <c r="HL17" s="16"/>
    </row>
    <row r="18" spans="1:220" ht="33.75" x14ac:dyDescent="0.25">
      <c r="A18" s="118" t="s">
        <v>202</v>
      </c>
      <c r="B18" s="119" t="s">
        <v>207</v>
      </c>
      <c r="C18" s="118" t="s">
        <v>212</v>
      </c>
      <c r="D18" s="119" t="s">
        <v>235</v>
      </c>
      <c r="E18" s="118" t="s">
        <v>239</v>
      </c>
      <c r="F18" s="403" t="s">
        <v>248</v>
      </c>
      <c r="G18" s="118"/>
      <c r="H18" s="105" t="s">
        <v>249</v>
      </c>
      <c r="I18" s="105" t="s">
        <v>244</v>
      </c>
      <c r="J18" s="333" t="s">
        <v>1174</v>
      </c>
      <c r="K18" s="458" t="s">
        <v>250</v>
      </c>
      <c r="L18" s="127">
        <f t="shared" si="3"/>
        <v>150000000</v>
      </c>
      <c r="M18" s="73">
        <f t="shared" si="4"/>
        <v>150000000</v>
      </c>
      <c r="N18" s="73">
        <f>SUM(O18:BZ18)</f>
        <v>150000000</v>
      </c>
      <c r="O18" s="73">
        <v>100000000</v>
      </c>
      <c r="P18" s="73"/>
      <c r="Q18" s="73"/>
      <c r="R18" s="73"/>
      <c r="S18" s="73"/>
      <c r="T18" s="73"/>
      <c r="U18" s="73"/>
      <c r="V18" s="73"/>
      <c r="W18" s="73"/>
      <c r="X18" s="73"/>
      <c r="Y18" s="73"/>
      <c r="Z18" s="73"/>
      <c r="AA18" s="73"/>
      <c r="AB18" s="73"/>
      <c r="AC18" s="73"/>
      <c r="AD18" s="73"/>
      <c r="AE18" s="73"/>
      <c r="AF18" s="73"/>
      <c r="AG18" s="73"/>
      <c r="AH18" s="73"/>
      <c r="AI18" s="73"/>
      <c r="AJ18" s="73"/>
      <c r="AK18" s="73"/>
      <c r="AL18" s="73">
        <v>50000000</v>
      </c>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6"/>
      <c r="HG18" s="16"/>
      <c r="HH18" s="16"/>
      <c r="HI18" s="16"/>
      <c r="HJ18" s="16"/>
      <c r="HK18" s="16"/>
      <c r="HL18" s="16"/>
    </row>
    <row r="19" spans="1:220" ht="33.75" x14ac:dyDescent="0.25">
      <c r="A19" s="118" t="s">
        <v>202</v>
      </c>
      <c r="B19" s="119" t="s">
        <v>207</v>
      </c>
      <c r="C19" s="118" t="s">
        <v>212</v>
      </c>
      <c r="D19" s="119" t="s">
        <v>235</v>
      </c>
      <c r="E19" s="118" t="s">
        <v>239</v>
      </c>
      <c r="F19" s="403" t="s">
        <v>253</v>
      </c>
      <c r="G19" s="118"/>
      <c r="H19" s="105" t="s">
        <v>254</v>
      </c>
      <c r="I19" s="105" t="s">
        <v>244</v>
      </c>
      <c r="J19" s="333" t="s">
        <v>1175</v>
      </c>
      <c r="K19" s="352" t="s">
        <v>1424</v>
      </c>
      <c r="L19" s="127">
        <f t="shared" si="3"/>
        <v>348686000</v>
      </c>
      <c r="M19" s="73">
        <f t="shared" si="4"/>
        <v>348686000</v>
      </c>
      <c r="N19" s="73">
        <f>SUM(O19:BZ19)</f>
        <v>348686000</v>
      </c>
      <c r="O19" s="73"/>
      <c r="P19" s="73"/>
      <c r="Q19" s="73"/>
      <c r="R19" s="73"/>
      <c r="S19" s="73"/>
      <c r="T19" s="73"/>
      <c r="U19" s="73"/>
      <c r="V19" s="73"/>
      <c r="W19" s="73"/>
      <c r="X19" s="73"/>
      <c r="Y19" s="73"/>
      <c r="Z19" s="73"/>
      <c r="AA19" s="73"/>
      <c r="AB19" s="73"/>
      <c r="AC19" s="73"/>
      <c r="AD19" s="73"/>
      <c r="AE19" s="73"/>
      <c r="AF19" s="73">
        <v>11352000</v>
      </c>
      <c r="AG19" s="73">
        <v>8514000</v>
      </c>
      <c r="AH19" s="73"/>
      <c r="AI19" s="73"/>
      <c r="AJ19" s="73">
        <v>2838000</v>
      </c>
      <c r="AK19" s="73">
        <v>39732000</v>
      </c>
      <c r="AL19" s="73"/>
      <c r="AM19" s="73"/>
      <c r="AN19" s="73"/>
      <c r="AO19" s="73"/>
      <c r="AP19" s="73"/>
      <c r="AQ19" s="73"/>
      <c r="AR19" s="73">
        <v>280000000</v>
      </c>
      <c r="AS19" s="73">
        <v>6250000</v>
      </c>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6"/>
      <c r="HG19" s="16"/>
      <c r="HH19" s="16"/>
      <c r="HI19" s="16"/>
      <c r="HJ19" s="16"/>
      <c r="HK19" s="16"/>
      <c r="HL19" s="16"/>
    </row>
    <row r="20" spans="1:220" ht="22.5" x14ac:dyDescent="0.25">
      <c r="A20" s="96" t="s">
        <v>202</v>
      </c>
      <c r="B20" s="96" t="s">
        <v>207</v>
      </c>
      <c r="C20" s="96" t="s">
        <v>241</v>
      </c>
      <c r="D20" s="96"/>
      <c r="E20" s="96"/>
      <c r="F20" s="411"/>
      <c r="G20" s="96"/>
      <c r="H20" s="461"/>
      <c r="I20" s="97"/>
      <c r="J20" s="292"/>
      <c r="K20" s="284" t="s">
        <v>242</v>
      </c>
      <c r="L20" s="127">
        <f t="shared" si="3"/>
        <v>0</v>
      </c>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6"/>
      <c r="HG20" s="16"/>
      <c r="HH20" s="16"/>
      <c r="HI20" s="16"/>
      <c r="HJ20" s="16"/>
      <c r="HK20" s="16"/>
      <c r="HL20" s="16"/>
    </row>
    <row r="21" spans="1:220" x14ac:dyDescent="0.25">
      <c r="A21" s="94" t="s">
        <v>202</v>
      </c>
      <c r="B21" s="94" t="s">
        <v>207</v>
      </c>
      <c r="C21" s="94" t="s">
        <v>241</v>
      </c>
      <c r="D21" s="94" t="s">
        <v>246</v>
      </c>
      <c r="E21" s="94"/>
      <c r="F21" s="414"/>
      <c r="G21" s="94"/>
      <c r="H21" s="164"/>
      <c r="I21" s="92"/>
      <c r="J21" s="94"/>
      <c r="K21" s="95" t="s">
        <v>247</v>
      </c>
      <c r="L21" s="127">
        <f t="shared" si="3"/>
        <v>0</v>
      </c>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6"/>
      <c r="HG21" s="16"/>
      <c r="HH21" s="16"/>
      <c r="HI21" s="16"/>
      <c r="HJ21" s="16"/>
      <c r="HK21" s="16"/>
      <c r="HL21" s="16"/>
    </row>
    <row r="22" spans="1:220" x14ac:dyDescent="0.25">
      <c r="A22" s="99" t="s">
        <v>202</v>
      </c>
      <c r="B22" s="99" t="s">
        <v>207</v>
      </c>
      <c r="C22" s="99" t="s">
        <v>241</v>
      </c>
      <c r="D22" s="99" t="s">
        <v>246</v>
      </c>
      <c r="E22" s="99" t="s">
        <v>251</v>
      </c>
      <c r="F22" s="415"/>
      <c r="G22" s="99"/>
      <c r="H22" s="107"/>
      <c r="I22" s="100"/>
      <c r="J22" s="294"/>
      <c r="K22" s="108" t="s">
        <v>252</v>
      </c>
      <c r="L22" s="127">
        <f t="shared" si="3"/>
        <v>0</v>
      </c>
      <c r="M22" s="73"/>
      <c r="N22" s="73"/>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6"/>
      <c r="HG22" s="16"/>
      <c r="HH22" s="16"/>
      <c r="HI22" s="16"/>
      <c r="HJ22" s="16"/>
      <c r="HK22" s="16"/>
      <c r="HL22" s="16"/>
    </row>
    <row r="23" spans="1:220" ht="33.75" x14ac:dyDescent="0.25">
      <c r="A23" s="68" t="s">
        <v>202</v>
      </c>
      <c r="B23" s="68" t="s">
        <v>207</v>
      </c>
      <c r="C23" s="68" t="s">
        <v>241</v>
      </c>
      <c r="D23" s="68" t="s">
        <v>246</v>
      </c>
      <c r="E23" s="68" t="s">
        <v>251</v>
      </c>
      <c r="F23" s="193" t="s">
        <v>255</v>
      </c>
      <c r="G23" s="68" t="s">
        <v>261</v>
      </c>
      <c r="H23" s="484" t="s">
        <v>257</v>
      </c>
      <c r="I23" s="105" t="s">
        <v>223</v>
      </c>
      <c r="J23" s="106" t="s">
        <v>1176</v>
      </c>
      <c r="K23" s="483" t="s">
        <v>258</v>
      </c>
      <c r="L23" s="127">
        <f t="shared" si="3"/>
        <v>250000000</v>
      </c>
      <c r="M23" s="73">
        <f>N23</f>
        <v>250000000</v>
      </c>
      <c r="N23" s="73">
        <f>SUM(O23:BZ23)</f>
        <v>250000000</v>
      </c>
      <c r="O23" s="73">
        <v>0</v>
      </c>
      <c r="P23" s="73">
        <v>0</v>
      </c>
      <c r="Q23" s="73">
        <v>250000000</v>
      </c>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6"/>
      <c r="HG23" s="16"/>
      <c r="HH23" s="16"/>
      <c r="HI23" s="16"/>
      <c r="HJ23" s="16"/>
      <c r="HK23" s="16"/>
      <c r="HL23" s="16"/>
    </row>
    <row r="24" spans="1:220" ht="22.5" x14ac:dyDescent="0.25">
      <c r="A24" s="99" t="s">
        <v>202</v>
      </c>
      <c r="B24" s="99" t="s">
        <v>207</v>
      </c>
      <c r="C24" s="99" t="s">
        <v>241</v>
      </c>
      <c r="D24" s="99" t="s">
        <v>246</v>
      </c>
      <c r="E24" s="99" t="s">
        <v>259</v>
      </c>
      <c r="F24" s="415"/>
      <c r="G24" s="99"/>
      <c r="H24" s="107"/>
      <c r="I24" s="100"/>
      <c r="J24" s="294"/>
      <c r="K24" s="108" t="s">
        <v>260</v>
      </c>
      <c r="L24" s="127">
        <f t="shared" si="3"/>
        <v>0</v>
      </c>
      <c r="M24" s="73"/>
      <c r="N24" s="73"/>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6"/>
      <c r="HG24" s="16"/>
      <c r="HH24" s="16"/>
      <c r="HI24" s="16"/>
      <c r="HJ24" s="16"/>
      <c r="HK24" s="16"/>
      <c r="HL24" s="16"/>
    </row>
    <row r="25" spans="1:220" ht="45" x14ac:dyDescent="0.25">
      <c r="A25" s="118" t="s">
        <v>202</v>
      </c>
      <c r="B25" s="119" t="s">
        <v>207</v>
      </c>
      <c r="C25" s="118" t="s">
        <v>241</v>
      </c>
      <c r="D25" s="119" t="s">
        <v>246</v>
      </c>
      <c r="E25" s="118" t="s">
        <v>259</v>
      </c>
      <c r="F25" s="403" t="s">
        <v>265</v>
      </c>
      <c r="G25" s="118"/>
      <c r="H25" s="105" t="s">
        <v>1267</v>
      </c>
      <c r="I25" s="118" t="s">
        <v>223</v>
      </c>
      <c r="J25" s="333" t="s">
        <v>1177</v>
      </c>
      <c r="K25" s="458" t="s">
        <v>266</v>
      </c>
      <c r="L25" s="127">
        <f t="shared" si="3"/>
        <v>100000000</v>
      </c>
      <c r="M25" s="73">
        <f>N25</f>
        <v>100000000</v>
      </c>
      <c r="N25" s="73">
        <f>SUM(O25:BZ25)</f>
        <v>100000000</v>
      </c>
      <c r="O25" s="73">
        <v>50000000</v>
      </c>
      <c r="P25" s="73"/>
      <c r="Q25" s="73"/>
      <c r="R25" s="73"/>
      <c r="S25" s="73"/>
      <c r="T25" s="73"/>
      <c r="U25" s="73"/>
      <c r="V25" s="73"/>
      <c r="W25" s="73"/>
      <c r="X25" s="73"/>
      <c r="Y25" s="73"/>
      <c r="Z25" s="73"/>
      <c r="AA25" s="73"/>
      <c r="AB25" s="73"/>
      <c r="AC25" s="73"/>
      <c r="AD25" s="73"/>
      <c r="AE25" s="73"/>
      <c r="AF25" s="73"/>
      <c r="AG25" s="73"/>
      <c r="AH25" s="73"/>
      <c r="AI25" s="73"/>
      <c r="AJ25" s="73"/>
      <c r="AK25" s="73"/>
      <c r="AL25" s="73">
        <v>50000000</v>
      </c>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6"/>
      <c r="HG25" s="16"/>
      <c r="HH25" s="16"/>
      <c r="HI25" s="16"/>
      <c r="HJ25" s="16"/>
      <c r="HK25" s="16"/>
      <c r="HL25" s="16"/>
    </row>
    <row r="26" spans="1:220" x14ac:dyDescent="0.25">
      <c r="A26" s="94" t="s">
        <v>202</v>
      </c>
      <c r="B26" s="94" t="s">
        <v>207</v>
      </c>
      <c r="C26" s="94" t="s">
        <v>241</v>
      </c>
      <c r="D26" s="94" t="s">
        <v>262</v>
      </c>
      <c r="E26" s="94"/>
      <c r="F26" s="414"/>
      <c r="G26" s="94"/>
      <c r="H26" s="164"/>
      <c r="I26" s="92"/>
      <c r="J26" s="94"/>
      <c r="K26" s="95" t="s">
        <v>263</v>
      </c>
      <c r="L26" s="127">
        <f t="shared" si="3"/>
        <v>0</v>
      </c>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6"/>
      <c r="HG26" s="16"/>
      <c r="HH26" s="16"/>
      <c r="HI26" s="16"/>
      <c r="HJ26" s="16"/>
      <c r="HK26" s="16"/>
      <c r="HL26" s="16"/>
    </row>
    <row r="27" spans="1:220" x14ac:dyDescent="0.25">
      <c r="A27" s="99" t="s">
        <v>202</v>
      </c>
      <c r="B27" s="99" t="s">
        <v>207</v>
      </c>
      <c r="C27" s="99" t="s">
        <v>241</v>
      </c>
      <c r="D27" s="99" t="s">
        <v>262</v>
      </c>
      <c r="E27" s="99" t="s">
        <v>264</v>
      </c>
      <c r="F27" s="415"/>
      <c r="G27" s="99"/>
      <c r="H27" s="107"/>
      <c r="I27" s="100"/>
      <c r="J27" s="294"/>
      <c r="K27" s="108" t="s">
        <v>269</v>
      </c>
      <c r="L27" s="127">
        <f t="shared" si="3"/>
        <v>0</v>
      </c>
      <c r="M27" s="73"/>
      <c r="N27" s="73"/>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6"/>
      <c r="HG27" s="16"/>
      <c r="HH27" s="16"/>
      <c r="HI27" s="16"/>
      <c r="HJ27" s="16"/>
      <c r="HK27" s="16"/>
      <c r="HL27" s="16"/>
    </row>
    <row r="28" spans="1:220" ht="33.75" x14ac:dyDescent="0.25">
      <c r="A28" s="118" t="s">
        <v>202</v>
      </c>
      <c r="B28" s="119" t="s">
        <v>207</v>
      </c>
      <c r="C28" s="118" t="s">
        <v>241</v>
      </c>
      <c r="D28" s="119" t="s">
        <v>262</v>
      </c>
      <c r="E28" s="118" t="s">
        <v>264</v>
      </c>
      <c r="F28" s="403" t="s">
        <v>270</v>
      </c>
      <c r="G28" s="118"/>
      <c r="H28" s="105" t="s">
        <v>1268</v>
      </c>
      <c r="I28" s="118" t="s">
        <v>223</v>
      </c>
      <c r="J28" s="333" t="s">
        <v>1178</v>
      </c>
      <c r="K28" s="458" t="s">
        <v>271</v>
      </c>
      <c r="L28" s="127">
        <f t="shared" si="3"/>
        <v>100000000</v>
      </c>
      <c r="M28" s="73">
        <f t="shared" ref="M28:M30" si="5">N28</f>
        <v>100000000</v>
      </c>
      <c r="N28" s="73">
        <f>SUM(O28:BZ28)</f>
        <v>100000000</v>
      </c>
      <c r="O28" s="73">
        <v>100000000</v>
      </c>
      <c r="P28" s="73"/>
      <c r="Q28" s="73"/>
      <c r="R28" s="73"/>
      <c r="S28" s="73"/>
      <c r="T28" s="73"/>
      <c r="U28" s="73"/>
      <c r="V28" s="73"/>
      <c r="W28" s="73"/>
      <c r="X28" s="73"/>
      <c r="Y28" s="73"/>
      <c r="Z28" s="73"/>
      <c r="AA28" s="73"/>
      <c r="AB28" s="73"/>
      <c r="AC28" s="73"/>
      <c r="AD28" s="73"/>
      <c r="AE28" s="73"/>
      <c r="AF28" s="73"/>
      <c r="AG28" s="73"/>
      <c r="AH28" s="73"/>
      <c r="AI28" s="73"/>
      <c r="AJ28" s="73"/>
      <c r="AK28" s="73"/>
      <c r="AL28" s="73">
        <v>0</v>
      </c>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6"/>
      <c r="HG28" s="16"/>
      <c r="HH28" s="16"/>
      <c r="HI28" s="16"/>
      <c r="HJ28" s="16"/>
      <c r="HK28" s="16"/>
      <c r="HL28" s="16"/>
    </row>
    <row r="29" spans="1:220" x14ac:dyDescent="0.25">
      <c r="A29" s="99" t="s">
        <v>202</v>
      </c>
      <c r="B29" s="99" t="s">
        <v>207</v>
      </c>
      <c r="C29" s="99" t="s">
        <v>241</v>
      </c>
      <c r="D29" s="99" t="s">
        <v>262</v>
      </c>
      <c r="E29" s="99" t="s">
        <v>267</v>
      </c>
      <c r="F29" s="415"/>
      <c r="G29" s="99"/>
      <c r="H29" s="107"/>
      <c r="I29" s="100"/>
      <c r="J29" s="294"/>
      <c r="K29" s="108" t="s">
        <v>273</v>
      </c>
      <c r="L29" s="127">
        <f t="shared" si="3"/>
        <v>0</v>
      </c>
      <c r="M29" s="73">
        <f t="shared" si="5"/>
        <v>0</v>
      </c>
      <c r="N29" s="73">
        <f>SUM(O29:BZ29)</f>
        <v>0</v>
      </c>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6"/>
      <c r="HG29" s="16"/>
      <c r="HH29" s="16"/>
      <c r="HI29" s="16"/>
      <c r="HJ29" s="16"/>
      <c r="HK29" s="16"/>
      <c r="HL29" s="16"/>
    </row>
    <row r="30" spans="1:220" ht="33.75" x14ac:dyDescent="0.25">
      <c r="A30" s="118" t="s">
        <v>202</v>
      </c>
      <c r="B30" s="119" t="s">
        <v>207</v>
      </c>
      <c r="C30" s="118" t="s">
        <v>241</v>
      </c>
      <c r="D30" s="119" t="s">
        <v>262</v>
      </c>
      <c r="E30" s="68">
        <v>60</v>
      </c>
      <c r="F30" s="403" t="s">
        <v>274</v>
      </c>
      <c r="G30" s="118"/>
      <c r="H30" s="105" t="s">
        <v>1269</v>
      </c>
      <c r="I30" s="118" t="s">
        <v>223</v>
      </c>
      <c r="J30" s="333" t="s">
        <v>1179</v>
      </c>
      <c r="K30" s="111" t="s">
        <v>275</v>
      </c>
      <c r="L30" s="127">
        <f t="shared" si="3"/>
        <v>200000000</v>
      </c>
      <c r="M30" s="73">
        <f t="shared" si="5"/>
        <v>200000000</v>
      </c>
      <c r="N30" s="73">
        <f>SUM(O30:BZ30)</f>
        <v>200000000</v>
      </c>
      <c r="O30" s="73">
        <v>200000000</v>
      </c>
      <c r="P30" s="73"/>
      <c r="Q30" s="73"/>
      <c r="R30" s="73"/>
      <c r="S30" s="73"/>
      <c r="T30" s="73"/>
      <c r="U30" s="73"/>
      <c r="V30" s="73"/>
      <c r="W30" s="73"/>
      <c r="X30" s="73"/>
      <c r="Y30" s="73"/>
      <c r="Z30" s="73"/>
      <c r="AA30" s="73"/>
      <c r="AB30" s="73"/>
      <c r="AC30" s="73"/>
      <c r="AD30" s="73"/>
      <c r="AE30" s="73"/>
      <c r="AF30" s="73"/>
      <c r="AG30" s="73"/>
      <c r="AH30" s="73"/>
      <c r="AI30" s="73"/>
      <c r="AJ30" s="73"/>
      <c r="AK30" s="73"/>
      <c r="AL30" s="73">
        <v>0</v>
      </c>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6"/>
      <c r="HG30" s="16"/>
      <c r="HH30" s="16"/>
      <c r="HI30" s="16"/>
      <c r="HJ30" s="16"/>
      <c r="HK30" s="16"/>
      <c r="HL30" s="16"/>
    </row>
    <row r="31" spans="1:220" ht="22.5" x14ac:dyDescent="0.25">
      <c r="A31" s="84" t="s">
        <v>204</v>
      </c>
      <c r="B31" s="84"/>
      <c r="C31" s="84"/>
      <c r="D31" s="84"/>
      <c r="E31" s="84"/>
      <c r="F31" s="416"/>
      <c r="G31" s="83" t="s">
        <v>204</v>
      </c>
      <c r="H31" s="167"/>
      <c r="I31" s="83"/>
      <c r="J31" s="84"/>
      <c r="K31" s="58" t="s">
        <v>268</v>
      </c>
      <c r="L31" s="127">
        <f t="shared" si="3"/>
        <v>0</v>
      </c>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6"/>
      <c r="HG31" s="16"/>
      <c r="HH31" s="16"/>
      <c r="HI31" s="16"/>
      <c r="HJ31" s="16"/>
      <c r="HK31" s="16"/>
      <c r="HL31" s="16"/>
    </row>
    <row r="32" spans="1:220" x14ac:dyDescent="0.25">
      <c r="A32" s="89" t="s">
        <v>204</v>
      </c>
      <c r="B32" s="89" t="s">
        <v>207</v>
      </c>
      <c r="C32" s="89"/>
      <c r="D32" s="89"/>
      <c r="E32" s="89"/>
      <c r="F32" s="410"/>
      <c r="G32" s="90"/>
      <c r="H32" s="90"/>
      <c r="I32" s="74"/>
      <c r="J32" s="75"/>
      <c r="K32" s="76" t="s">
        <v>272</v>
      </c>
      <c r="L32" s="127">
        <f t="shared" si="3"/>
        <v>0</v>
      </c>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6"/>
      <c r="HG32" s="16"/>
      <c r="HH32" s="16"/>
      <c r="HI32" s="16"/>
      <c r="HJ32" s="16"/>
      <c r="HK32" s="16"/>
      <c r="HL32" s="16"/>
    </row>
    <row r="33" spans="1:220" x14ac:dyDescent="0.25">
      <c r="A33" s="96" t="s">
        <v>204</v>
      </c>
      <c r="B33" s="96" t="s">
        <v>207</v>
      </c>
      <c r="C33" s="96" t="s">
        <v>212</v>
      </c>
      <c r="D33" s="96"/>
      <c r="E33" s="96"/>
      <c r="F33" s="411"/>
      <c r="G33" s="96"/>
      <c r="H33" s="461"/>
      <c r="I33" s="97"/>
      <c r="J33" s="292"/>
      <c r="K33" s="284" t="s">
        <v>213</v>
      </c>
      <c r="L33" s="127">
        <f t="shared" si="3"/>
        <v>0</v>
      </c>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6"/>
      <c r="HG33" s="16"/>
      <c r="HH33" s="16"/>
      <c r="HI33" s="16"/>
      <c r="HJ33" s="16"/>
      <c r="HK33" s="16"/>
      <c r="HL33" s="16"/>
    </row>
    <row r="34" spans="1:220" x14ac:dyDescent="0.25">
      <c r="A34" s="94" t="s">
        <v>204</v>
      </c>
      <c r="B34" s="94" t="s">
        <v>207</v>
      </c>
      <c r="C34" s="94" t="s">
        <v>212</v>
      </c>
      <c r="D34" s="94" t="s">
        <v>216</v>
      </c>
      <c r="E34" s="94"/>
      <c r="F34" s="414"/>
      <c r="G34" s="94"/>
      <c r="H34" s="164"/>
      <c r="I34" s="92"/>
      <c r="J34" s="94"/>
      <c r="K34" s="95" t="s">
        <v>219</v>
      </c>
      <c r="L34" s="127">
        <f t="shared" si="3"/>
        <v>0</v>
      </c>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6"/>
      <c r="HG34" s="16"/>
      <c r="HH34" s="16"/>
      <c r="HI34" s="16"/>
      <c r="HJ34" s="16"/>
      <c r="HK34" s="16"/>
      <c r="HL34" s="16"/>
    </row>
    <row r="35" spans="1:220" x14ac:dyDescent="0.25">
      <c r="A35" s="99" t="s">
        <v>204</v>
      </c>
      <c r="B35" s="99" t="s">
        <v>207</v>
      </c>
      <c r="C35" s="99" t="s">
        <v>212</v>
      </c>
      <c r="D35" s="99" t="s">
        <v>216</v>
      </c>
      <c r="E35" s="99" t="s">
        <v>276</v>
      </c>
      <c r="F35" s="412"/>
      <c r="G35" s="100"/>
      <c r="H35" s="107"/>
      <c r="I35" s="100"/>
      <c r="J35" s="294"/>
      <c r="K35" s="108" t="s">
        <v>277</v>
      </c>
      <c r="L35" s="127">
        <f t="shared" si="3"/>
        <v>0</v>
      </c>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6"/>
      <c r="HG35" s="16"/>
      <c r="HH35" s="16"/>
      <c r="HI35" s="16"/>
      <c r="HJ35" s="16"/>
      <c r="HK35" s="16"/>
      <c r="HL35" s="16"/>
    </row>
    <row r="36" spans="1:220" ht="22.5" x14ac:dyDescent="0.25">
      <c r="A36" s="68" t="s">
        <v>204</v>
      </c>
      <c r="B36" s="68" t="s">
        <v>207</v>
      </c>
      <c r="C36" s="68" t="s">
        <v>212</v>
      </c>
      <c r="D36" s="68" t="s">
        <v>216</v>
      </c>
      <c r="E36" s="68" t="s">
        <v>276</v>
      </c>
      <c r="F36" s="403" t="s">
        <v>278</v>
      </c>
      <c r="G36" s="109" t="s">
        <v>279</v>
      </c>
      <c r="H36" s="105" t="s">
        <v>1270</v>
      </c>
      <c r="I36" s="109" t="s">
        <v>244</v>
      </c>
      <c r="J36" s="301" t="s">
        <v>1180</v>
      </c>
      <c r="K36" s="458" t="s">
        <v>280</v>
      </c>
      <c r="L36" s="127">
        <f t="shared" si="3"/>
        <v>665000000</v>
      </c>
      <c r="M36" s="78">
        <f t="shared" ref="M36:M54" si="6">N36</f>
        <v>665000000</v>
      </c>
      <c r="N36" s="78">
        <f t="shared" ref="N36:N54" si="7">SUM(O36:BZ36)</f>
        <v>665000000</v>
      </c>
      <c r="O36" s="78">
        <v>200000000</v>
      </c>
      <c r="P36" s="78"/>
      <c r="Q36" s="78"/>
      <c r="R36" s="78"/>
      <c r="S36" s="78"/>
      <c r="T36" s="78"/>
      <c r="U36" s="78"/>
      <c r="V36" s="78"/>
      <c r="W36" s="78">
        <v>5000000</v>
      </c>
      <c r="X36" s="78"/>
      <c r="Y36" s="78"/>
      <c r="Z36" s="78"/>
      <c r="AA36" s="78">
        <f>114850000+200000000</f>
        <v>314850000</v>
      </c>
      <c r="AB36" s="78"/>
      <c r="AC36" s="78"/>
      <c r="AD36" s="78">
        <v>10000000</v>
      </c>
      <c r="AE36" s="78"/>
      <c r="AF36" s="78"/>
      <c r="AG36" s="78"/>
      <c r="AH36" s="78">
        <v>120960000</v>
      </c>
      <c r="AI36" s="78">
        <v>14190000</v>
      </c>
      <c r="AJ36" s="78"/>
      <c r="AK36" s="78"/>
      <c r="AL36" s="78">
        <v>0</v>
      </c>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6"/>
      <c r="HG36" s="16"/>
      <c r="HH36" s="16"/>
      <c r="HI36" s="16"/>
      <c r="HJ36" s="16"/>
      <c r="HK36" s="16"/>
      <c r="HL36" s="16"/>
    </row>
    <row r="37" spans="1:220" ht="45" x14ac:dyDescent="0.25">
      <c r="A37" s="68" t="s">
        <v>204</v>
      </c>
      <c r="B37" s="68" t="s">
        <v>207</v>
      </c>
      <c r="C37" s="68" t="s">
        <v>212</v>
      </c>
      <c r="D37" s="68" t="s">
        <v>216</v>
      </c>
      <c r="E37" s="68" t="s">
        <v>276</v>
      </c>
      <c r="F37" s="403" t="s">
        <v>284</v>
      </c>
      <c r="G37" s="109" t="s">
        <v>279</v>
      </c>
      <c r="H37" s="105" t="s">
        <v>1271</v>
      </c>
      <c r="I37" s="109" t="s">
        <v>244</v>
      </c>
      <c r="J37" s="301" t="s">
        <v>285</v>
      </c>
      <c r="K37" s="111" t="s">
        <v>286</v>
      </c>
      <c r="L37" s="127">
        <f t="shared" si="3"/>
        <v>205000000</v>
      </c>
      <c r="M37" s="78">
        <f t="shared" si="6"/>
        <v>205000000</v>
      </c>
      <c r="N37" s="78">
        <f t="shared" si="7"/>
        <v>205000000</v>
      </c>
      <c r="O37" s="78"/>
      <c r="P37" s="78"/>
      <c r="Q37" s="78"/>
      <c r="R37" s="78"/>
      <c r="S37" s="78"/>
      <c r="T37" s="78"/>
      <c r="U37" s="78"/>
      <c r="V37" s="78"/>
      <c r="W37" s="78"/>
      <c r="X37" s="78"/>
      <c r="Y37" s="78"/>
      <c r="Z37" s="78"/>
      <c r="AA37" s="78"/>
      <c r="AB37" s="78"/>
      <c r="AC37" s="78"/>
      <c r="AD37" s="78"/>
      <c r="AE37" s="78"/>
      <c r="AF37" s="78"/>
      <c r="AG37" s="78"/>
      <c r="AH37" s="78"/>
      <c r="AI37" s="78"/>
      <c r="AJ37" s="78"/>
      <c r="AK37" s="78"/>
      <c r="AL37" s="78">
        <v>205000000</v>
      </c>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6"/>
      <c r="HG37" s="16"/>
      <c r="HH37" s="16"/>
      <c r="HI37" s="16"/>
      <c r="HJ37" s="16"/>
      <c r="HK37" s="16"/>
      <c r="HL37" s="16"/>
    </row>
    <row r="38" spans="1:220" ht="56.25" x14ac:dyDescent="0.25">
      <c r="A38" s="68" t="s">
        <v>204</v>
      </c>
      <c r="B38" s="68" t="s">
        <v>207</v>
      </c>
      <c r="C38" s="68" t="s">
        <v>212</v>
      </c>
      <c r="D38" s="68" t="s">
        <v>216</v>
      </c>
      <c r="E38" s="68" t="s">
        <v>276</v>
      </c>
      <c r="F38" s="403" t="s">
        <v>289</v>
      </c>
      <c r="G38" s="109" t="s">
        <v>279</v>
      </c>
      <c r="H38" s="105" t="s">
        <v>1272</v>
      </c>
      <c r="I38" s="109" t="s">
        <v>244</v>
      </c>
      <c r="J38" s="301" t="s">
        <v>290</v>
      </c>
      <c r="K38" s="458" t="s">
        <v>1125</v>
      </c>
      <c r="L38" s="127">
        <f t="shared" si="3"/>
        <v>304000000</v>
      </c>
      <c r="M38" s="78">
        <f t="shared" si="6"/>
        <v>304000000</v>
      </c>
      <c r="N38" s="78">
        <f t="shared" si="7"/>
        <v>304000000</v>
      </c>
      <c r="O38" s="78"/>
      <c r="P38" s="78"/>
      <c r="Q38" s="78"/>
      <c r="R38" s="78"/>
      <c r="S38" s="78"/>
      <c r="T38" s="78"/>
      <c r="U38" s="78"/>
      <c r="V38" s="78"/>
      <c r="W38" s="78"/>
      <c r="X38" s="78"/>
      <c r="Y38" s="78"/>
      <c r="Z38" s="78"/>
      <c r="AA38" s="78"/>
      <c r="AB38" s="78"/>
      <c r="AC38" s="78"/>
      <c r="AD38" s="78"/>
      <c r="AE38" s="78"/>
      <c r="AF38" s="78"/>
      <c r="AG38" s="78"/>
      <c r="AH38" s="78"/>
      <c r="AI38" s="78"/>
      <c r="AJ38" s="78"/>
      <c r="AK38" s="78"/>
      <c r="AL38" s="78">
        <v>304000000</v>
      </c>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6"/>
      <c r="HG38" s="16"/>
      <c r="HH38" s="16"/>
      <c r="HI38" s="16"/>
      <c r="HJ38" s="16"/>
      <c r="HK38" s="16"/>
      <c r="HL38" s="16"/>
    </row>
    <row r="39" spans="1:220" ht="33.75" x14ac:dyDescent="0.25">
      <c r="A39" s="68" t="s">
        <v>204</v>
      </c>
      <c r="B39" s="68" t="s">
        <v>207</v>
      </c>
      <c r="C39" s="68" t="s">
        <v>212</v>
      </c>
      <c r="D39" s="68" t="s">
        <v>216</v>
      </c>
      <c r="E39" s="68" t="s">
        <v>276</v>
      </c>
      <c r="F39" s="403" t="s">
        <v>293</v>
      </c>
      <c r="G39" s="109" t="s">
        <v>279</v>
      </c>
      <c r="H39" s="105" t="s">
        <v>1273</v>
      </c>
      <c r="I39" s="109" t="s">
        <v>244</v>
      </c>
      <c r="J39" s="301" t="s">
        <v>285</v>
      </c>
      <c r="K39" s="458" t="s">
        <v>294</v>
      </c>
      <c r="L39" s="127">
        <f t="shared" si="3"/>
        <v>334000000</v>
      </c>
      <c r="M39" s="78">
        <f t="shared" si="6"/>
        <v>334000000</v>
      </c>
      <c r="N39" s="78">
        <f t="shared" si="7"/>
        <v>334000000</v>
      </c>
      <c r="O39" s="78"/>
      <c r="P39" s="78"/>
      <c r="Q39" s="78"/>
      <c r="R39" s="78"/>
      <c r="S39" s="78"/>
      <c r="T39" s="78"/>
      <c r="U39" s="78"/>
      <c r="V39" s="78"/>
      <c r="W39" s="78"/>
      <c r="X39" s="78"/>
      <c r="Y39" s="78"/>
      <c r="Z39" s="78"/>
      <c r="AA39" s="78">
        <f>159000000-116000000</f>
        <v>43000000</v>
      </c>
      <c r="AB39" s="78"/>
      <c r="AC39" s="78"/>
      <c r="AD39" s="78"/>
      <c r="AE39" s="78"/>
      <c r="AF39" s="78"/>
      <c r="AG39" s="78"/>
      <c r="AH39" s="78"/>
      <c r="AI39" s="78"/>
      <c r="AJ39" s="78"/>
      <c r="AK39" s="78"/>
      <c r="AL39" s="78">
        <v>291000000</v>
      </c>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6"/>
      <c r="HG39" s="16"/>
      <c r="HH39" s="16"/>
      <c r="HI39" s="16"/>
      <c r="HJ39" s="16"/>
      <c r="HK39" s="16"/>
      <c r="HL39" s="16"/>
    </row>
    <row r="40" spans="1:220" x14ac:dyDescent="0.25">
      <c r="A40" s="84" t="s">
        <v>207</v>
      </c>
      <c r="B40" s="84"/>
      <c r="C40" s="84"/>
      <c r="D40" s="84"/>
      <c r="E40" s="84"/>
      <c r="F40" s="416"/>
      <c r="G40" s="83"/>
      <c r="H40" s="167"/>
      <c r="I40" s="83"/>
      <c r="J40" s="84"/>
      <c r="K40" s="58" t="s">
        <v>19</v>
      </c>
      <c r="L40" s="127">
        <f t="shared" si="3"/>
        <v>0</v>
      </c>
      <c r="M40" s="78">
        <f t="shared" si="6"/>
        <v>0</v>
      </c>
      <c r="N40" s="78">
        <f t="shared" si="7"/>
        <v>0</v>
      </c>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6"/>
      <c r="HG40" s="16"/>
      <c r="HH40" s="16"/>
      <c r="HI40" s="16"/>
      <c r="HJ40" s="16"/>
      <c r="HK40" s="16"/>
      <c r="HL40" s="16"/>
    </row>
    <row r="41" spans="1:220" x14ac:dyDescent="0.25">
      <c r="A41" s="75" t="s">
        <v>207</v>
      </c>
      <c r="B41" s="75" t="s">
        <v>281</v>
      </c>
      <c r="C41" s="75"/>
      <c r="D41" s="75"/>
      <c r="E41" s="75"/>
      <c r="F41" s="417"/>
      <c r="G41" s="75"/>
      <c r="H41" s="90"/>
      <c r="I41" s="74"/>
      <c r="J41" s="75"/>
      <c r="K41" s="76" t="s">
        <v>282</v>
      </c>
      <c r="L41" s="127">
        <f t="shared" si="3"/>
        <v>0</v>
      </c>
      <c r="M41" s="78">
        <f t="shared" si="6"/>
        <v>0</v>
      </c>
      <c r="N41" s="78">
        <f t="shared" si="7"/>
        <v>0</v>
      </c>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6"/>
      <c r="HG41" s="16"/>
      <c r="HH41" s="16"/>
      <c r="HI41" s="16"/>
      <c r="HJ41" s="16"/>
      <c r="HK41" s="16"/>
      <c r="HL41" s="16"/>
    </row>
    <row r="42" spans="1:220" x14ac:dyDescent="0.25">
      <c r="A42" s="96" t="s">
        <v>207</v>
      </c>
      <c r="B42" s="96" t="s">
        <v>281</v>
      </c>
      <c r="C42" s="96" t="s">
        <v>202</v>
      </c>
      <c r="D42" s="96"/>
      <c r="E42" s="96"/>
      <c r="F42" s="411"/>
      <c r="G42" s="96"/>
      <c r="H42" s="461"/>
      <c r="I42" s="97"/>
      <c r="J42" s="292"/>
      <c r="K42" s="284" t="s">
        <v>283</v>
      </c>
      <c r="L42" s="127">
        <f t="shared" si="3"/>
        <v>0</v>
      </c>
      <c r="M42" s="78">
        <f t="shared" si="6"/>
        <v>0</v>
      </c>
      <c r="N42" s="78">
        <f t="shared" si="7"/>
        <v>0</v>
      </c>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6"/>
      <c r="HG42" s="16"/>
      <c r="HH42" s="16"/>
      <c r="HI42" s="16"/>
      <c r="HJ42" s="16"/>
      <c r="HK42" s="16"/>
      <c r="HL42" s="16"/>
    </row>
    <row r="43" spans="1:220" x14ac:dyDescent="0.25">
      <c r="A43" s="94" t="s">
        <v>207</v>
      </c>
      <c r="B43" s="94" t="s">
        <v>281</v>
      </c>
      <c r="C43" s="94" t="s">
        <v>202</v>
      </c>
      <c r="D43" s="94" t="s">
        <v>287</v>
      </c>
      <c r="E43" s="94"/>
      <c r="F43" s="413"/>
      <c r="G43" s="92"/>
      <c r="H43" s="164"/>
      <c r="I43" s="92"/>
      <c r="J43" s="94"/>
      <c r="K43" s="95" t="s">
        <v>288</v>
      </c>
      <c r="L43" s="127">
        <f t="shared" si="3"/>
        <v>0</v>
      </c>
      <c r="M43" s="78">
        <f t="shared" si="6"/>
        <v>0</v>
      </c>
      <c r="N43" s="78">
        <f t="shared" si="7"/>
        <v>0</v>
      </c>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6"/>
      <c r="HG43" s="16"/>
      <c r="HH43" s="16"/>
      <c r="HI43" s="16"/>
      <c r="HJ43" s="16"/>
      <c r="HK43" s="16"/>
      <c r="HL43" s="16"/>
    </row>
    <row r="44" spans="1:220" ht="22.5" x14ac:dyDescent="0.25">
      <c r="A44" s="99" t="s">
        <v>207</v>
      </c>
      <c r="B44" s="99" t="s">
        <v>281</v>
      </c>
      <c r="C44" s="99" t="s">
        <v>202</v>
      </c>
      <c r="D44" s="99" t="s">
        <v>287</v>
      </c>
      <c r="E44" s="99" t="s">
        <v>291</v>
      </c>
      <c r="F44" s="412"/>
      <c r="G44" s="100"/>
      <c r="H44" s="107"/>
      <c r="I44" s="100"/>
      <c r="J44" s="294"/>
      <c r="K44" s="108" t="s">
        <v>292</v>
      </c>
      <c r="L44" s="127">
        <f t="shared" si="3"/>
        <v>0</v>
      </c>
      <c r="M44" s="78">
        <f t="shared" si="6"/>
        <v>0</v>
      </c>
      <c r="N44" s="78">
        <f t="shared" si="7"/>
        <v>0</v>
      </c>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295"/>
      <c r="BZ44" s="295"/>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136"/>
      <c r="ES44" s="4"/>
      <c r="ET44" s="4"/>
      <c r="EU44" s="4"/>
      <c r="EV44" s="4"/>
      <c r="EW44" s="4"/>
      <c r="EX44" s="4"/>
      <c r="EY44" s="4"/>
      <c r="EZ44" s="4"/>
      <c r="FA44" s="4"/>
      <c r="FB44" s="4"/>
      <c r="FC44" s="4"/>
      <c r="FD44" s="4"/>
      <c r="FE44" s="4"/>
      <c r="FF44" s="4"/>
      <c r="FG44" s="4"/>
      <c r="FH44" s="4"/>
      <c r="FI44" s="4"/>
      <c r="FJ44" s="137"/>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14"/>
      <c r="GP44" s="4"/>
      <c r="GQ44" s="4"/>
      <c r="GR44" s="4"/>
      <c r="GS44" s="4"/>
      <c r="GT44" s="4"/>
      <c r="GU44" s="4"/>
      <c r="GV44" s="14"/>
      <c r="GW44" s="14"/>
      <c r="GX44" s="14"/>
      <c r="GY44" s="14"/>
      <c r="GZ44" s="14"/>
      <c r="HA44" s="14"/>
      <c r="HB44" s="14"/>
      <c r="HC44" s="14"/>
      <c r="HD44" s="14"/>
      <c r="HE44" s="14"/>
      <c r="HF44" s="16"/>
      <c r="HG44" s="16"/>
      <c r="HH44" s="16"/>
      <c r="HI44" s="16"/>
      <c r="HJ44" s="16"/>
      <c r="HK44" s="16"/>
      <c r="HL44" s="16"/>
    </row>
    <row r="45" spans="1:220" ht="45" x14ac:dyDescent="0.25">
      <c r="A45" s="109" t="s">
        <v>207</v>
      </c>
      <c r="B45" s="109" t="s">
        <v>281</v>
      </c>
      <c r="C45" s="109" t="s">
        <v>202</v>
      </c>
      <c r="D45" s="109" t="s">
        <v>287</v>
      </c>
      <c r="E45" s="109" t="s">
        <v>291</v>
      </c>
      <c r="F45" s="403" t="s">
        <v>300</v>
      </c>
      <c r="G45" s="105"/>
      <c r="H45" s="105" t="s">
        <v>1274</v>
      </c>
      <c r="I45" s="105" t="s">
        <v>223</v>
      </c>
      <c r="J45" s="106" t="s">
        <v>1181</v>
      </c>
      <c r="K45" s="485" t="s">
        <v>301</v>
      </c>
      <c r="L45" s="127">
        <f t="shared" si="3"/>
        <v>376400000</v>
      </c>
      <c r="M45" s="78">
        <f t="shared" si="6"/>
        <v>376400000</v>
      </c>
      <c r="N45" s="78">
        <f t="shared" si="7"/>
        <v>376400000</v>
      </c>
      <c r="O45" s="78">
        <v>200000000</v>
      </c>
      <c r="P45" s="78"/>
      <c r="Q45" s="78"/>
      <c r="R45" s="78"/>
      <c r="S45" s="78"/>
      <c r="T45" s="78"/>
      <c r="U45" s="78"/>
      <c r="V45" s="78"/>
      <c r="W45" s="78"/>
      <c r="X45" s="78">
        <v>21400000</v>
      </c>
      <c r="Y45" s="78"/>
      <c r="Z45" s="78"/>
      <c r="AA45" s="78">
        <v>0</v>
      </c>
      <c r="AB45" s="78"/>
      <c r="AC45" s="78"/>
      <c r="AD45" s="78"/>
      <c r="AE45" s="78">
        <v>50000000</v>
      </c>
      <c r="AF45" s="78"/>
      <c r="AG45" s="78"/>
      <c r="AH45" s="78"/>
      <c r="AI45" s="78"/>
      <c r="AJ45" s="78"/>
      <c r="AK45" s="78"/>
      <c r="AL45" s="78">
        <v>60000000</v>
      </c>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v>25000000</v>
      </c>
      <c r="BR45" s="78">
        <v>20000000</v>
      </c>
      <c r="BS45" s="78">
        <v>0</v>
      </c>
      <c r="BT45" s="78"/>
      <c r="BU45" s="78"/>
      <c r="BV45" s="78"/>
      <c r="BW45" s="78"/>
      <c r="BX45" s="78"/>
      <c r="BY45" s="78"/>
      <c r="BZ45" s="78"/>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137"/>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14"/>
      <c r="GP45" s="4"/>
      <c r="GQ45" s="4"/>
      <c r="GR45" s="4"/>
      <c r="GS45" s="4"/>
      <c r="GT45" s="4"/>
      <c r="GU45" s="4"/>
      <c r="GV45" s="14"/>
      <c r="GW45" s="14"/>
      <c r="GX45" s="14"/>
      <c r="GY45" s="14"/>
      <c r="GZ45" s="14"/>
      <c r="HA45" s="14"/>
      <c r="HB45" s="14"/>
      <c r="HC45" s="14"/>
      <c r="HD45" s="14"/>
      <c r="HE45" s="14"/>
      <c r="HF45" s="16"/>
      <c r="HG45" s="16"/>
      <c r="HH45" s="16"/>
      <c r="HI45" s="16"/>
      <c r="HJ45" s="16"/>
      <c r="HK45" s="16"/>
      <c r="HL45" s="16"/>
    </row>
    <row r="46" spans="1:220" ht="33.75" x14ac:dyDescent="0.25">
      <c r="A46" s="109" t="s">
        <v>207</v>
      </c>
      <c r="B46" s="109" t="s">
        <v>281</v>
      </c>
      <c r="C46" s="109" t="s">
        <v>202</v>
      </c>
      <c r="D46" s="109" t="s">
        <v>287</v>
      </c>
      <c r="E46" s="109" t="s">
        <v>291</v>
      </c>
      <c r="F46" s="403" t="s">
        <v>303</v>
      </c>
      <c r="G46" s="109"/>
      <c r="H46" s="105" t="s">
        <v>1275</v>
      </c>
      <c r="I46" s="105" t="s">
        <v>223</v>
      </c>
      <c r="J46" s="106" t="s">
        <v>1182</v>
      </c>
      <c r="K46" s="140" t="s">
        <v>304</v>
      </c>
      <c r="L46" s="127">
        <f t="shared" si="3"/>
        <v>51450000</v>
      </c>
      <c r="M46" s="78">
        <f t="shared" si="6"/>
        <v>51450000</v>
      </c>
      <c r="N46" s="78">
        <f t="shared" si="7"/>
        <v>51450000</v>
      </c>
      <c r="O46" s="78"/>
      <c r="P46" s="78"/>
      <c r="Q46" s="78"/>
      <c r="R46" s="78"/>
      <c r="S46" s="78"/>
      <c r="T46" s="78"/>
      <c r="U46" s="78"/>
      <c r="V46" s="78"/>
      <c r="W46" s="78"/>
      <c r="X46" s="78">
        <v>51450000</v>
      </c>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137"/>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14"/>
      <c r="GP46" s="4"/>
      <c r="GQ46" s="4"/>
      <c r="GR46" s="4"/>
      <c r="GS46" s="4"/>
      <c r="GT46" s="4"/>
      <c r="GU46" s="4"/>
      <c r="GV46" s="14"/>
      <c r="GW46" s="14"/>
      <c r="GX46" s="14"/>
      <c r="GY46" s="14"/>
      <c r="GZ46" s="14"/>
      <c r="HA46" s="14"/>
      <c r="HB46" s="14"/>
      <c r="HC46" s="14"/>
      <c r="HD46" s="14"/>
      <c r="HE46" s="14"/>
      <c r="HF46" s="16"/>
      <c r="HG46" s="16"/>
      <c r="HH46" s="16"/>
      <c r="HI46" s="16"/>
      <c r="HJ46" s="16"/>
      <c r="HK46" s="16"/>
      <c r="HL46" s="16"/>
    </row>
    <row r="47" spans="1:220" ht="33.75" x14ac:dyDescent="0.25">
      <c r="A47" s="109" t="s">
        <v>207</v>
      </c>
      <c r="B47" s="109" t="s">
        <v>281</v>
      </c>
      <c r="C47" s="109" t="s">
        <v>202</v>
      </c>
      <c r="D47" s="109" t="s">
        <v>287</v>
      </c>
      <c r="E47" s="109" t="s">
        <v>291</v>
      </c>
      <c r="F47" s="403" t="s">
        <v>305</v>
      </c>
      <c r="G47" s="109"/>
      <c r="H47" s="105" t="s">
        <v>1276</v>
      </c>
      <c r="I47" s="105" t="s">
        <v>223</v>
      </c>
      <c r="J47" s="106" t="s">
        <v>1183</v>
      </c>
      <c r="K47" s="485" t="s">
        <v>306</v>
      </c>
      <c r="L47" s="127">
        <f t="shared" si="3"/>
        <v>227000000</v>
      </c>
      <c r="M47" s="78">
        <f t="shared" si="6"/>
        <v>227000000</v>
      </c>
      <c r="N47" s="78">
        <f t="shared" si="7"/>
        <v>227000000</v>
      </c>
      <c r="O47" s="78">
        <v>150000000</v>
      </c>
      <c r="P47" s="78"/>
      <c r="Q47" s="78"/>
      <c r="R47" s="78"/>
      <c r="S47" s="78"/>
      <c r="T47" s="78"/>
      <c r="U47" s="78"/>
      <c r="V47" s="78"/>
      <c r="W47" s="78"/>
      <c r="X47" s="78"/>
      <c r="Y47" s="457">
        <v>27000000</v>
      </c>
      <c r="Z47" s="78"/>
      <c r="AA47" s="78"/>
      <c r="AB47" s="78"/>
      <c r="AC47" s="78"/>
      <c r="AD47" s="78"/>
      <c r="AE47" s="78"/>
      <c r="AF47" s="78"/>
      <c r="AG47" s="78"/>
      <c r="AH47" s="78"/>
      <c r="AI47" s="78"/>
      <c r="AJ47" s="78"/>
      <c r="AK47" s="78"/>
      <c r="AL47" s="78">
        <v>50000000</v>
      </c>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137"/>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14"/>
      <c r="GP47" s="4"/>
      <c r="GQ47" s="4"/>
      <c r="GR47" s="4"/>
      <c r="GS47" s="4"/>
      <c r="GT47" s="4"/>
      <c r="GU47" s="4"/>
      <c r="GV47" s="14"/>
      <c r="GW47" s="14"/>
      <c r="GX47" s="14"/>
      <c r="GY47" s="14"/>
      <c r="GZ47" s="14"/>
      <c r="HA47" s="14"/>
      <c r="HB47" s="14"/>
      <c r="HC47" s="14"/>
      <c r="HD47" s="14"/>
      <c r="HE47" s="14"/>
      <c r="HF47" s="16"/>
      <c r="HG47" s="16"/>
      <c r="HH47" s="16"/>
      <c r="HI47" s="16"/>
      <c r="HJ47" s="16"/>
      <c r="HK47" s="16"/>
      <c r="HL47" s="16"/>
    </row>
    <row r="48" spans="1:220" ht="33.75" x14ac:dyDescent="0.25">
      <c r="A48" s="141" t="s">
        <v>207</v>
      </c>
      <c r="B48" s="141" t="s">
        <v>281</v>
      </c>
      <c r="C48" s="141" t="s">
        <v>202</v>
      </c>
      <c r="D48" s="141" t="s">
        <v>287</v>
      </c>
      <c r="E48" s="141" t="s">
        <v>291</v>
      </c>
      <c r="F48" s="418" t="s">
        <v>307</v>
      </c>
      <c r="G48" s="141"/>
      <c r="H48" s="105" t="s">
        <v>1277</v>
      </c>
      <c r="I48" s="105" t="s">
        <v>223</v>
      </c>
      <c r="J48" s="142" t="s">
        <v>1184</v>
      </c>
      <c r="K48" s="486" t="s">
        <v>308</v>
      </c>
      <c r="L48" s="127">
        <f t="shared" si="3"/>
        <v>175000000</v>
      </c>
      <c r="M48" s="78">
        <f t="shared" si="6"/>
        <v>175000000</v>
      </c>
      <c r="N48" s="78">
        <f t="shared" si="7"/>
        <v>175000000</v>
      </c>
      <c r="O48" s="444"/>
      <c r="P48" s="444"/>
      <c r="Q48" s="444"/>
      <c r="R48" s="444"/>
      <c r="S48" s="444"/>
      <c r="T48" s="444"/>
      <c r="U48" s="444"/>
      <c r="V48" s="445"/>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5"/>
      <c r="BJ48" s="445"/>
      <c r="BK48" s="445"/>
      <c r="BL48" s="444"/>
      <c r="BM48" s="444"/>
      <c r="BN48" s="444"/>
      <c r="BO48" s="444"/>
      <c r="BP48" s="444"/>
      <c r="BQ48" s="444"/>
      <c r="BR48" s="444"/>
      <c r="BS48" s="444"/>
      <c r="BT48" s="444"/>
      <c r="BU48" s="444"/>
      <c r="BV48" s="444"/>
      <c r="BW48" s="444">
        <v>175000000</v>
      </c>
      <c r="BX48" s="444"/>
      <c r="BY48" s="444"/>
      <c r="BZ48" s="44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137"/>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14"/>
      <c r="GP48" s="4"/>
      <c r="GQ48" s="4"/>
      <c r="GR48" s="4"/>
      <c r="GS48" s="4"/>
      <c r="GT48" s="4"/>
      <c r="GU48" s="4"/>
      <c r="GV48" s="14"/>
      <c r="GW48" s="14"/>
      <c r="GX48" s="14"/>
      <c r="GY48" s="14"/>
      <c r="GZ48" s="14"/>
      <c r="HA48" s="14"/>
      <c r="HB48" s="14"/>
      <c r="HC48" s="14"/>
      <c r="HD48" s="14"/>
      <c r="HE48" s="14"/>
      <c r="HF48" s="16"/>
      <c r="HG48" s="16"/>
      <c r="HH48" s="16"/>
      <c r="HI48" s="16"/>
      <c r="HJ48" s="16"/>
      <c r="HK48" s="16"/>
      <c r="HL48" s="16"/>
    </row>
    <row r="49" spans="1:220" ht="22.5" x14ac:dyDescent="0.25">
      <c r="A49" s="109" t="s">
        <v>207</v>
      </c>
      <c r="B49" s="109" t="s">
        <v>281</v>
      </c>
      <c r="C49" s="109" t="s">
        <v>202</v>
      </c>
      <c r="D49" s="109" t="s">
        <v>287</v>
      </c>
      <c r="E49" s="109" t="s">
        <v>291</v>
      </c>
      <c r="F49" s="403" t="s">
        <v>309</v>
      </c>
      <c r="G49" s="109"/>
      <c r="H49" s="105" t="s">
        <v>1278</v>
      </c>
      <c r="I49" s="105" t="s">
        <v>223</v>
      </c>
      <c r="J49" s="106" t="s">
        <v>1185</v>
      </c>
      <c r="K49" s="485" t="s">
        <v>310</v>
      </c>
      <c r="L49" s="127">
        <f t="shared" si="3"/>
        <v>150000000</v>
      </c>
      <c r="M49" s="78">
        <f t="shared" si="6"/>
        <v>150000000</v>
      </c>
      <c r="N49" s="78">
        <f t="shared" si="7"/>
        <v>150000000</v>
      </c>
      <c r="O49" s="78">
        <v>100000000</v>
      </c>
      <c r="P49" s="78"/>
      <c r="Q49" s="78"/>
      <c r="R49" s="78"/>
      <c r="S49" s="78"/>
      <c r="T49" s="78"/>
      <c r="U49" s="78"/>
      <c r="V49" s="78"/>
      <c r="W49" s="78"/>
      <c r="X49" s="78"/>
      <c r="Y49" s="78"/>
      <c r="Z49" s="78"/>
      <c r="AA49" s="78"/>
      <c r="AB49" s="78"/>
      <c r="AC49" s="78"/>
      <c r="AD49" s="78"/>
      <c r="AE49" s="78"/>
      <c r="AF49" s="78"/>
      <c r="AG49" s="78"/>
      <c r="AH49" s="78"/>
      <c r="AI49" s="78"/>
      <c r="AJ49" s="78"/>
      <c r="AK49" s="78"/>
      <c r="AL49" s="127">
        <v>50000000</v>
      </c>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v>0</v>
      </c>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143"/>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80"/>
      <c r="GP49" s="78"/>
      <c r="GQ49" s="78"/>
      <c r="GR49" s="78"/>
      <c r="GS49" s="78"/>
      <c r="GT49" s="78"/>
      <c r="GU49" s="78"/>
      <c r="GV49" s="80"/>
      <c r="GW49" s="80"/>
      <c r="GX49" s="80"/>
      <c r="GY49" s="80"/>
      <c r="GZ49" s="80"/>
      <c r="HA49" s="80"/>
      <c r="HB49" s="80"/>
      <c r="HC49" s="80"/>
      <c r="HD49" s="80"/>
      <c r="HE49" s="80"/>
      <c r="HF49" s="144"/>
      <c r="HG49" s="144"/>
      <c r="HH49" s="144"/>
      <c r="HI49" s="144"/>
      <c r="HJ49" s="144"/>
      <c r="HK49" s="144"/>
      <c r="HL49" s="144"/>
    </row>
    <row r="50" spans="1:220" ht="22.5" x14ac:dyDescent="0.25">
      <c r="A50" s="109" t="s">
        <v>207</v>
      </c>
      <c r="B50" s="109" t="s">
        <v>281</v>
      </c>
      <c r="C50" s="109" t="s">
        <v>202</v>
      </c>
      <c r="D50" s="109" t="s">
        <v>287</v>
      </c>
      <c r="E50" s="109" t="s">
        <v>291</v>
      </c>
      <c r="F50" s="403" t="s">
        <v>311</v>
      </c>
      <c r="G50" s="109"/>
      <c r="H50" s="105" t="s">
        <v>312</v>
      </c>
      <c r="I50" s="105" t="s">
        <v>223</v>
      </c>
      <c r="J50" s="106" t="s">
        <v>1186</v>
      </c>
      <c r="K50" s="485" t="s">
        <v>313</v>
      </c>
      <c r="L50" s="127">
        <f t="shared" si="3"/>
        <v>255186000</v>
      </c>
      <c r="M50" s="78">
        <f t="shared" si="6"/>
        <v>255186000</v>
      </c>
      <c r="N50" s="78">
        <f t="shared" si="7"/>
        <v>255186000</v>
      </c>
      <c r="O50" s="78"/>
      <c r="P50" s="78"/>
      <c r="Q50" s="78"/>
      <c r="R50" s="78"/>
      <c r="S50" s="78"/>
      <c r="T50" s="78"/>
      <c r="U50" s="78"/>
      <c r="V50" s="78"/>
      <c r="W50" s="78"/>
      <c r="X50" s="78">
        <v>135186000</v>
      </c>
      <c r="Y50" s="78"/>
      <c r="Z50" s="78"/>
      <c r="AA50" s="78"/>
      <c r="AB50" s="78"/>
      <c r="AC50" s="78"/>
      <c r="AD50" s="78"/>
      <c r="AE50" s="78"/>
      <c r="AF50" s="78"/>
      <c r="AG50" s="78"/>
      <c r="AH50" s="78"/>
      <c r="AI50" s="78"/>
      <c r="AJ50" s="78"/>
      <c r="AK50" s="78"/>
      <c r="AL50" s="127">
        <v>120000000</v>
      </c>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143"/>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80"/>
      <c r="GP50" s="78"/>
      <c r="GQ50" s="78"/>
      <c r="GR50" s="78"/>
      <c r="GS50" s="78"/>
      <c r="GT50" s="78"/>
      <c r="GU50" s="78"/>
      <c r="GV50" s="80"/>
      <c r="GW50" s="80"/>
      <c r="GX50" s="80"/>
      <c r="GY50" s="80"/>
      <c r="GZ50" s="80"/>
      <c r="HA50" s="80"/>
      <c r="HB50" s="80"/>
      <c r="HC50" s="80"/>
      <c r="HD50" s="80"/>
      <c r="HE50" s="80"/>
      <c r="HF50" s="144"/>
      <c r="HG50" s="144"/>
      <c r="HH50" s="144"/>
      <c r="HI50" s="144"/>
      <c r="HJ50" s="144"/>
      <c r="HK50" s="144"/>
      <c r="HL50" s="144"/>
    </row>
    <row r="51" spans="1:220" ht="33.75" x14ac:dyDescent="0.25">
      <c r="A51" s="145" t="s">
        <v>207</v>
      </c>
      <c r="B51" s="145" t="s">
        <v>281</v>
      </c>
      <c r="C51" s="145" t="s">
        <v>202</v>
      </c>
      <c r="D51" s="145" t="s">
        <v>287</v>
      </c>
      <c r="E51" s="145" t="s">
        <v>291</v>
      </c>
      <c r="F51" s="419" t="s">
        <v>314</v>
      </c>
      <c r="G51" s="145"/>
      <c r="H51" s="105" t="s">
        <v>1279</v>
      </c>
      <c r="I51" s="105" t="s">
        <v>223</v>
      </c>
      <c r="J51" s="146" t="s">
        <v>1188</v>
      </c>
      <c r="K51" s="485" t="s">
        <v>315</v>
      </c>
      <c r="L51" s="127">
        <f t="shared" si="3"/>
        <v>130300000</v>
      </c>
      <c r="M51" s="78">
        <f t="shared" si="6"/>
        <v>130300000</v>
      </c>
      <c r="N51" s="78">
        <f t="shared" si="7"/>
        <v>130300000</v>
      </c>
      <c r="O51" s="297">
        <v>50000000</v>
      </c>
      <c r="P51" s="297"/>
      <c r="Q51" s="297"/>
      <c r="R51" s="297"/>
      <c r="S51" s="297"/>
      <c r="T51" s="297"/>
      <c r="U51" s="297"/>
      <c r="V51" s="446"/>
      <c r="W51" s="297"/>
      <c r="X51" s="297"/>
      <c r="Y51" s="297">
        <v>27000000</v>
      </c>
      <c r="Z51" s="297">
        <v>3300000</v>
      </c>
      <c r="AA51" s="297"/>
      <c r="AB51" s="297"/>
      <c r="AC51" s="297"/>
      <c r="AD51" s="297"/>
      <c r="AE51" s="297"/>
      <c r="AF51" s="297"/>
      <c r="AG51" s="297"/>
      <c r="AH51" s="297"/>
      <c r="AI51" s="297"/>
      <c r="AJ51" s="297"/>
      <c r="AK51" s="297"/>
      <c r="AL51" s="147">
        <v>50000000</v>
      </c>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446"/>
      <c r="BJ51" s="446"/>
      <c r="BK51" s="446"/>
      <c r="BL51" s="297"/>
      <c r="BM51" s="297"/>
      <c r="BN51" s="297"/>
      <c r="BO51" s="297"/>
      <c r="BP51" s="297"/>
      <c r="BQ51" s="297"/>
      <c r="BR51" s="297"/>
      <c r="BS51" s="297"/>
      <c r="BT51" s="297"/>
      <c r="BU51" s="297"/>
      <c r="BV51" s="297"/>
      <c r="BW51" s="297"/>
      <c r="BX51" s="297"/>
      <c r="BY51" s="297"/>
      <c r="BZ51" s="297"/>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137"/>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14"/>
      <c r="GP51" s="4"/>
      <c r="GQ51" s="4"/>
      <c r="GR51" s="4"/>
      <c r="GS51" s="4"/>
      <c r="GT51" s="4"/>
      <c r="GU51" s="4"/>
      <c r="GV51" s="14"/>
      <c r="GW51" s="14"/>
      <c r="GX51" s="14"/>
      <c r="GY51" s="14"/>
      <c r="GZ51" s="14"/>
      <c r="HA51" s="14"/>
      <c r="HB51" s="14"/>
      <c r="HC51" s="14"/>
      <c r="HD51" s="14"/>
      <c r="HE51" s="14"/>
      <c r="HF51" s="16"/>
      <c r="HG51" s="16"/>
      <c r="HH51" s="16"/>
      <c r="HI51" s="16"/>
      <c r="HJ51" s="16"/>
      <c r="HK51" s="16"/>
      <c r="HL51" s="16"/>
    </row>
    <row r="52" spans="1:220" ht="45" x14ac:dyDescent="0.25">
      <c r="A52" s="145" t="s">
        <v>207</v>
      </c>
      <c r="B52" s="145" t="s">
        <v>281</v>
      </c>
      <c r="C52" s="145" t="s">
        <v>202</v>
      </c>
      <c r="D52" s="145" t="s">
        <v>287</v>
      </c>
      <c r="E52" s="145" t="s">
        <v>291</v>
      </c>
      <c r="F52" s="419" t="s">
        <v>316</v>
      </c>
      <c r="G52" s="145"/>
      <c r="H52" s="105" t="s">
        <v>1280</v>
      </c>
      <c r="I52" s="105" t="s">
        <v>223</v>
      </c>
      <c r="J52" s="146" t="s">
        <v>1189</v>
      </c>
      <c r="K52" s="485" t="s">
        <v>317</v>
      </c>
      <c r="L52" s="127">
        <f t="shared" si="3"/>
        <v>150000000</v>
      </c>
      <c r="M52" s="78">
        <f t="shared" si="6"/>
        <v>150000000</v>
      </c>
      <c r="N52" s="78">
        <f t="shared" si="7"/>
        <v>150000000</v>
      </c>
      <c r="O52" s="297">
        <v>100000000</v>
      </c>
      <c r="P52" s="297"/>
      <c r="Q52" s="297"/>
      <c r="R52" s="297"/>
      <c r="S52" s="297"/>
      <c r="T52" s="297"/>
      <c r="U52" s="297"/>
      <c r="V52" s="446"/>
      <c r="W52" s="297"/>
      <c r="X52" s="297"/>
      <c r="Y52" s="297"/>
      <c r="Z52" s="297"/>
      <c r="AA52" s="297"/>
      <c r="AB52" s="297"/>
      <c r="AC52" s="297"/>
      <c r="AD52" s="297"/>
      <c r="AE52" s="297"/>
      <c r="AF52" s="297"/>
      <c r="AG52" s="297"/>
      <c r="AH52" s="297"/>
      <c r="AI52" s="297"/>
      <c r="AJ52" s="297"/>
      <c r="AK52" s="297"/>
      <c r="AL52" s="147">
        <v>50000000</v>
      </c>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446"/>
      <c r="BJ52" s="446"/>
      <c r="BK52" s="446"/>
      <c r="BL52" s="297"/>
      <c r="BM52" s="297"/>
      <c r="BN52" s="297"/>
      <c r="BO52" s="297"/>
      <c r="BP52" s="297"/>
      <c r="BQ52" s="297"/>
      <c r="BR52" s="297"/>
      <c r="BS52" s="297"/>
      <c r="BT52" s="297"/>
      <c r="BU52" s="297"/>
      <c r="BV52" s="297"/>
      <c r="BW52" s="297"/>
      <c r="BX52" s="297"/>
      <c r="BY52" s="297"/>
      <c r="BZ52" s="297"/>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137"/>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14"/>
      <c r="GP52" s="4"/>
      <c r="GQ52" s="4"/>
      <c r="GR52" s="4"/>
      <c r="GS52" s="4"/>
      <c r="GT52" s="4"/>
      <c r="GU52" s="4"/>
      <c r="GV52" s="14"/>
      <c r="GW52" s="14"/>
      <c r="GX52" s="14"/>
      <c r="GY52" s="14"/>
      <c r="GZ52" s="14"/>
      <c r="HA52" s="14"/>
      <c r="HB52" s="14"/>
      <c r="HC52" s="14"/>
      <c r="HD52" s="14"/>
      <c r="HE52" s="14"/>
      <c r="HF52" s="16"/>
      <c r="HG52" s="16"/>
      <c r="HH52" s="16"/>
      <c r="HI52" s="16"/>
      <c r="HJ52" s="16"/>
      <c r="HK52" s="16"/>
      <c r="HL52" s="16"/>
    </row>
    <row r="53" spans="1:220" ht="22.5" x14ac:dyDescent="0.25">
      <c r="A53" s="145" t="s">
        <v>207</v>
      </c>
      <c r="B53" s="145" t="s">
        <v>281</v>
      </c>
      <c r="C53" s="145" t="s">
        <v>202</v>
      </c>
      <c r="D53" s="145" t="s">
        <v>287</v>
      </c>
      <c r="E53" s="145" t="s">
        <v>291</v>
      </c>
      <c r="F53" s="419" t="s">
        <v>318</v>
      </c>
      <c r="G53" s="145"/>
      <c r="H53" s="105" t="s">
        <v>1281</v>
      </c>
      <c r="I53" s="105" t="s">
        <v>223</v>
      </c>
      <c r="J53" s="146" t="s">
        <v>1190</v>
      </c>
      <c r="K53" s="138" t="s">
        <v>319</v>
      </c>
      <c r="L53" s="127">
        <f t="shared" si="3"/>
        <v>50000000</v>
      </c>
      <c r="M53" s="78">
        <f t="shared" si="6"/>
        <v>50000000</v>
      </c>
      <c r="N53" s="78">
        <f t="shared" si="7"/>
        <v>50000000</v>
      </c>
      <c r="O53" s="297"/>
      <c r="P53" s="297"/>
      <c r="Q53" s="297"/>
      <c r="R53" s="297"/>
      <c r="S53" s="297"/>
      <c r="T53" s="297"/>
      <c r="U53" s="297"/>
      <c r="V53" s="446"/>
      <c r="W53" s="297"/>
      <c r="X53" s="297"/>
      <c r="Y53" s="297"/>
      <c r="Z53" s="297"/>
      <c r="AA53" s="297"/>
      <c r="AB53" s="297"/>
      <c r="AC53" s="297"/>
      <c r="AD53" s="297"/>
      <c r="AE53" s="297"/>
      <c r="AF53" s="297"/>
      <c r="AG53" s="297"/>
      <c r="AH53" s="297"/>
      <c r="AI53" s="297"/>
      <c r="AJ53" s="297"/>
      <c r="AK53" s="297"/>
      <c r="AL53" s="147">
        <v>50000000</v>
      </c>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446"/>
      <c r="BJ53" s="446"/>
      <c r="BK53" s="446"/>
      <c r="BL53" s="297"/>
      <c r="BM53" s="297"/>
      <c r="BN53" s="297"/>
      <c r="BO53" s="297"/>
      <c r="BP53" s="297"/>
      <c r="BQ53" s="297"/>
      <c r="BR53" s="297"/>
      <c r="BS53" s="297"/>
      <c r="BT53" s="297"/>
      <c r="BU53" s="297"/>
      <c r="BV53" s="297"/>
      <c r="BW53" s="297"/>
      <c r="BX53" s="297"/>
      <c r="BY53" s="297"/>
      <c r="BZ53" s="297"/>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137"/>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14"/>
      <c r="GP53" s="4"/>
      <c r="GQ53" s="4"/>
      <c r="GR53" s="4"/>
      <c r="GS53" s="4"/>
      <c r="GT53" s="4"/>
      <c r="GU53" s="4"/>
      <c r="GV53" s="14"/>
      <c r="GW53" s="14"/>
      <c r="GX53" s="14"/>
      <c r="GY53" s="14"/>
      <c r="GZ53" s="14"/>
      <c r="HA53" s="14"/>
      <c r="HB53" s="14"/>
      <c r="HC53" s="14"/>
      <c r="HD53" s="14"/>
      <c r="HE53" s="14"/>
      <c r="HF53" s="16"/>
      <c r="HG53" s="16"/>
      <c r="HH53" s="16"/>
      <c r="HI53" s="16"/>
      <c r="HJ53" s="16"/>
      <c r="HK53" s="16"/>
      <c r="HL53" s="16"/>
    </row>
    <row r="54" spans="1:220" ht="22.5" x14ac:dyDescent="0.25">
      <c r="A54" s="109" t="s">
        <v>207</v>
      </c>
      <c r="B54" s="109" t="s">
        <v>281</v>
      </c>
      <c r="C54" s="109" t="s">
        <v>202</v>
      </c>
      <c r="D54" s="109" t="s">
        <v>287</v>
      </c>
      <c r="E54" s="109" t="s">
        <v>291</v>
      </c>
      <c r="F54" s="403" t="s">
        <v>322</v>
      </c>
      <c r="G54" s="109"/>
      <c r="H54" s="105" t="s">
        <v>1282</v>
      </c>
      <c r="I54" s="105" t="s">
        <v>223</v>
      </c>
      <c r="J54" s="106" t="s">
        <v>1187</v>
      </c>
      <c r="K54" s="453" t="s">
        <v>323</v>
      </c>
      <c r="L54" s="127">
        <f t="shared" si="3"/>
        <v>150000000</v>
      </c>
      <c r="M54" s="78">
        <f t="shared" si="6"/>
        <v>150000000</v>
      </c>
      <c r="N54" s="78">
        <f t="shared" si="7"/>
        <v>150000000</v>
      </c>
      <c r="O54" s="78">
        <v>100000000</v>
      </c>
      <c r="P54" s="78"/>
      <c r="Q54" s="78"/>
      <c r="R54" s="78"/>
      <c r="S54" s="78"/>
      <c r="T54" s="78"/>
      <c r="U54" s="78"/>
      <c r="V54" s="78"/>
      <c r="W54" s="78"/>
      <c r="X54" s="78"/>
      <c r="Y54" s="78"/>
      <c r="Z54" s="78"/>
      <c r="AA54" s="78"/>
      <c r="AB54" s="78"/>
      <c r="AC54" s="78"/>
      <c r="AD54" s="78"/>
      <c r="AE54" s="78"/>
      <c r="AF54" s="78"/>
      <c r="AG54" s="78"/>
      <c r="AH54" s="78"/>
      <c r="AI54" s="78"/>
      <c r="AJ54" s="78"/>
      <c r="AK54" s="78"/>
      <c r="AL54" s="127">
        <v>50000000</v>
      </c>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137"/>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14"/>
      <c r="GP54" s="4"/>
      <c r="GQ54" s="4"/>
      <c r="GR54" s="4"/>
      <c r="GS54" s="4"/>
      <c r="GT54" s="4"/>
      <c r="GU54" s="4"/>
      <c r="GV54" s="14"/>
      <c r="GW54" s="14"/>
      <c r="GX54" s="14"/>
      <c r="GY54" s="14"/>
      <c r="GZ54" s="14"/>
      <c r="HA54" s="14"/>
      <c r="HB54" s="14"/>
      <c r="HC54" s="14"/>
      <c r="HD54" s="14"/>
      <c r="HE54" s="14"/>
      <c r="HF54" s="16"/>
      <c r="HG54" s="16"/>
      <c r="HH54" s="16"/>
      <c r="HI54" s="16"/>
      <c r="HJ54" s="16"/>
      <c r="HK54" s="16"/>
      <c r="HL54" s="16"/>
    </row>
    <row r="55" spans="1:220" ht="22.5" x14ac:dyDescent="0.25">
      <c r="A55" s="99" t="s">
        <v>207</v>
      </c>
      <c r="B55" s="99" t="s">
        <v>281</v>
      </c>
      <c r="C55" s="99" t="s">
        <v>202</v>
      </c>
      <c r="D55" s="99" t="s">
        <v>287</v>
      </c>
      <c r="E55" s="99" t="s">
        <v>295</v>
      </c>
      <c r="F55" s="412"/>
      <c r="G55" s="100"/>
      <c r="H55" s="107"/>
      <c r="I55" s="100"/>
      <c r="J55" s="294"/>
      <c r="K55" s="108" t="s">
        <v>296</v>
      </c>
      <c r="L55" s="127">
        <f t="shared" si="3"/>
        <v>0</v>
      </c>
      <c r="M55" s="73"/>
      <c r="N55" s="73"/>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6"/>
      <c r="HG55" s="16"/>
      <c r="HH55" s="16"/>
      <c r="HI55" s="16"/>
      <c r="HJ55" s="16"/>
      <c r="HK55" s="16"/>
      <c r="HL55" s="16"/>
    </row>
    <row r="56" spans="1:220" ht="33.75" x14ac:dyDescent="0.25">
      <c r="A56" s="68" t="s">
        <v>207</v>
      </c>
      <c r="B56" s="68" t="s">
        <v>281</v>
      </c>
      <c r="C56" s="68" t="s">
        <v>202</v>
      </c>
      <c r="D56" s="68" t="s">
        <v>287</v>
      </c>
      <c r="E56" s="68" t="s">
        <v>295</v>
      </c>
      <c r="F56" s="474" t="s">
        <v>324</v>
      </c>
      <c r="G56" s="68" t="s">
        <v>261</v>
      </c>
      <c r="H56" s="484" t="s">
        <v>325</v>
      </c>
      <c r="I56" s="487" t="s">
        <v>223</v>
      </c>
      <c r="J56" s="488" t="s">
        <v>326</v>
      </c>
      <c r="K56" s="489" t="s">
        <v>327</v>
      </c>
      <c r="L56" s="127">
        <f t="shared" si="3"/>
        <v>700000000</v>
      </c>
      <c r="M56" s="73">
        <f t="shared" ref="M56:M61" si="8">N56</f>
        <v>700000000</v>
      </c>
      <c r="N56" s="73">
        <f t="shared" ref="N56:N61" si="9">SUM(O56:BZ56)</f>
        <v>700000000</v>
      </c>
      <c r="O56" s="78">
        <v>700000000</v>
      </c>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6"/>
      <c r="HG56" s="16"/>
      <c r="HH56" s="16"/>
      <c r="HI56" s="16"/>
      <c r="HJ56" s="16"/>
      <c r="HK56" s="16"/>
      <c r="HL56" s="16"/>
    </row>
    <row r="57" spans="1:220" ht="22.5" x14ac:dyDescent="0.25">
      <c r="A57" s="109" t="s">
        <v>207</v>
      </c>
      <c r="B57" s="109" t="s">
        <v>281</v>
      </c>
      <c r="C57" s="109" t="s">
        <v>202</v>
      </c>
      <c r="D57" s="109" t="s">
        <v>287</v>
      </c>
      <c r="E57" s="109" t="s">
        <v>295</v>
      </c>
      <c r="F57" s="403" t="s">
        <v>329</v>
      </c>
      <c r="G57" s="109" t="s">
        <v>330</v>
      </c>
      <c r="H57" s="487" t="s">
        <v>331</v>
      </c>
      <c r="I57" s="487" t="s">
        <v>223</v>
      </c>
      <c r="J57" s="488" t="s">
        <v>326</v>
      </c>
      <c r="K57" s="458" t="s">
        <v>332</v>
      </c>
      <c r="L57" s="127">
        <f t="shared" si="3"/>
        <v>1286519149</v>
      </c>
      <c r="M57" s="73">
        <f t="shared" si="8"/>
        <v>1286519149</v>
      </c>
      <c r="N57" s="73">
        <f t="shared" si="9"/>
        <v>1286519149</v>
      </c>
      <c r="O57" s="78">
        <v>1286519149</v>
      </c>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6"/>
      <c r="HG57" s="16"/>
      <c r="HH57" s="16"/>
      <c r="HI57" s="16"/>
      <c r="HJ57" s="16"/>
      <c r="HK57" s="16"/>
      <c r="HL57" s="16"/>
    </row>
    <row r="58" spans="1:220" ht="33.75" x14ac:dyDescent="0.25">
      <c r="A58" s="109" t="s">
        <v>207</v>
      </c>
      <c r="B58" s="109" t="s">
        <v>281</v>
      </c>
      <c r="C58" s="109" t="s">
        <v>202</v>
      </c>
      <c r="D58" s="109" t="s">
        <v>287</v>
      </c>
      <c r="E58" s="109" t="s">
        <v>295</v>
      </c>
      <c r="F58" s="403" t="s">
        <v>334</v>
      </c>
      <c r="G58" s="109" t="s">
        <v>330</v>
      </c>
      <c r="H58" s="487" t="s">
        <v>335</v>
      </c>
      <c r="I58" s="487" t="s">
        <v>223</v>
      </c>
      <c r="J58" s="488" t="s">
        <v>326</v>
      </c>
      <c r="K58" s="458" t="s">
        <v>336</v>
      </c>
      <c r="L58" s="127">
        <f t="shared" si="3"/>
        <v>1043233612</v>
      </c>
      <c r="M58" s="73">
        <f t="shared" si="8"/>
        <v>1043233612</v>
      </c>
      <c r="N58" s="73">
        <f t="shared" si="9"/>
        <v>1043233612</v>
      </c>
      <c r="O58" s="78">
        <v>1043233612</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6"/>
      <c r="HG58" s="16"/>
      <c r="HH58" s="16"/>
      <c r="HI58" s="16"/>
      <c r="HJ58" s="16"/>
      <c r="HK58" s="16"/>
      <c r="HL58" s="16"/>
    </row>
    <row r="59" spans="1:220" ht="33.75" x14ac:dyDescent="0.25">
      <c r="A59" s="109" t="s">
        <v>207</v>
      </c>
      <c r="B59" s="109" t="s">
        <v>281</v>
      </c>
      <c r="C59" s="109" t="s">
        <v>202</v>
      </c>
      <c r="D59" s="109" t="s">
        <v>287</v>
      </c>
      <c r="E59" s="109" t="s">
        <v>295</v>
      </c>
      <c r="F59" s="403" t="s">
        <v>337</v>
      </c>
      <c r="G59" s="109" t="s">
        <v>330</v>
      </c>
      <c r="H59" s="487" t="s">
        <v>338</v>
      </c>
      <c r="I59" s="487" t="s">
        <v>223</v>
      </c>
      <c r="J59" s="488" t="s">
        <v>326</v>
      </c>
      <c r="K59" s="458" t="s">
        <v>339</v>
      </c>
      <c r="L59" s="127">
        <f t="shared" si="3"/>
        <v>1556996291.9100001</v>
      </c>
      <c r="M59" s="73">
        <f t="shared" si="8"/>
        <v>1556996291.9100001</v>
      </c>
      <c r="N59" s="73">
        <f t="shared" si="9"/>
        <v>1556996291.9100001</v>
      </c>
      <c r="O59" s="78">
        <v>1556996291.9100001</v>
      </c>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6"/>
      <c r="HG59" s="16"/>
      <c r="HH59" s="16"/>
      <c r="HI59" s="16"/>
      <c r="HJ59" s="16"/>
      <c r="HK59" s="16"/>
      <c r="HL59" s="16"/>
    </row>
    <row r="60" spans="1:220" ht="22.5" x14ac:dyDescent="0.25">
      <c r="A60" s="109" t="s">
        <v>207</v>
      </c>
      <c r="B60" s="109" t="s">
        <v>281</v>
      </c>
      <c r="C60" s="109" t="s">
        <v>202</v>
      </c>
      <c r="D60" s="109" t="s">
        <v>287</v>
      </c>
      <c r="E60" s="109" t="s">
        <v>295</v>
      </c>
      <c r="F60" s="403" t="s">
        <v>341</v>
      </c>
      <c r="G60" s="109" t="s">
        <v>330</v>
      </c>
      <c r="H60" s="487" t="s">
        <v>342</v>
      </c>
      <c r="I60" s="487" t="s">
        <v>223</v>
      </c>
      <c r="J60" s="488" t="s">
        <v>326</v>
      </c>
      <c r="K60" s="458" t="s">
        <v>343</v>
      </c>
      <c r="L60" s="127">
        <f t="shared" si="3"/>
        <v>640000000</v>
      </c>
      <c r="M60" s="73">
        <f t="shared" si="8"/>
        <v>640000000</v>
      </c>
      <c r="N60" s="78">
        <f t="shared" si="9"/>
        <v>640000000</v>
      </c>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v>600000000</v>
      </c>
      <c r="AO60" s="78">
        <v>40000000</v>
      </c>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6"/>
      <c r="HG60" s="16"/>
      <c r="HH60" s="16"/>
      <c r="HI60" s="16"/>
      <c r="HJ60" s="16"/>
      <c r="HK60" s="16"/>
      <c r="HL60" s="16"/>
    </row>
    <row r="61" spans="1:220" ht="22.5" x14ac:dyDescent="0.25">
      <c r="A61" s="109" t="s">
        <v>207</v>
      </c>
      <c r="B61" s="109" t="s">
        <v>281</v>
      </c>
      <c r="C61" s="109" t="s">
        <v>202</v>
      </c>
      <c r="D61" s="109" t="s">
        <v>287</v>
      </c>
      <c r="E61" s="109" t="s">
        <v>295</v>
      </c>
      <c r="F61" s="403" t="s">
        <v>344</v>
      </c>
      <c r="G61" s="109"/>
      <c r="H61" s="487" t="s">
        <v>345</v>
      </c>
      <c r="I61" s="487" t="s">
        <v>223</v>
      </c>
      <c r="J61" s="488" t="s">
        <v>326</v>
      </c>
      <c r="K61" s="458" t="s">
        <v>346</v>
      </c>
      <c r="L61" s="127">
        <f t="shared" si="3"/>
        <v>900000000</v>
      </c>
      <c r="M61" s="73">
        <f t="shared" si="8"/>
        <v>900000000</v>
      </c>
      <c r="N61" s="78">
        <f t="shared" si="9"/>
        <v>900000000</v>
      </c>
      <c r="O61" s="78">
        <v>700000000</v>
      </c>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v>200000000</v>
      </c>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6"/>
      <c r="HG61" s="16"/>
      <c r="HH61" s="16"/>
      <c r="HI61" s="16"/>
      <c r="HJ61" s="16"/>
      <c r="HK61" s="16"/>
      <c r="HL61" s="16"/>
    </row>
    <row r="62" spans="1:220" x14ac:dyDescent="0.25">
      <c r="A62" s="89" t="s">
        <v>207</v>
      </c>
      <c r="B62" s="89" t="s">
        <v>207</v>
      </c>
      <c r="C62" s="89"/>
      <c r="D62" s="89"/>
      <c r="E62" s="89"/>
      <c r="F62" s="420"/>
      <c r="G62" s="89"/>
      <c r="H62" s="90"/>
      <c r="I62" s="90"/>
      <c r="J62" s="89"/>
      <c r="K62" s="76" t="s">
        <v>272</v>
      </c>
      <c r="L62" s="127">
        <f t="shared" si="3"/>
        <v>0</v>
      </c>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6"/>
      <c r="HG62" s="16"/>
      <c r="HH62" s="16"/>
      <c r="HI62" s="16"/>
      <c r="HJ62" s="16"/>
      <c r="HK62" s="16"/>
      <c r="HL62" s="16"/>
    </row>
    <row r="63" spans="1:220" x14ac:dyDescent="0.25">
      <c r="A63" s="96" t="s">
        <v>207</v>
      </c>
      <c r="B63" s="96" t="s">
        <v>207</v>
      </c>
      <c r="C63" s="96" t="s">
        <v>212</v>
      </c>
      <c r="D63" s="96"/>
      <c r="E63" s="96"/>
      <c r="F63" s="411"/>
      <c r="G63" s="96"/>
      <c r="H63" s="461"/>
      <c r="I63" s="97"/>
      <c r="J63" s="292"/>
      <c r="K63" s="284" t="s">
        <v>213</v>
      </c>
      <c r="L63" s="127">
        <f t="shared" si="3"/>
        <v>0</v>
      </c>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6"/>
      <c r="HG63" s="16"/>
      <c r="HH63" s="16"/>
      <c r="HI63" s="16"/>
      <c r="HJ63" s="16"/>
      <c r="HK63" s="16"/>
      <c r="HL63" s="16"/>
    </row>
    <row r="64" spans="1:220" x14ac:dyDescent="0.25">
      <c r="A64" s="94" t="s">
        <v>207</v>
      </c>
      <c r="B64" s="94" t="s">
        <v>207</v>
      </c>
      <c r="C64" s="94" t="s">
        <v>212</v>
      </c>
      <c r="D64" s="94" t="s">
        <v>216</v>
      </c>
      <c r="E64" s="94"/>
      <c r="F64" s="413"/>
      <c r="G64" s="92"/>
      <c r="H64" s="164"/>
      <c r="I64" s="92"/>
      <c r="J64" s="94"/>
      <c r="K64" s="95" t="s">
        <v>219</v>
      </c>
      <c r="L64" s="127">
        <f t="shared" si="3"/>
        <v>0</v>
      </c>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6"/>
      <c r="HG64" s="16"/>
      <c r="HH64" s="16"/>
      <c r="HI64" s="16"/>
      <c r="HJ64" s="16"/>
      <c r="HK64" s="16"/>
      <c r="HL64" s="16"/>
    </row>
    <row r="65" spans="1:220" x14ac:dyDescent="0.25">
      <c r="A65" s="99" t="s">
        <v>207</v>
      </c>
      <c r="B65" s="99" t="s">
        <v>207</v>
      </c>
      <c r="C65" s="99" t="s">
        <v>212</v>
      </c>
      <c r="D65" s="99" t="s">
        <v>216</v>
      </c>
      <c r="E65" s="99" t="s">
        <v>320</v>
      </c>
      <c r="F65" s="412"/>
      <c r="G65" s="100"/>
      <c r="H65" s="107"/>
      <c r="I65" s="100"/>
      <c r="J65" s="294"/>
      <c r="K65" s="108" t="s">
        <v>321</v>
      </c>
      <c r="L65" s="127">
        <f t="shared" si="3"/>
        <v>0</v>
      </c>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6"/>
      <c r="HG65" s="16"/>
      <c r="HH65" s="16"/>
      <c r="HI65" s="16"/>
      <c r="HJ65" s="16"/>
      <c r="HK65" s="16"/>
      <c r="HL65" s="16"/>
    </row>
    <row r="66" spans="1:220" ht="22.5" x14ac:dyDescent="0.25">
      <c r="A66" s="109" t="s">
        <v>207</v>
      </c>
      <c r="B66" s="109" t="s">
        <v>207</v>
      </c>
      <c r="C66" s="109" t="s">
        <v>212</v>
      </c>
      <c r="D66" s="109" t="s">
        <v>216</v>
      </c>
      <c r="E66" s="109" t="s">
        <v>320</v>
      </c>
      <c r="F66" s="403" t="s">
        <v>357</v>
      </c>
      <c r="G66" s="109" t="s">
        <v>330</v>
      </c>
      <c r="H66" s="105" t="s">
        <v>1283</v>
      </c>
      <c r="I66" s="109" t="s">
        <v>244</v>
      </c>
      <c r="J66" s="301" t="s">
        <v>1191</v>
      </c>
      <c r="K66" s="120" t="s">
        <v>358</v>
      </c>
      <c r="L66" s="127">
        <f t="shared" si="3"/>
        <v>100000000</v>
      </c>
      <c r="M66" s="78">
        <f t="shared" ref="M66:M70" si="10">N66</f>
        <v>100000000</v>
      </c>
      <c r="N66" s="78">
        <f>SUM(O66:BZ66)</f>
        <v>100000000</v>
      </c>
      <c r="O66" s="78"/>
      <c r="P66" s="78"/>
      <c r="Q66" s="78"/>
      <c r="R66" s="78"/>
      <c r="S66" s="78"/>
      <c r="T66" s="78"/>
      <c r="U66" s="78"/>
      <c r="V66" s="78"/>
      <c r="W66" s="78"/>
      <c r="X66" s="78"/>
      <c r="Y66" s="78"/>
      <c r="Z66" s="78"/>
      <c r="AA66" s="78"/>
      <c r="AB66" s="78"/>
      <c r="AC66" s="78"/>
      <c r="AD66" s="78"/>
      <c r="AE66" s="78"/>
      <c r="AF66" s="78"/>
      <c r="AG66" s="78"/>
      <c r="AH66" s="78"/>
      <c r="AI66" s="78"/>
      <c r="AJ66" s="78"/>
      <c r="AK66" s="78"/>
      <c r="AL66" s="127">
        <v>100000000</v>
      </c>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6"/>
      <c r="HG66" s="16"/>
      <c r="HH66" s="16"/>
      <c r="HI66" s="16"/>
      <c r="HJ66" s="16"/>
      <c r="HK66" s="16"/>
      <c r="HL66" s="16"/>
    </row>
    <row r="67" spans="1:220" ht="45" x14ac:dyDescent="0.25">
      <c r="A67" s="109" t="s">
        <v>207</v>
      </c>
      <c r="B67" s="109" t="s">
        <v>207</v>
      </c>
      <c r="C67" s="109" t="s">
        <v>212</v>
      </c>
      <c r="D67" s="109" t="s">
        <v>216</v>
      </c>
      <c r="E67" s="109" t="s">
        <v>320</v>
      </c>
      <c r="F67" s="403" t="s">
        <v>361</v>
      </c>
      <c r="G67" s="109" t="s">
        <v>330</v>
      </c>
      <c r="H67" s="105" t="s">
        <v>1284</v>
      </c>
      <c r="I67" s="109" t="s">
        <v>244</v>
      </c>
      <c r="J67" s="301" t="s">
        <v>1192</v>
      </c>
      <c r="K67" s="120" t="s">
        <v>362</v>
      </c>
      <c r="L67" s="127">
        <f t="shared" si="3"/>
        <v>140000000</v>
      </c>
      <c r="M67" s="78">
        <f t="shared" si="10"/>
        <v>140000000</v>
      </c>
      <c r="N67" s="78">
        <f>SUM(O67:BZ67)</f>
        <v>140000000</v>
      </c>
      <c r="O67" s="78"/>
      <c r="P67" s="78"/>
      <c r="Q67" s="78"/>
      <c r="R67" s="78"/>
      <c r="S67" s="78"/>
      <c r="T67" s="78"/>
      <c r="U67" s="78"/>
      <c r="V67" s="78"/>
      <c r="W67" s="78"/>
      <c r="X67" s="78"/>
      <c r="Y67" s="78"/>
      <c r="Z67" s="78"/>
      <c r="AA67" s="78"/>
      <c r="AB67" s="78"/>
      <c r="AC67" s="78"/>
      <c r="AD67" s="78"/>
      <c r="AE67" s="78"/>
      <c r="AF67" s="78"/>
      <c r="AG67" s="78"/>
      <c r="AH67" s="78"/>
      <c r="AI67" s="78"/>
      <c r="AJ67" s="78"/>
      <c r="AK67" s="78"/>
      <c r="AL67" s="127">
        <v>140000000</v>
      </c>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6"/>
      <c r="HG67" s="16"/>
      <c r="HH67" s="16"/>
      <c r="HI67" s="16"/>
      <c r="HJ67" s="16"/>
      <c r="HK67" s="16"/>
      <c r="HL67" s="16"/>
    </row>
    <row r="68" spans="1:220" ht="33.75" x14ac:dyDescent="0.25">
      <c r="A68" s="109" t="s">
        <v>207</v>
      </c>
      <c r="B68" s="109" t="s">
        <v>207</v>
      </c>
      <c r="C68" s="109" t="s">
        <v>212</v>
      </c>
      <c r="D68" s="109" t="s">
        <v>216</v>
      </c>
      <c r="E68" s="109" t="s">
        <v>320</v>
      </c>
      <c r="F68" s="403" t="s">
        <v>366</v>
      </c>
      <c r="G68" s="109" t="s">
        <v>330</v>
      </c>
      <c r="H68" s="105" t="s">
        <v>1285</v>
      </c>
      <c r="I68" s="109" t="s">
        <v>244</v>
      </c>
      <c r="J68" s="301" t="s">
        <v>1192</v>
      </c>
      <c r="K68" s="458" t="s">
        <v>367</v>
      </c>
      <c r="L68" s="127">
        <f t="shared" si="3"/>
        <v>323280000</v>
      </c>
      <c r="M68" s="78">
        <f t="shared" si="10"/>
        <v>323280000</v>
      </c>
      <c r="N68" s="78">
        <f>SUM(O68:BZ68)</f>
        <v>323280000</v>
      </c>
      <c r="O68" s="78"/>
      <c r="P68" s="78"/>
      <c r="Q68" s="78"/>
      <c r="R68" s="78"/>
      <c r="S68" s="78"/>
      <c r="T68" s="78"/>
      <c r="U68" s="78"/>
      <c r="V68" s="78"/>
      <c r="W68" s="78"/>
      <c r="X68" s="78"/>
      <c r="Y68" s="78"/>
      <c r="Z68" s="78"/>
      <c r="AA68" s="78">
        <v>23280000</v>
      </c>
      <c r="AB68" s="78"/>
      <c r="AC68" s="78"/>
      <c r="AD68" s="78"/>
      <c r="AE68" s="78"/>
      <c r="AF68" s="78"/>
      <c r="AG68" s="78"/>
      <c r="AH68" s="78"/>
      <c r="AI68" s="78"/>
      <c r="AJ68" s="78"/>
      <c r="AK68" s="78"/>
      <c r="AL68" s="127">
        <v>300000000</v>
      </c>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6"/>
      <c r="HG68" s="16"/>
      <c r="HH68" s="16"/>
      <c r="HI68" s="16"/>
      <c r="HJ68" s="16"/>
      <c r="HK68" s="16"/>
      <c r="HL68" s="16"/>
    </row>
    <row r="69" spans="1:220" ht="33.75" x14ac:dyDescent="0.25">
      <c r="A69" s="109" t="s">
        <v>207</v>
      </c>
      <c r="B69" s="109" t="s">
        <v>207</v>
      </c>
      <c r="C69" s="109" t="s">
        <v>212</v>
      </c>
      <c r="D69" s="109" t="s">
        <v>216</v>
      </c>
      <c r="E69" s="109" t="s">
        <v>320</v>
      </c>
      <c r="F69" s="403" t="s">
        <v>369</v>
      </c>
      <c r="G69" s="109" t="s">
        <v>330</v>
      </c>
      <c r="H69" s="105" t="s">
        <v>1286</v>
      </c>
      <c r="I69" s="109" t="s">
        <v>244</v>
      </c>
      <c r="J69" s="301" t="s">
        <v>1193</v>
      </c>
      <c r="K69" s="111" t="s">
        <v>370</v>
      </c>
      <c r="L69" s="127">
        <f t="shared" si="3"/>
        <v>200000000</v>
      </c>
      <c r="M69" s="78">
        <f t="shared" si="10"/>
        <v>200000000</v>
      </c>
      <c r="N69" s="78">
        <f>SUM(O69:BZ69)</f>
        <v>200000000</v>
      </c>
      <c r="O69" s="78"/>
      <c r="P69" s="78"/>
      <c r="Q69" s="78"/>
      <c r="R69" s="78"/>
      <c r="S69" s="78"/>
      <c r="T69" s="78"/>
      <c r="U69" s="78"/>
      <c r="V69" s="78"/>
      <c r="W69" s="78"/>
      <c r="X69" s="78"/>
      <c r="Y69" s="78"/>
      <c r="Z69" s="78"/>
      <c r="AA69" s="78"/>
      <c r="AB69" s="78"/>
      <c r="AC69" s="78"/>
      <c r="AD69" s="78"/>
      <c r="AE69" s="78"/>
      <c r="AF69" s="78"/>
      <c r="AG69" s="78"/>
      <c r="AH69" s="78"/>
      <c r="AI69" s="78"/>
      <c r="AJ69" s="78"/>
      <c r="AK69" s="78"/>
      <c r="AL69" s="127">
        <v>200000000</v>
      </c>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6"/>
      <c r="HG69" s="16"/>
      <c r="HH69" s="16"/>
      <c r="HI69" s="16"/>
      <c r="HJ69" s="16"/>
      <c r="HK69" s="16"/>
      <c r="HL69" s="16"/>
    </row>
    <row r="70" spans="1:220" s="482" customFormat="1" ht="22.5" x14ac:dyDescent="0.25">
      <c r="A70" s="110" t="s">
        <v>207</v>
      </c>
      <c r="B70" s="110" t="s">
        <v>207</v>
      </c>
      <c r="C70" s="110" t="s">
        <v>212</v>
      </c>
      <c r="D70" s="110" t="s">
        <v>216</v>
      </c>
      <c r="E70" s="110" t="s">
        <v>320</v>
      </c>
      <c r="F70" s="518">
        <v>2017005810256</v>
      </c>
      <c r="G70" s="110"/>
      <c r="H70" s="105" t="s">
        <v>1287</v>
      </c>
      <c r="I70" s="110" t="s">
        <v>244</v>
      </c>
      <c r="J70" s="301"/>
      <c r="K70" s="120" t="s">
        <v>1288</v>
      </c>
      <c r="L70" s="127">
        <f t="shared" si="3"/>
        <v>100000</v>
      </c>
      <c r="M70" s="78">
        <f t="shared" si="10"/>
        <v>100000</v>
      </c>
      <c r="N70" s="78">
        <f>SUM(O70:BZ70)</f>
        <v>100000</v>
      </c>
      <c r="O70" s="78"/>
      <c r="P70" s="78"/>
      <c r="Q70" s="78"/>
      <c r="R70" s="78"/>
      <c r="S70" s="78"/>
      <c r="T70" s="78"/>
      <c r="U70" s="78"/>
      <c r="V70" s="78"/>
      <c r="W70" s="78"/>
      <c r="X70" s="78"/>
      <c r="Y70" s="78"/>
      <c r="Z70" s="78"/>
      <c r="AA70" s="78"/>
      <c r="AB70" s="78"/>
      <c r="AC70" s="78"/>
      <c r="AD70" s="78"/>
      <c r="AE70" s="78"/>
      <c r="AF70" s="78"/>
      <c r="AG70" s="78"/>
      <c r="AH70" s="78"/>
      <c r="AI70" s="78"/>
      <c r="AJ70" s="78"/>
      <c r="AK70" s="78"/>
      <c r="AL70" s="127"/>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v>100000</v>
      </c>
      <c r="BN70" s="78"/>
      <c r="BO70" s="78"/>
      <c r="BP70" s="78"/>
      <c r="BQ70" s="78"/>
      <c r="BR70" s="78"/>
      <c r="BS70" s="78"/>
      <c r="BT70" s="78"/>
      <c r="BU70" s="78"/>
      <c r="BV70" s="78"/>
      <c r="BW70" s="78"/>
      <c r="BX70" s="78"/>
      <c r="BY70" s="78"/>
      <c r="BZ70" s="78"/>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6"/>
      <c r="HG70" s="16"/>
      <c r="HH70" s="16"/>
      <c r="HI70" s="16"/>
      <c r="HJ70" s="16"/>
      <c r="HK70" s="16"/>
      <c r="HL70" s="16"/>
    </row>
    <row r="71" spans="1:220" x14ac:dyDescent="0.25">
      <c r="A71" s="55" t="s">
        <v>212</v>
      </c>
      <c r="B71" s="55"/>
      <c r="C71" s="55"/>
      <c r="D71" s="55"/>
      <c r="E71" s="55"/>
      <c r="F71" s="409"/>
      <c r="G71" s="55"/>
      <c r="H71" s="167"/>
      <c r="I71" s="167"/>
      <c r="J71" s="55"/>
      <c r="K71" s="58" t="s">
        <v>0</v>
      </c>
      <c r="L71" s="127">
        <f t="shared" si="3"/>
        <v>0</v>
      </c>
      <c r="M71" s="73"/>
      <c r="N71" s="73"/>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16"/>
      <c r="HG71" s="16"/>
      <c r="HH71" s="16"/>
      <c r="HI71" s="16"/>
      <c r="HJ71" s="16"/>
      <c r="HK71" s="16"/>
      <c r="HL71" s="16"/>
    </row>
    <row r="72" spans="1:220" x14ac:dyDescent="0.25">
      <c r="A72" s="89" t="s">
        <v>212</v>
      </c>
      <c r="B72" s="89" t="s">
        <v>281</v>
      </c>
      <c r="C72" s="89"/>
      <c r="D72" s="89"/>
      <c r="E72" s="89"/>
      <c r="F72" s="420"/>
      <c r="G72" s="89"/>
      <c r="H72" s="90"/>
      <c r="I72" s="90"/>
      <c r="J72" s="89" t="s">
        <v>328</v>
      </c>
      <c r="K72" s="76" t="s">
        <v>282</v>
      </c>
      <c r="L72" s="127">
        <f t="shared" si="3"/>
        <v>0</v>
      </c>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c r="GO72" s="103"/>
      <c r="GP72" s="103"/>
      <c r="GQ72" s="103"/>
      <c r="GR72" s="103"/>
      <c r="GS72" s="103"/>
      <c r="GT72" s="103"/>
      <c r="GU72" s="103"/>
      <c r="GV72" s="103"/>
      <c r="GW72" s="103"/>
      <c r="GX72" s="103"/>
      <c r="GY72" s="103"/>
      <c r="GZ72" s="103"/>
      <c r="HA72" s="103"/>
      <c r="HB72" s="103"/>
      <c r="HC72" s="103"/>
      <c r="HD72" s="103"/>
      <c r="HE72" s="103"/>
      <c r="HF72" s="16"/>
      <c r="HG72" s="16"/>
      <c r="HH72" s="16"/>
      <c r="HI72" s="16"/>
      <c r="HJ72" s="16"/>
      <c r="HK72" s="16"/>
      <c r="HL72" s="16"/>
    </row>
    <row r="73" spans="1:220" ht="22.5" x14ac:dyDescent="0.25">
      <c r="A73" s="96" t="s">
        <v>212</v>
      </c>
      <c r="B73" s="96" t="s">
        <v>281</v>
      </c>
      <c r="C73" s="96" t="s">
        <v>281</v>
      </c>
      <c r="D73" s="96"/>
      <c r="E73" s="96"/>
      <c r="F73" s="411"/>
      <c r="G73" s="96"/>
      <c r="H73" s="461"/>
      <c r="I73" s="97"/>
      <c r="J73" s="292"/>
      <c r="K73" s="284" t="s">
        <v>333</v>
      </c>
      <c r="L73" s="127">
        <f t="shared" si="3"/>
        <v>0</v>
      </c>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6"/>
      <c r="HG73" s="16"/>
      <c r="HH73" s="16"/>
      <c r="HI73" s="16"/>
      <c r="HJ73" s="16"/>
      <c r="HK73" s="16"/>
      <c r="HL73" s="16"/>
    </row>
    <row r="74" spans="1:220" x14ac:dyDescent="0.25">
      <c r="A74" s="162" t="s">
        <v>212</v>
      </c>
      <c r="B74" s="162" t="s">
        <v>281</v>
      </c>
      <c r="C74" s="162" t="s">
        <v>281</v>
      </c>
      <c r="D74" s="162" t="s">
        <v>207</v>
      </c>
      <c r="E74" s="162"/>
      <c r="F74" s="421"/>
      <c r="G74" s="162"/>
      <c r="H74" s="164"/>
      <c r="I74" s="164"/>
      <c r="J74" s="293"/>
      <c r="K74" s="95" t="s">
        <v>340</v>
      </c>
      <c r="L74" s="127">
        <f t="shared" si="3"/>
        <v>0</v>
      </c>
      <c r="M74" s="73"/>
      <c r="N74" s="73"/>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16"/>
      <c r="HG74" s="16"/>
      <c r="HH74" s="16"/>
      <c r="HI74" s="16"/>
      <c r="HJ74" s="16"/>
      <c r="HK74" s="16"/>
      <c r="HL74" s="16"/>
    </row>
    <row r="75" spans="1:220" x14ac:dyDescent="0.25">
      <c r="A75" s="99" t="s">
        <v>212</v>
      </c>
      <c r="B75" s="99" t="s">
        <v>281</v>
      </c>
      <c r="C75" s="99" t="s">
        <v>281</v>
      </c>
      <c r="D75" s="99" t="s">
        <v>207</v>
      </c>
      <c r="E75" s="99" t="s">
        <v>287</v>
      </c>
      <c r="F75" s="412"/>
      <c r="G75" s="100"/>
      <c r="H75" s="107"/>
      <c r="I75" s="100"/>
      <c r="J75" s="294"/>
      <c r="K75" s="108" t="s">
        <v>347</v>
      </c>
      <c r="L75" s="127">
        <f t="shared" si="3"/>
        <v>0</v>
      </c>
      <c r="M75" s="73"/>
      <c r="N75" s="73"/>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16"/>
      <c r="HG75" s="16"/>
      <c r="HH75" s="16"/>
      <c r="HI75" s="16"/>
      <c r="HJ75" s="16"/>
      <c r="HK75" s="16"/>
      <c r="HL75" s="16"/>
    </row>
    <row r="76" spans="1:220" ht="33.75" x14ac:dyDescent="0.25">
      <c r="A76" s="104" t="s">
        <v>212</v>
      </c>
      <c r="B76" s="104" t="s">
        <v>281</v>
      </c>
      <c r="C76" s="104" t="s">
        <v>281</v>
      </c>
      <c r="D76" s="104" t="s">
        <v>207</v>
      </c>
      <c r="E76" s="104" t="s">
        <v>287</v>
      </c>
      <c r="F76" s="193" t="s">
        <v>348</v>
      </c>
      <c r="G76" s="68" t="s">
        <v>221</v>
      </c>
      <c r="H76" s="484" t="s">
        <v>350</v>
      </c>
      <c r="I76" s="105" t="s">
        <v>223</v>
      </c>
      <c r="J76" s="106" t="s">
        <v>351</v>
      </c>
      <c r="K76" s="473" t="s">
        <v>374</v>
      </c>
      <c r="L76" s="127">
        <f t="shared" ref="L76:L141" si="11">M76</f>
        <v>3494727808</v>
      </c>
      <c r="M76" s="73">
        <f>N76</f>
        <v>3494727808</v>
      </c>
      <c r="N76" s="73">
        <f>SUM(O76:BZ76)</f>
        <v>3494727808</v>
      </c>
      <c r="O76" s="73">
        <v>3494727808</v>
      </c>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6"/>
      <c r="HG76" s="16"/>
      <c r="HH76" s="16"/>
      <c r="HI76" s="16"/>
      <c r="HJ76" s="16"/>
      <c r="HK76" s="16"/>
      <c r="HL76" s="16"/>
    </row>
    <row r="77" spans="1:220" x14ac:dyDescent="0.25">
      <c r="A77" s="89" t="s">
        <v>212</v>
      </c>
      <c r="B77" s="89" t="s">
        <v>202</v>
      </c>
      <c r="C77" s="89"/>
      <c r="D77" s="89"/>
      <c r="E77" s="89"/>
      <c r="F77" s="420"/>
      <c r="G77" s="89"/>
      <c r="H77" s="90"/>
      <c r="I77" s="90"/>
      <c r="J77" s="89"/>
      <c r="K77" s="76" t="s">
        <v>353</v>
      </c>
      <c r="L77" s="127">
        <f t="shared" si="11"/>
        <v>0</v>
      </c>
      <c r="M77" s="73"/>
      <c r="N77" s="73"/>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16"/>
      <c r="HG77" s="16"/>
      <c r="HH77" s="16"/>
      <c r="HI77" s="16"/>
      <c r="HJ77" s="16"/>
      <c r="HK77" s="16"/>
      <c r="HL77" s="16"/>
    </row>
    <row r="78" spans="1:220" ht="22.5" x14ac:dyDescent="0.25">
      <c r="A78" s="96" t="s">
        <v>212</v>
      </c>
      <c r="B78" s="96" t="s">
        <v>202</v>
      </c>
      <c r="C78" s="96" t="s">
        <v>204</v>
      </c>
      <c r="D78" s="96"/>
      <c r="E78" s="96"/>
      <c r="F78" s="411"/>
      <c r="G78" s="96"/>
      <c r="H78" s="461"/>
      <c r="I78" s="97"/>
      <c r="J78" s="292"/>
      <c r="K78" s="284" t="s">
        <v>354</v>
      </c>
      <c r="L78" s="127">
        <f t="shared" si="11"/>
        <v>0</v>
      </c>
      <c r="M78" s="73"/>
      <c r="N78" s="73"/>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16"/>
      <c r="HG78" s="16"/>
      <c r="HH78" s="16"/>
      <c r="HI78" s="16"/>
      <c r="HJ78" s="16"/>
      <c r="HK78" s="16"/>
      <c r="HL78" s="16"/>
    </row>
    <row r="79" spans="1:220" x14ac:dyDescent="0.25">
      <c r="A79" s="162" t="s">
        <v>212</v>
      </c>
      <c r="B79" s="162" t="s">
        <v>202</v>
      </c>
      <c r="C79" s="162" t="s">
        <v>204</v>
      </c>
      <c r="D79" s="162" t="s">
        <v>355</v>
      </c>
      <c r="E79" s="162"/>
      <c r="F79" s="421"/>
      <c r="G79" s="162"/>
      <c r="H79" s="164"/>
      <c r="I79" s="92"/>
      <c r="J79" s="94"/>
      <c r="K79" s="95" t="s">
        <v>356</v>
      </c>
      <c r="L79" s="127">
        <f t="shared" si="11"/>
        <v>0</v>
      </c>
      <c r="M79" s="73"/>
      <c r="N79" s="73"/>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16"/>
      <c r="HG79" s="16"/>
      <c r="HH79" s="16"/>
      <c r="HI79" s="16"/>
      <c r="HJ79" s="16"/>
      <c r="HK79" s="16"/>
      <c r="HL79" s="16"/>
    </row>
    <row r="80" spans="1:220" x14ac:dyDescent="0.25">
      <c r="A80" s="99" t="s">
        <v>212</v>
      </c>
      <c r="B80" s="99" t="s">
        <v>202</v>
      </c>
      <c r="C80" s="99" t="s">
        <v>204</v>
      </c>
      <c r="D80" s="99" t="s">
        <v>355</v>
      </c>
      <c r="E80" s="99" t="s">
        <v>359</v>
      </c>
      <c r="F80" s="412"/>
      <c r="G80" s="100"/>
      <c r="H80" s="107"/>
      <c r="I80" s="100"/>
      <c r="J80" s="294"/>
      <c r="K80" s="108" t="s">
        <v>360</v>
      </c>
      <c r="L80" s="127">
        <f t="shared" si="11"/>
        <v>0</v>
      </c>
      <c r="M80" s="73"/>
      <c r="N80" s="73"/>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6"/>
      <c r="HG80" s="16"/>
      <c r="HH80" s="16"/>
      <c r="HI80" s="16"/>
      <c r="HJ80" s="16"/>
      <c r="HK80" s="16"/>
      <c r="HL80" s="16"/>
    </row>
    <row r="81" spans="1:220" ht="22.5" x14ac:dyDescent="0.25">
      <c r="A81" s="109" t="s">
        <v>212</v>
      </c>
      <c r="B81" s="109" t="s">
        <v>202</v>
      </c>
      <c r="C81" s="109" t="s">
        <v>204</v>
      </c>
      <c r="D81" s="109" t="s">
        <v>355</v>
      </c>
      <c r="E81" s="109" t="s">
        <v>359</v>
      </c>
      <c r="F81" s="332" t="s">
        <v>1168</v>
      </c>
      <c r="G81" s="109" t="s">
        <v>363</v>
      </c>
      <c r="H81" s="487" t="s">
        <v>364</v>
      </c>
      <c r="I81" s="109" t="s">
        <v>223</v>
      </c>
      <c r="J81" s="301" t="s">
        <v>365</v>
      </c>
      <c r="K81" s="490" t="s">
        <v>381</v>
      </c>
      <c r="L81" s="127">
        <f t="shared" si="11"/>
        <v>1500000000</v>
      </c>
      <c r="M81" s="78">
        <f t="shared" ref="M81:M82" si="12">N81</f>
        <v>1500000000</v>
      </c>
      <c r="N81" s="78">
        <f>SUM(O81:BZ81)</f>
        <v>1500000000</v>
      </c>
      <c r="O81" s="78">
        <v>1500000000</v>
      </c>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16"/>
      <c r="HG81" s="16"/>
      <c r="HH81" s="16"/>
      <c r="HI81" s="16"/>
      <c r="HJ81" s="16"/>
      <c r="HK81" s="16"/>
      <c r="HL81" s="16"/>
    </row>
    <row r="82" spans="1:220" ht="33.75" x14ac:dyDescent="0.25">
      <c r="A82" s="109" t="s">
        <v>212</v>
      </c>
      <c r="B82" s="109" t="s">
        <v>202</v>
      </c>
      <c r="C82" s="109" t="s">
        <v>204</v>
      </c>
      <c r="D82" s="109" t="s">
        <v>355</v>
      </c>
      <c r="E82" s="109" t="s">
        <v>359</v>
      </c>
      <c r="F82" s="403" t="s">
        <v>386</v>
      </c>
      <c r="G82" s="109" t="s">
        <v>387</v>
      </c>
      <c r="H82" s="484" t="s">
        <v>388</v>
      </c>
      <c r="I82" s="109" t="s">
        <v>223</v>
      </c>
      <c r="J82" s="301" t="s">
        <v>389</v>
      </c>
      <c r="K82" s="491" t="s">
        <v>390</v>
      </c>
      <c r="L82" s="127">
        <f t="shared" si="11"/>
        <v>750000000</v>
      </c>
      <c r="M82" s="78">
        <f t="shared" si="12"/>
        <v>750000000</v>
      </c>
      <c r="N82" s="78">
        <f>SUM(O82:BZ82)</f>
        <v>750000000</v>
      </c>
      <c r="O82" s="78">
        <v>750000000</v>
      </c>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16"/>
      <c r="HG82" s="16"/>
      <c r="HH82" s="16"/>
      <c r="HI82" s="16"/>
      <c r="HJ82" s="16"/>
      <c r="HK82" s="16"/>
      <c r="HL82" s="16"/>
    </row>
    <row r="83" spans="1:220" x14ac:dyDescent="0.25">
      <c r="A83" s="162" t="s">
        <v>212</v>
      </c>
      <c r="B83" s="162" t="s">
        <v>202</v>
      </c>
      <c r="C83" s="162" t="s">
        <v>204</v>
      </c>
      <c r="D83" s="162" t="s">
        <v>371</v>
      </c>
      <c r="E83" s="162"/>
      <c r="F83" s="421"/>
      <c r="G83" s="162"/>
      <c r="H83" s="164"/>
      <c r="I83" s="164"/>
      <c r="J83" s="293"/>
      <c r="K83" s="95" t="s">
        <v>372</v>
      </c>
      <c r="L83" s="127">
        <f t="shared" si="11"/>
        <v>0</v>
      </c>
      <c r="M83" s="73"/>
      <c r="N83" s="73"/>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16"/>
      <c r="HG83" s="16"/>
      <c r="HH83" s="16"/>
      <c r="HI83" s="16"/>
      <c r="HJ83" s="16"/>
      <c r="HK83" s="16"/>
      <c r="HL83" s="16"/>
    </row>
    <row r="84" spans="1:220" ht="22.5" x14ac:dyDescent="0.25">
      <c r="A84" s="99" t="s">
        <v>212</v>
      </c>
      <c r="B84" s="99" t="s">
        <v>202</v>
      </c>
      <c r="C84" s="99" t="s">
        <v>204</v>
      </c>
      <c r="D84" s="99" t="s">
        <v>371</v>
      </c>
      <c r="E84" s="99" t="s">
        <v>373</v>
      </c>
      <c r="F84" s="412"/>
      <c r="G84" s="100"/>
      <c r="H84" s="107"/>
      <c r="I84" s="100"/>
      <c r="J84" s="294"/>
      <c r="K84" s="108" t="s">
        <v>391</v>
      </c>
      <c r="L84" s="127">
        <f t="shared" si="11"/>
        <v>0</v>
      </c>
      <c r="M84" s="73"/>
      <c r="N84" s="73"/>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16"/>
      <c r="HG84" s="16"/>
      <c r="HH84" s="16"/>
      <c r="HI84" s="16"/>
      <c r="HJ84" s="16"/>
      <c r="HK84" s="16"/>
      <c r="HL84" s="16"/>
    </row>
    <row r="85" spans="1:220" ht="33.75" x14ac:dyDescent="0.25">
      <c r="A85" s="68" t="s">
        <v>212</v>
      </c>
      <c r="B85" s="68" t="s">
        <v>202</v>
      </c>
      <c r="C85" s="68" t="s">
        <v>204</v>
      </c>
      <c r="D85" s="68" t="s">
        <v>371</v>
      </c>
      <c r="E85" s="68" t="s">
        <v>373</v>
      </c>
      <c r="F85" s="195" t="s">
        <v>392</v>
      </c>
      <c r="G85" s="68" t="s">
        <v>393</v>
      </c>
      <c r="H85" s="104" t="s">
        <v>1289</v>
      </c>
      <c r="I85" s="68" t="s">
        <v>244</v>
      </c>
      <c r="J85" s="69" t="s">
        <v>394</v>
      </c>
      <c r="K85" s="176" t="s">
        <v>395</v>
      </c>
      <c r="L85" s="127">
        <f t="shared" si="11"/>
        <v>200000000</v>
      </c>
      <c r="M85" s="73">
        <f>N85</f>
        <v>200000000</v>
      </c>
      <c r="N85" s="73">
        <f>SUM(O85:BZ85)</f>
        <v>200000000</v>
      </c>
      <c r="O85" s="45"/>
      <c r="P85" s="45"/>
      <c r="Q85" s="45">
        <v>200000000</v>
      </c>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82"/>
      <c r="HG85" s="82"/>
      <c r="HH85" s="82"/>
      <c r="HI85" s="82"/>
      <c r="HJ85" s="82"/>
      <c r="HK85" s="82"/>
      <c r="HL85" s="82"/>
    </row>
    <row r="86" spans="1:220" x14ac:dyDescent="0.25">
      <c r="A86" s="162" t="s">
        <v>212</v>
      </c>
      <c r="B86" s="162" t="s">
        <v>202</v>
      </c>
      <c r="C86" s="162" t="s">
        <v>204</v>
      </c>
      <c r="D86" s="162" t="s">
        <v>375</v>
      </c>
      <c r="E86" s="162"/>
      <c r="F86" s="421"/>
      <c r="G86" s="162"/>
      <c r="H86" s="164"/>
      <c r="I86" s="164"/>
      <c r="J86" s="293"/>
      <c r="K86" s="95" t="s">
        <v>376</v>
      </c>
      <c r="L86" s="127">
        <f t="shared" si="11"/>
        <v>0</v>
      </c>
      <c r="M86" s="73"/>
      <c r="N86" s="73"/>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16"/>
      <c r="HG86" s="16"/>
      <c r="HH86" s="16"/>
      <c r="HI86" s="16"/>
      <c r="HJ86" s="16"/>
      <c r="HK86" s="16"/>
      <c r="HL86" s="16"/>
    </row>
    <row r="87" spans="1:220" x14ac:dyDescent="0.25">
      <c r="A87" s="99" t="s">
        <v>212</v>
      </c>
      <c r="B87" s="99" t="s">
        <v>202</v>
      </c>
      <c r="C87" s="99" t="s">
        <v>204</v>
      </c>
      <c r="D87" s="99" t="s">
        <v>375</v>
      </c>
      <c r="E87" s="99" t="s">
        <v>377</v>
      </c>
      <c r="F87" s="412"/>
      <c r="G87" s="100"/>
      <c r="H87" s="107"/>
      <c r="I87" s="100"/>
      <c r="J87" s="294"/>
      <c r="K87" s="108" t="s">
        <v>378</v>
      </c>
      <c r="L87" s="127">
        <f t="shared" si="11"/>
        <v>0</v>
      </c>
      <c r="M87" s="73"/>
      <c r="N87" s="73"/>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16"/>
      <c r="HG87" s="16"/>
      <c r="HH87" s="16"/>
      <c r="HI87" s="16"/>
      <c r="HJ87" s="16"/>
      <c r="HK87" s="16"/>
      <c r="HL87" s="16"/>
    </row>
    <row r="88" spans="1:220" ht="56.25" x14ac:dyDescent="0.25">
      <c r="A88" s="175" t="s">
        <v>212</v>
      </c>
      <c r="B88" s="175" t="s">
        <v>202</v>
      </c>
      <c r="C88" s="175" t="s">
        <v>204</v>
      </c>
      <c r="D88" s="175" t="s">
        <v>375</v>
      </c>
      <c r="E88" s="175" t="s">
        <v>377</v>
      </c>
      <c r="F88" s="195" t="s">
        <v>398</v>
      </c>
      <c r="G88" s="68" t="s">
        <v>399</v>
      </c>
      <c r="H88" s="484" t="s">
        <v>400</v>
      </c>
      <c r="I88" s="68" t="s">
        <v>244</v>
      </c>
      <c r="J88" s="69" t="s">
        <v>401</v>
      </c>
      <c r="K88" s="491" t="s">
        <v>402</v>
      </c>
      <c r="L88" s="127">
        <f t="shared" si="11"/>
        <v>650000000</v>
      </c>
      <c r="M88" s="73">
        <f>N88</f>
        <v>650000000</v>
      </c>
      <c r="N88" s="73">
        <f>SUM(O88:BZ88)</f>
        <v>650000000</v>
      </c>
      <c r="O88" s="73">
        <v>650000000</v>
      </c>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82"/>
      <c r="HG88" s="82"/>
      <c r="HH88" s="82"/>
      <c r="HI88" s="82"/>
      <c r="HJ88" s="82"/>
      <c r="HK88" s="82"/>
      <c r="HL88" s="82"/>
    </row>
    <row r="89" spans="1:220" x14ac:dyDescent="0.25">
      <c r="A89" s="99" t="s">
        <v>212</v>
      </c>
      <c r="B89" s="99" t="s">
        <v>202</v>
      </c>
      <c r="C89" s="99" t="s">
        <v>204</v>
      </c>
      <c r="D89" s="99" t="s">
        <v>375</v>
      </c>
      <c r="E89" s="99" t="s">
        <v>379</v>
      </c>
      <c r="F89" s="412"/>
      <c r="G89" s="100"/>
      <c r="H89" s="107"/>
      <c r="I89" s="100"/>
      <c r="J89" s="294"/>
      <c r="K89" s="108" t="s">
        <v>380</v>
      </c>
      <c r="L89" s="127">
        <f t="shared" si="11"/>
        <v>0</v>
      </c>
      <c r="M89" s="73"/>
      <c r="N89" s="73"/>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16"/>
      <c r="HG89" s="16"/>
      <c r="HH89" s="16"/>
      <c r="HI89" s="16"/>
      <c r="HJ89" s="16"/>
      <c r="HK89" s="16"/>
      <c r="HL89" s="16"/>
    </row>
    <row r="90" spans="1:220" ht="56.25" x14ac:dyDescent="0.25">
      <c r="A90" s="104" t="s">
        <v>212</v>
      </c>
      <c r="B90" s="104" t="s">
        <v>202</v>
      </c>
      <c r="C90" s="104" t="s">
        <v>204</v>
      </c>
      <c r="D90" s="104" t="s">
        <v>375</v>
      </c>
      <c r="E90" s="104" t="s">
        <v>379</v>
      </c>
      <c r="F90" s="195" t="s">
        <v>405</v>
      </c>
      <c r="G90" s="109" t="s">
        <v>363</v>
      </c>
      <c r="H90" s="492" t="s">
        <v>383</v>
      </c>
      <c r="I90" s="105" t="s">
        <v>223</v>
      </c>
      <c r="J90" s="106" t="s">
        <v>384</v>
      </c>
      <c r="K90" s="490" t="s">
        <v>385</v>
      </c>
      <c r="L90" s="127">
        <f t="shared" si="11"/>
        <v>1000000000</v>
      </c>
      <c r="M90" s="73">
        <f t="shared" ref="M90:M92" si="13">N90</f>
        <v>1000000000</v>
      </c>
      <c r="N90" s="73">
        <f>SUM(O90:BZ90)</f>
        <v>1000000000</v>
      </c>
      <c r="O90" s="73">
        <v>1000000000</v>
      </c>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6"/>
      <c r="HG90" s="16"/>
      <c r="HH90" s="16"/>
      <c r="HI90" s="16"/>
      <c r="HJ90" s="16"/>
      <c r="HK90" s="16"/>
      <c r="HL90" s="16"/>
    </row>
    <row r="91" spans="1:220" ht="56.25" x14ac:dyDescent="0.25">
      <c r="A91" s="104" t="s">
        <v>212</v>
      </c>
      <c r="B91" s="104" t="s">
        <v>202</v>
      </c>
      <c r="C91" s="104" t="s">
        <v>204</v>
      </c>
      <c r="D91" s="104" t="s">
        <v>375</v>
      </c>
      <c r="E91" s="104" t="s">
        <v>379</v>
      </c>
      <c r="F91" s="195" t="s">
        <v>405</v>
      </c>
      <c r="G91" s="68" t="s">
        <v>393</v>
      </c>
      <c r="H91" s="104" t="s">
        <v>1290</v>
      </c>
      <c r="I91" s="105" t="s">
        <v>223</v>
      </c>
      <c r="J91" s="106" t="s">
        <v>384</v>
      </c>
      <c r="K91" s="70" t="s">
        <v>385</v>
      </c>
      <c r="L91" s="127">
        <f t="shared" si="11"/>
        <v>400000000</v>
      </c>
      <c r="M91" s="73">
        <f t="shared" si="13"/>
        <v>400000000</v>
      </c>
      <c r="N91" s="73">
        <f>SUM(O91:BZ91)</f>
        <v>400000000</v>
      </c>
      <c r="O91" s="73">
        <v>400000000</v>
      </c>
      <c r="P91" s="73"/>
      <c r="Q91" s="73"/>
      <c r="R91" s="73"/>
      <c r="S91" s="73"/>
      <c r="T91" s="73"/>
      <c r="U91" s="192"/>
      <c r="V91" s="192"/>
      <c r="W91" s="192"/>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192"/>
      <c r="BO91" s="73"/>
      <c r="BP91" s="73"/>
      <c r="BQ91" s="73"/>
      <c r="BR91" s="73"/>
      <c r="BS91" s="73"/>
      <c r="BT91" s="73"/>
      <c r="BU91" s="73"/>
      <c r="BV91" s="73"/>
      <c r="BW91" s="73"/>
      <c r="BX91" s="73"/>
      <c r="BY91" s="73"/>
      <c r="BZ91" s="73"/>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79"/>
      <c r="DF91" s="179"/>
      <c r="DG91" s="179"/>
      <c r="DH91" s="179"/>
      <c r="DI91" s="179"/>
      <c r="DJ91" s="179"/>
      <c r="DK91" s="179"/>
      <c r="DL91" s="179"/>
      <c r="DM91" s="179"/>
      <c r="DN91" s="179"/>
      <c r="DO91" s="179"/>
      <c r="DP91" s="179"/>
      <c r="DQ91" s="179"/>
      <c r="DR91" s="179"/>
      <c r="DS91" s="179"/>
      <c r="DT91" s="179"/>
      <c r="DU91" s="179"/>
      <c r="DV91" s="179"/>
      <c r="DW91" s="179"/>
      <c r="DX91" s="179"/>
      <c r="DY91" s="179"/>
      <c r="DZ91" s="179"/>
      <c r="EA91" s="179"/>
      <c r="EB91" s="179"/>
      <c r="EC91" s="179"/>
      <c r="ED91" s="179"/>
      <c r="EE91" s="179"/>
      <c r="EF91" s="179"/>
      <c r="EG91" s="179"/>
      <c r="EH91" s="179"/>
      <c r="EI91" s="179"/>
      <c r="EJ91" s="179"/>
      <c r="EK91" s="179"/>
      <c r="EL91" s="179"/>
      <c r="EM91" s="179"/>
      <c r="EN91" s="179"/>
      <c r="EO91" s="179"/>
      <c r="EP91" s="179"/>
      <c r="EQ91" s="179"/>
      <c r="ER91" s="179"/>
      <c r="ES91" s="179"/>
      <c r="ET91" s="179"/>
      <c r="EU91" s="179"/>
      <c r="EV91" s="179"/>
      <c r="EW91" s="179"/>
      <c r="EX91" s="179"/>
      <c r="EY91" s="179"/>
      <c r="EZ91" s="179"/>
      <c r="FA91" s="179"/>
      <c r="FB91" s="179"/>
      <c r="FC91" s="179"/>
      <c r="FD91" s="179"/>
      <c r="FE91" s="179"/>
      <c r="FF91" s="179"/>
      <c r="FG91" s="179"/>
      <c r="FH91" s="180"/>
      <c r="FI91" s="179"/>
      <c r="FJ91" s="179"/>
      <c r="FK91" s="179"/>
      <c r="FL91" s="179"/>
      <c r="FM91" s="179"/>
      <c r="FN91" s="179"/>
      <c r="FO91" s="179"/>
      <c r="FP91" s="179"/>
      <c r="FQ91" s="179"/>
      <c r="FR91" s="179"/>
      <c r="FS91" s="179"/>
      <c r="FT91" s="179"/>
      <c r="FU91" s="179"/>
      <c r="FV91" s="179"/>
      <c r="FW91" s="179"/>
      <c r="FX91" s="179"/>
      <c r="FY91" s="179"/>
      <c r="FZ91" s="179"/>
      <c r="GA91" s="179"/>
      <c r="GB91" s="179"/>
      <c r="GC91" s="179"/>
      <c r="GD91" s="179"/>
      <c r="GE91" s="179"/>
      <c r="GF91" s="179"/>
      <c r="GG91" s="179"/>
      <c r="GH91" s="179"/>
      <c r="GI91" s="179"/>
      <c r="GJ91" s="179"/>
      <c r="GK91" s="179"/>
      <c r="GL91" s="179"/>
      <c r="GM91" s="103"/>
      <c r="GN91" s="179"/>
      <c r="GO91" s="179"/>
      <c r="GP91" s="179"/>
      <c r="GQ91" s="179"/>
      <c r="GR91" s="179"/>
      <c r="GS91" s="179"/>
      <c r="GT91" s="103"/>
      <c r="GU91" s="103"/>
      <c r="GV91" s="103"/>
      <c r="GW91" s="103"/>
      <c r="GX91" s="103"/>
      <c r="GY91" s="103"/>
      <c r="GZ91" s="103"/>
      <c r="HA91" s="103"/>
      <c r="HB91" s="103"/>
      <c r="HC91" s="103"/>
      <c r="HD91" s="103"/>
      <c r="HE91" s="103"/>
      <c r="HF91" s="82"/>
      <c r="HG91" s="82"/>
      <c r="HH91" s="82"/>
      <c r="HI91" s="82"/>
      <c r="HJ91" s="82"/>
      <c r="HK91" s="82"/>
      <c r="HL91" s="82"/>
    </row>
    <row r="92" spans="1:220" ht="22.5" x14ac:dyDescent="0.25">
      <c r="A92" s="104" t="s">
        <v>212</v>
      </c>
      <c r="B92" s="104" t="s">
        <v>202</v>
      </c>
      <c r="C92" s="104" t="s">
        <v>204</v>
      </c>
      <c r="D92" s="104" t="s">
        <v>375</v>
      </c>
      <c r="E92" s="104" t="s">
        <v>379</v>
      </c>
      <c r="F92" s="195" t="s">
        <v>411</v>
      </c>
      <c r="G92" s="68" t="s">
        <v>393</v>
      </c>
      <c r="H92" s="104" t="s">
        <v>1291</v>
      </c>
      <c r="I92" s="105" t="s">
        <v>223</v>
      </c>
      <c r="J92" s="67" t="s">
        <v>412</v>
      </c>
      <c r="K92" s="176" t="s">
        <v>413</v>
      </c>
      <c r="L92" s="127">
        <f t="shared" si="11"/>
        <v>100000000</v>
      </c>
      <c r="M92" s="73">
        <f t="shared" si="13"/>
        <v>100000000</v>
      </c>
      <c r="N92" s="73">
        <f>SUM(O92:BZ92)</f>
        <v>100000000</v>
      </c>
      <c r="O92" s="73"/>
      <c r="P92" s="73"/>
      <c r="Q92" s="73"/>
      <c r="R92" s="73"/>
      <c r="S92" s="73"/>
      <c r="T92" s="73"/>
      <c r="U92" s="192"/>
      <c r="V92" s="192"/>
      <c r="W92" s="192"/>
      <c r="X92" s="73"/>
      <c r="Y92" s="73"/>
      <c r="Z92" s="73"/>
      <c r="AA92" s="73">
        <v>100000000</v>
      </c>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192"/>
      <c r="BO92" s="73"/>
      <c r="BP92" s="73"/>
      <c r="BQ92" s="73"/>
      <c r="BR92" s="73"/>
      <c r="BS92" s="73"/>
      <c r="BT92" s="73"/>
      <c r="BU92" s="73"/>
      <c r="BV92" s="73"/>
      <c r="BW92" s="73"/>
      <c r="BX92" s="73"/>
      <c r="BY92" s="73"/>
      <c r="BZ92" s="73"/>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c r="EI92" s="179"/>
      <c r="EJ92" s="179"/>
      <c r="EK92" s="179"/>
      <c r="EL92" s="179"/>
      <c r="EM92" s="179"/>
      <c r="EN92" s="179"/>
      <c r="EO92" s="179"/>
      <c r="EP92" s="179"/>
      <c r="EQ92" s="179"/>
      <c r="ER92" s="179"/>
      <c r="ES92" s="179"/>
      <c r="ET92" s="179"/>
      <c r="EU92" s="179"/>
      <c r="EV92" s="179"/>
      <c r="EW92" s="179"/>
      <c r="EX92" s="179"/>
      <c r="EY92" s="179"/>
      <c r="EZ92" s="179"/>
      <c r="FA92" s="179"/>
      <c r="FB92" s="179"/>
      <c r="FC92" s="179"/>
      <c r="FD92" s="179"/>
      <c r="FE92" s="179"/>
      <c r="FF92" s="179"/>
      <c r="FG92" s="179"/>
      <c r="FH92" s="180"/>
      <c r="FI92" s="179"/>
      <c r="FJ92" s="179"/>
      <c r="FK92" s="179"/>
      <c r="FL92" s="179"/>
      <c r="FM92" s="179"/>
      <c r="FN92" s="179"/>
      <c r="FO92" s="179"/>
      <c r="FP92" s="179"/>
      <c r="FQ92" s="179"/>
      <c r="FR92" s="179"/>
      <c r="FS92" s="179"/>
      <c r="FT92" s="179"/>
      <c r="FU92" s="179"/>
      <c r="FV92" s="179"/>
      <c r="FW92" s="179"/>
      <c r="FX92" s="179"/>
      <c r="FY92" s="179"/>
      <c r="FZ92" s="179"/>
      <c r="GA92" s="179"/>
      <c r="GB92" s="179"/>
      <c r="GC92" s="179"/>
      <c r="GD92" s="179"/>
      <c r="GE92" s="179"/>
      <c r="GF92" s="179"/>
      <c r="GG92" s="179"/>
      <c r="GH92" s="179"/>
      <c r="GI92" s="179"/>
      <c r="GJ92" s="179"/>
      <c r="GK92" s="179"/>
      <c r="GL92" s="179"/>
      <c r="GM92" s="103"/>
      <c r="GN92" s="179"/>
      <c r="GO92" s="179"/>
      <c r="GP92" s="179"/>
      <c r="GQ92" s="179"/>
      <c r="GR92" s="179"/>
      <c r="GS92" s="179"/>
      <c r="GT92" s="103"/>
      <c r="GU92" s="103"/>
      <c r="GV92" s="103"/>
      <c r="GW92" s="103"/>
      <c r="GX92" s="103"/>
      <c r="GY92" s="103"/>
      <c r="GZ92" s="103"/>
      <c r="HA92" s="103"/>
      <c r="HB92" s="103"/>
      <c r="HC92" s="103"/>
      <c r="HD92" s="103"/>
      <c r="HE92" s="103"/>
      <c r="HF92" s="82"/>
      <c r="HG92" s="82"/>
      <c r="HH92" s="82"/>
      <c r="HI92" s="82"/>
      <c r="HJ92" s="82"/>
      <c r="HK92" s="82"/>
      <c r="HL92" s="82"/>
    </row>
    <row r="93" spans="1:220" x14ac:dyDescent="0.25">
      <c r="A93" s="75" t="s">
        <v>212</v>
      </c>
      <c r="B93" s="75" t="s">
        <v>207</v>
      </c>
      <c r="C93" s="75"/>
      <c r="D93" s="75"/>
      <c r="E93" s="75"/>
      <c r="F93" s="422"/>
      <c r="G93" s="74"/>
      <c r="H93" s="90"/>
      <c r="I93" s="90"/>
      <c r="J93" s="89"/>
      <c r="K93" s="76" t="s">
        <v>272</v>
      </c>
      <c r="L93" s="127">
        <f t="shared" si="11"/>
        <v>0</v>
      </c>
      <c r="M93" s="73"/>
      <c r="N93" s="73"/>
      <c r="O93" s="73"/>
      <c r="P93" s="73"/>
      <c r="Q93" s="73"/>
      <c r="R93" s="73"/>
      <c r="S93" s="73"/>
      <c r="T93" s="73"/>
      <c r="U93" s="192"/>
      <c r="V93" s="192"/>
      <c r="W93" s="192"/>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192"/>
      <c r="BO93" s="73"/>
      <c r="BP93" s="73"/>
      <c r="BQ93" s="73"/>
      <c r="BR93" s="73"/>
      <c r="BS93" s="73"/>
      <c r="BT93" s="73"/>
      <c r="BU93" s="73"/>
      <c r="BV93" s="295"/>
      <c r="BW93" s="295"/>
      <c r="BX93" s="295"/>
      <c r="BY93" s="73"/>
      <c r="BZ93" s="78"/>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136"/>
      <c r="EQ93" s="4"/>
      <c r="ER93" s="4"/>
      <c r="ES93" s="4"/>
      <c r="ET93" s="4"/>
      <c r="EU93" s="4"/>
      <c r="EV93" s="179"/>
      <c r="EW93" s="179"/>
      <c r="EX93" s="179"/>
      <c r="EY93" s="179"/>
      <c r="EZ93" s="179"/>
      <c r="FA93" s="179"/>
      <c r="FB93" s="179"/>
      <c r="FC93" s="179"/>
      <c r="FD93" s="179"/>
      <c r="FE93" s="179"/>
      <c r="FF93" s="179"/>
      <c r="FG93" s="179"/>
      <c r="FH93" s="180"/>
      <c r="FI93" s="179"/>
      <c r="FJ93" s="179"/>
      <c r="FK93" s="179"/>
      <c r="FL93" s="179"/>
      <c r="FM93" s="179"/>
      <c r="FN93" s="179"/>
      <c r="FO93" s="179"/>
      <c r="FP93" s="179"/>
      <c r="FQ93" s="179"/>
      <c r="FR93" s="179"/>
      <c r="FS93" s="179"/>
      <c r="FT93" s="179"/>
      <c r="FU93" s="179"/>
      <c r="FV93" s="179"/>
      <c r="FW93" s="179"/>
      <c r="FX93" s="179"/>
      <c r="FY93" s="179"/>
      <c r="FZ93" s="179"/>
      <c r="GA93" s="179"/>
      <c r="GB93" s="179"/>
      <c r="GC93" s="179"/>
      <c r="GD93" s="179"/>
      <c r="GE93" s="179"/>
      <c r="GF93" s="179"/>
      <c r="GG93" s="179"/>
      <c r="GH93" s="179"/>
      <c r="GI93" s="179"/>
      <c r="GJ93" s="179"/>
      <c r="GK93" s="179"/>
      <c r="GL93" s="179"/>
      <c r="GM93" s="103"/>
      <c r="GN93" s="179"/>
      <c r="GO93" s="179"/>
      <c r="GP93" s="179"/>
      <c r="GQ93" s="179"/>
      <c r="GR93" s="179"/>
      <c r="GS93" s="179"/>
      <c r="GT93" s="103"/>
      <c r="GU93" s="103"/>
      <c r="GV93" s="103"/>
      <c r="GW93" s="103"/>
      <c r="GX93" s="103"/>
      <c r="GY93" s="103"/>
      <c r="GZ93" s="103"/>
      <c r="HA93" s="103"/>
      <c r="HB93" s="103"/>
      <c r="HC93" s="103"/>
      <c r="HD93" s="103"/>
      <c r="HE93" s="103"/>
      <c r="HF93" s="16"/>
      <c r="HG93" s="16"/>
      <c r="HH93" s="16"/>
      <c r="HI93" s="16"/>
      <c r="HJ93" s="16"/>
      <c r="HK93" s="16"/>
      <c r="HL93" s="16"/>
    </row>
    <row r="94" spans="1:220" x14ac:dyDescent="0.25">
      <c r="A94" s="96" t="s">
        <v>212</v>
      </c>
      <c r="B94" s="96" t="s">
        <v>207</v>
      </c>
      <c r="C94" s="96" t="s">
        <v>212</v>
      </c>
      <c r="D94" s="96"/>
      <c r="E94" s="96"/>
      <c r="F94" s="411"/>
      <c r="G94" s="96"/>
      <c r="H94" s="461"/>
      <c r="I94" s="97"/>
      <c r="J94" s="292"/>
      <c r="K94" s="284" t="s">
        <v>213</v>
      </c>
      <c r="L94" s="127">
        <f t="shared" si="11"/>
        <v>0</v>
      </c>
      <c r="M94" s="73"/>
      <c r="N94" s="73"/>
      <c r="O94" s="73"/>
      <c r="P94" s="73"/>
      <c r="Q94" s="73"/>
      <c r="R94" s="73"/>
      <c r="S94" s="73"/>
      <c r="T94" s="73"/>
      <c r="U94" s="192"/>
      <c r="V94" s="192"/>
      <c r="W94" s="192"/>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192"/>
      <c r="BO94" s="73"/>
      <c r="BP94" s="73"/>
      <c r="BQ94" s="73"/>
      <c r="BR94" s="73"/>
      <c r="BS94" s="73"/>
      <c r="BT94" s="73"/>
      <c r="BU94" s="73"/>
      <c r="BV94" s="295"/>
      <c r="BW94" s="295"/>
      <c r="BX94" s="295"/>
      <c r="BY94" s="73"/>
      <c r="BZ94" s="78"/>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136"/>
      <c r="EQ94" s="4"/>
      <c r="ER94" s="4"/>
      <c r="ES94" s="4"/>
      <c r="ET94" s="4"/>
      <c r="EU94" s="4"/>
      <c r="EV94" s="179"/>
      <c r="EW94" s="179"/>
      <c r="EX94" s="179"/>
      <c r="EY94" s="179"/>
      <c r="EZ94" s="179"/>
      <c r="FA94" s="179"/>
      <c r="FB94" s="179"/>
      <c r="FC94" s="179"/>
      <c r="FD94" s="179"/>
      <c r="FE94" s="179"/>
      <c r="FF94" s="179"/>
      <c r="FG94" s="179"/>
      <c r="FH94" s="180"/>
      <c r="FI94" s="179"/>
      <c r="FJ94" s="179"/>
      <c r="FK94" s="179"/>
      <c r="FL94" s="179"/>
      <c r="FM94" s="179"/>
      <c r="FN94" s="179"/>
      <c r="FO94" s="179"/>
      <c r="FP94" s="179"/>
      <c r="FQ94" s="179"/>
      <c r="FR94" s="179"/>
      <c r="FS94" s="179"/>
      <c r="FT94" s="179"/>
      <c r="FU94" s="179"/>
      <c r="FV94" s="179"/>
      <c r="FW94" s="179"/>
      <c r="FX94" s="179"/>
      <c r="FY94" s="179"/>
      <c r="FZ94" s="179"/>
      <c r="GA94" s="179"/>
      <c r="GB94" s="179"/>
      <c r="GC94" s="179"/>
      <c r="GD94" s="179"/>
      <c r="GE94" s="179"/>
      <c r="GF94" s="179"/>
      <c r="GG94" s="179"/>
      <c r="GH94" s="179"/>
      <c r="GI94" s="179"/>
      <c r="GJ94" s="179"/>
      <c r="GK94" s="179"/>
      <c r="GL94" s="179"/>
      <c r="GM94" s="103"/>
      <c r="GN94" s="179"/>
      <c r="GO94" s="179"/>
      <c r="GP94" s="179"/>
      <c r="GQ94" s="179"/>
      <c r="GR94" s="179"/>
      <c r="GS94" s="179"/>
      <c r="GT94" s="103"/>
      <c r="GU94" s="103"/>
      <c r="GV94" s="103"/>
      <c r="GW94" s="103"/>
      <c r="GX94" s="103"/>
      <c r="GY94" s="103"/>
      <c r="GZ94" s="103"/>
      <c r="HA94" s="103"/>
      <c r="HB94" s="103"/>
      <c r="HC94" s="103"/>
      <c r="HD94" s="103"/>
      <c r="HE94" s="103"/>
      <c r="HF94" s="16"/>
      <c r="HG94" s="16"/>
      <c r="HH94" s="16"/>
      <c r="HI94" s="16"/>
      <c r="HJ94" s="16"/>
      <c r="HK94" s="16"/>
      <c r="HL94" s="16"/>
    </row>
    <row r="95" spans="1:220" x14ac:dyDescent="0.25">
      <c r="A95" s="94" t="s">
        <v>212</v>
      </c>
      <c r="B95" s="94" t="s">
        <v>207</v>
      </c>
      <c r="C95" s="94" t="s">
        <v>212</v>
      </c>
      <c r="D95" s="94" t="s">
        <v>216</v>
      </c>
      <c r="E95" s="94"/>
      <c r="F95" s="413"/>
      <c r="G95" s="92"/>
      <c r="H95" s="164"/>
      <c r="I95" s="92"/>
      <c r="J95" s="94"/>
      <c r="K95" s="95" t="s">
        <v>219</v>
      </c>
      <c r="L95" s="127">
        <f t="shared" si="11"/>
        <v>0</v>
      </c>
      <c r="M95" s="73"/>
      <c r="N95" s="73"/>
      <c r="O95" s="78"/>
      <c r="P95" s="78"/>
      <c r="Q95" s="78"/>
      <c r="R95" s="78"/>
      <c r="S95" s="78"/>
      <c r="T95" s="78"/>
      <c r="U95" s="192"/>
      <c r="V95" s="192"/>
      <c r="W95" s="192"/>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192"/>
      <c r="BO95" s="78"/>
      <c r="BP95" s="78"/>
      <c r="BQ95" s="78"/>
      <c r="BR95" s="78"/>
      <c r="BS95" s="78"/>
      <c r="BT95" s="78"/>
      <c r="BU95" s="78"/>
      <c r="BV95" s="295"/>
      <c r="BW95" s="295"/>
      <c r="BX95" s="295"/>
      <c r="BY95" s="73"/>
      <c r="BZ95" s="78"/>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136"/>
      <c r="EQ95" s="4"/>
      <c r="ER95" s="4"/>
      <c r="ES95" s="4"/>
      <c r="ET95" s="4"/>
      <c r="EU95" s="4"/>
      <c r="EV95" s="4"/>
      <c r="EW95" s="4"/>
      <c r="EX95" s="4"/>
      <c r="EY95" s="4"/>
      <c r="EZ95" s="4"/>
      <c r="FA95" s="4"/>
      <c r="FB95" s="4"/>
      <c r="FC95" s="4"/>
      <c r="FD95" s="4"/>
      <c r="FE95" s="4"/>
      <c r="FF95" s="4"/>
      <c r="FG95" s="4"/>
      <c r="FH95" s="137"/>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14"/>
      <c r="GN95" s="4"/>
      <c r="GO95" s="4"/>
      <c r="GP95" s="4"/>
      <c r="GQ95" s="4"/>
      <c r="GR95" s="4"/>
      <c r="GS95" s="4"/>
      <c r="GT95" s="14"/>
      <c r="GU95" s="14"/>
      <c r="GV95" s="14"/>
      <c r="GW95" s="14"/>
      <c r="GX95" s="14"/>
      <c r="GY95" s="14"/>
      <c r="GZ95" s="14"/>
      <c r="HA95" s="14"/>
      <c r="HB95" s="14"/>
      <c r="HC95" s="14"/>
      <c r="HD95" s="14"/>
      <c r="HE95" s="14"/>
      <c r="HF95" s="16"/>
      <c r="HG95" s="16"/>
      <c r="HH95" s="16"/>
      <c r="HI95" s="16"/>
      <c r="HJ95" s="16"/>
      <c r="HK95" s="16"/>
      <c r="HL95" s="16"/>
    </row>
    <row r="96" spans="1:220" ht="22.5" x14ac:dyDescent="0.25">
      <c r="A96" s="99" t="s">
        <v>212</v>
      </c>
      <c r="B96" s="99" t="s">
        <v>207</v>
      </c>
      <c r="C96" s="99" t="s">
        <v>212</v>
      </c>
      <c r="D96" s="99" t="s">
        <v>216</v>
      </c>
      <c r="E96" s="99" t="s">
        <v>218</v>
      </c>
      <c r="F96" s="412"/>
      <c r="G96" s="100"/>
      <c r="H96" s="107"/>
      <c r="I96" s="100"/>
      <c r="J96" s="294"/>
      <c r="K96" s="108" t="s">
        <v>217</v>
      </c>
      <c r="L96" s="127">
        <f t="shared" si="11"/>
        <v>0</v>
      </c>
      <c r="M96" s="73"/>
      <c r="N96" s="73"/>
      <c r="O96" s="78"/>
      <c r="P96" s="78"/>
      <c r="Q96" s="78"/>
      <c r="R96" s="78"/>
      <c r="S96" s="78"/>
      <c r="T96" s="78"/>
      <c r="U96" s="192"/>
      <c r="V96" s="192"/>
      <c r="W96" s="192"/>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192"/>
      <c r="BO96" s="78"/>
      <c r="BP96" s="78"/>
      <c r="BQ96" s="78"/>
      <c r="BR96" s="78"/>
      <c r="BS96" s="78"/>
      <c r="BT96" s="78"/>
      <c r="BU96" s="78"/>
      <c r="BV96" s="295"/>
      <c r="BW96" s="295"/>
      <c r="BX96" s="295"/>
      <c r="BY96" s="73"/>
      <c r="BZ96" s="78"/>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136"/>
      <c r="EQ96" s="4"/>
      <c r="ER96" s="4"/>
      <c r="ES96" s="4"/>
      <c r="ET96" s="4"/>
      <c r="EU96" s="4"/>
      <c r="EV96" s="4"/>
      <c r="EW96" s="4"/>
      <c r="EX96" s="4"/>
      <c r="EY96" s="4"/>
      <c r="EZ96" s="4"/>
      <c r="FA96" s="4"/>
      <c r="FB96" s="4"/>
      <c r="FC96" s="4"/>
      <c r="FD96" s="4"/>
      <c r="FE96" s="4"/>
      <c r="FF96" s="4"/>
      <c r="FG96" s="4"/>
      <c r="FH96" s="137"/>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14"/>
      <c r="GN96" s="4"/>
      <c r="GO96" s="4"/>
      <c r="GP96" s="4"/>
      <c r="GQ96" s="4"/>
      <c r="GR96" s="4"/>
      <c r="GS96" s="4"/>
      <c r="GT96" s="14"/>
      <c r="GU96" s="14"/>
      <c r="GV96" s="14"/>
      <c r="GW96" s="14"/>
      <c r="GX96" s="14"/>
      <c r="GY96" s="14"/>
      <c r="GZ96" s="14"/>
      <c r="HA96" s="14"/>
      <c r="HB96" s="14"/>
      <c r="HC96" s="14"/>
      <c r="HD96" s="14"/>
      <c r="HE96" s="14"/>
      <c r="HF96" s="16"/>
      <c r="HG96" s="16"/>
      <c r="HH96" s="16"/>
      <c r="HI96" s="16"/>
      <c r="HJ96" s="16"/>
      <c r="HK96" s="16"/>
      <c r="HL96" s="16"/>
    </row>
    <row r="97" spans="1:220" ht="33.75" x14ac:dyDescent="0.25">
      <c r="A97" s="68" t="s">
        <v>212</v>
      </c>
      <c r="B97" s="68" t="s">
        <v>207</v>
      </c>
      <c r="C97" s="68" t="s">
        <v>212</v>
      </c>
      <c r="D97" s="68" t="s">
        <v>216</v>
      </c>
      <c r="E97" s="68" t="s">
        <v>218</v>
      </c>
      <c r="F97" s="403" t="s">
        <v>430</v>
      </c>
      <c r="G97" s="68" t="s">
        <v>393</v>
      </c>
      <c r="H97" s="104" t="s">
        <v>1292</v>
      </c>
      <c r="I97" s="109" t="s">
        <v>244</v>
      </c>
      <c r="J97" s="106" t="s">
        <v>431</v>
      </c>
      <c r="K97" s="352" t="s">
        <v>1425</v>
      </c>
      <c r="L97" s="127">
        <f t="shared" si="11"/>
        <v>200000000</v>
      </c>
      <c r="M97" s="78">
        <f t="shared" ref="M97:M98" si="14">N97</f>
        <v>200000000</v>
      </c>
      <c r="N97" s="78">
        <f>SUM(O97:BZ97)</f>
        <v>200000000</v>
      </c>
      <c r="O97" s="78"/>
      <c r="P97" s="78"/>
      <c r="Q97" s="78"/>
      <c r="R97" s="78"/>
      <c r="S97" s="78"/>
      <c r="T97" s="78"/>
      <c r="U97" s="305"/>
      <c r="V97" s="305"/>
      <c r="W97" s="305"/>
      <c r="X97" s="78"/>
      <c r="Y97" s="78"/>
      <c r="Z97" s="78"/>
      <c r="AA97" s="78"/>
      <c r="AB97" s="78"/>
      <c r="AC97" s="78"/>
      <c r="AD97" s="78"/>
      <c r="AE97" s="78"/>
      <c r="AF97" s="78"/>
      <c r="AG97" s="78"/>
      <c r="AH97" s="78"/>
      <c r="AI97" s="78"/>
      <c r="AJ97" s="78"/>
      <c r="AK97" s="78"/>
      <c r="AL97" s="78">
        <v>200000000</v>
      </c>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305"/>
      <c r="BO97" s="78"/>
      <c r="BP97" s="78"/>
      <c r="BQ97" s="78"/>
      <c r="BR97" s="78"/>
      <c r="BS97" s="78"/>
      <c r="BT97" s="78"/>
      <c r="BU97" s="78"/>
      <c r="BV97" s="78"/>
      <c r="BW97" s="78"/>
      <c r="BX97" s="78"/>
      <c r="BY97" s="78"/>
      <c r="BZ97" s="78"/>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137"/>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14"/>
      <c r="GN97" s="4"/>
      <c r="GO97" s="4"/>
      <c r="GP97" s="4"/>
      <c r="GQ97" s="4"/>
      <c r="GR97" s="4"/>
      <c r="GS97" s="4"/>
      <c r="GT97" s="14"/>
      <c r="GU97" s="14"/>
      <c r="GV97" s="14"/>
      <c r="GW97" s="14"/>
      <c r="GX97" s="14"/>
      <c r="GY97" s="14"/>
      <c r="GZ97" s="14"/>
      <c r="HA97" s="14"/>
      <c r="HB97" s="14"/>
      <c r="HC97" s="14"/>
      <c r="HD97" s="14"/>
      <c r="HE97" s="14"/>
      <c r="HF97" s="16"/>
      <c r="HG97" s="16"/>
      <c r="HH97" s="16"/>
      <c r="HI97" s="16"/>
      <c r="HJ97" s="16"/>
      <c r="HK97" s="16"/>
      <c r="HL97" s="16"/>
    </row>
    <row r="98" spans="1:220" ht="56.25" x14ac:dyDescent="0.25">
      <c r="A98" s="68" t="s">
        <v>212</v>
      </c>
      <c r="B98" s="68" t="s">
        <v>207</v>
      </c>
      <c r="C98" s="68" t="s">
        <v>212</v>
      </c>
      <c r="D98" s="68" t="s">
        <v>216</v>
      </c>
      <c r="E98" s="68" t="s">
        <v>218</v>
      </c>
      <c r="F98" s="195" t="s">
        <v>434</v>
      </c>
      <c r="G98" s="68" t="s">
        <v>393</v>
      </c>
      <c r="H98" s="104" t="s">
        <v>1293</v>
      </c>
      <c r="I98" s="104" t="s">
        <v>244</v>
      </c>
      <c r="J98" s="106" t="s">
        <v>431</v>
      </c>
      <c r="K98" s="520" t="s">
        <v>1426</v>
      </c>
      <c r="L98" s="127">
        <f t="shared" si="11"/>
        <v>100000000</v>
      </c>
      <c r="M98" s="78">
        <f t="shared" si="14"/>
        <v>100000000</v>
      </c>
      <c r="N98" s="78">
        <f>SUM(O98:BZ98)</f>
        <v>100000000</v>
      </c>
      <c r="O98" s="73"/>
      <c r="P98" s="73"/>
      <c r="Q98" s="73"/>
      <c r="R98" s="73"/>
      <c r="S98" s="73"/>
      <c r="T98" s="73"/>
      <c r="U98" s="73"/>
      <c r="V98" s="73"/>
      <c r="W98" s="73"/>
      <c r="X98" s="73"/>
      <c r="Y98" s="73"/>
      <c r="Z98" s="73"/>
      <c r="AA98" s="73"/>
      <c r="AB98" s="73"/>
      <c r="AC98" s="73"/>
      <c r="AD98" s="73"/>
      <c r="AE98" s="73"/>
      <c r="AF98" s="73"/>
      <c r="AG98" s="73"/>
      <c r="AH98" s="73"/>
      <c r="AI98" s="73"/>
      <c r="AJ98" s="73"/>
      <c r="AK98" s="73"/>
      <c r="AL98" s="73">
        <v>100000000</v>
      </c>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82"/>
      <c r="HG98" s="82"/>
      <c r="HH98" s="82"/>
      <c r="HI98" s="82"/>
      <c r="HJ98" s="82"/>
      <c r="HK98" s="82"/>
      <c r="HL98" s="82"/>
    </row>
    <row r="99" spans="1:220" x14ac:dyDescent="0.25">
      <c r="A99" s="94" t="s">
        <v>212</v>
      </c>
      <c r="B99" s="94" t="s">
        <v>207</v>
      </c>
      <c r="C99" s="94" t="s">
        <v>212</v>
      </c>
      <c r="D99" s="94" t="s">
        <v>396</v>
      </c>
      <c r="E99" s="94"/>
      <c r="F99" s="413"/>
      <c r="G99" s="92"/>
      <c r="H99" s="164"/>
      <c r="I99" s="164"/>
      <c r="J99" s="293"/>
      <c r="K99" s="95" t="s">
        <v>397</v>
      </c>
      <c r="L99" s="127">
        <f t="shared" si="11"/>
        <v>0</v>
      </c>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6"/>
      <c r="HG99" s="16"/>
      <c r="HH99" s="16"/>
      <c r="HI99" s="16"/>
      <c r="HJ99" s="16"/>
      <c r="HK99" s="16"/>
      <c r="HL99" s="16"/>
    </row>
    <row r="100" spans="1:220" x14ac:dyDescent="0.25">
      <c r="A100" s="99" t="s">
        <v>212</v>
      </c>
      <c r="B100" s="99" t="s">
        <v>207</v>
      </c>
      <c r="C100" s="99" t="s">
        <v>212</v>
      </c>
      <c r="D100" s="99" t="s">
        <v>396</v>
      </c>
      <c r="E100" s="99" t="s">
        <v>403</v>
      </c>
      <c r="F100" s="412"/>
      <c r="G100" s="100"/>
      <c r="H100" s="107"/>
      <c r="I100" s="100"/>
      <c r="J100" s="294"/>
      <c r="K100" s="108" t="s">
        <v>404</v>
      </c>
      <c r="L100" s="127">
        <f t="shared" si="11"/>
        <v>0</v>
      </c>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6"/>
      <c r="HG100" s="16"/>
      <c r="HH100" s="16"/>
      <c r="HI100" s="16"/>
      <c r="HJ100" s="16"/>
      <c r="HK100" s="16"/>
      <c r="HL100" s="16"/>
    </row>
    <row r="101" spans="1:220" ht="33.75" x14ac:dyDescent="0.25">
      <c r="A101" s="68" t="s">
        <v>212</v>
      </c>
      <c r="B101" s="68" t="s">
        <v>207</v>
      </c>
      <c r="C101" s="68" t="s">
        <v>212</v>
      </c>
      <c r="D101" s="68" t="s">
        <v>396</v>
      </c>
      <c r="E101" s="68" t="s">
        <v>403</v>
      </c>
      <c r="F101" s="195" t="s">
        <v>435</v>
      </c>
      <c r="G101" s="68" t="s">
        <v>393</v>
      </c>
      <c r="H101" s="104" t="s">
        <v>1294</v>
      </c>
      <c r="I101" s="68" t="s">
        <v>244</v>
      </c>
      <c r="J101" s="69" t="s">
        <v>436</v>
      </c>
      <c r="K101" s="70" t="s">
        <v>438</v>
      </c>
      <c r="L101" s="127">
        <f t="shared" si="11"/>
        <v>313641316.56999999</v>
      </c>
      <c r="M101" s="73">
        <f>N101</f>
        <v>313641316.56999999</v>
      </c>
      <c r="N101" s="73">
        <f>SUM(O101:BZ101)</f>
        <v>313641316.56999999</v>
      </c>
      <c r="O101" s="73"/>
      <c r="P101" s="73"/>
      <c r="Q101" s="73"/>
      <c r="R101" s="73"/>
      <c r="S101" s="73"/>
      <c r="T101" s="73"/>
      <c r="U101" s="73"/>
      <c r="V101" s="73"/>
      <c r="W101" s="73"/>
      <c r="X101" s="73"/>
      <c r="Y101" s="73"/>
      <c r="Z101" s="73"/>
      <c r="AA101" s="73">
        <v>276648148</v>
      </c>
      <c r="AB101" s="73"/>
      <c r="AC101" s="73"/>
      <c r="AD101" s="73"/>
      <c r="AE101" s="73"/>
      <c r="AF101" s="73"/>
      <c r="AG101" s="73"/>
      <c r="AH101" s="73"/>
      <c r="AI101" s="73"/>
      <c r="AJ101" s="73"/>
      <c r="AK101" s="73"/>
      <c r="AL101" s="73">
        <v>36993168.57</v>
      </c>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82"/>
      <c r="HG101" s="82"/>
      <c r="HH101" s="82"/>
      <c r="HI101" s="82"/>
      <c r="HJ101" s="82"/>
      <c r="HK101" s="82"/>
      <c r="HL101" s="82"/>
    </row>
    <row r="102" spans="1:220" x14ac:dyDescent="0.25">
      <c r="A102" s="99" t="s">
        <v>212</v>
      </c>
      <c r="B102" s="99" t="s">
        <v>207</v>
      </c>
      <c r="C102" s="99" t="s">
        <v>212</v>
      </c>
      <c r="D102" s="99" t="s">
        <v>396</v>
      </c>
      <c r="E102" s="99" t="s">
        <v>406</v>
      </c>
      <c r="F102" s="412"/>
      <c r="G102" s="100"/>
      <c r="H102" s="107"/>
      <c r="I102" s="100"/>
      <c r="J102" s="294"/>
      <c r="K102" s="108" t="s">
        <v>407</v>
      </c>
      <c r="L102" s="127">
        <f t="shared" si="11"/>
        <v>0</v>
      </c>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6"/>
      <c r="HG102" s="16"/>
      <c r="HH102" s="16"/>
      <c r="HI102" s="16"/>
      <c r="HJ102" s="16"/>
      <c r="HK102" s="16"/>
      <c r="HL102" s="16"/>
    </row>
    <row r="103" spans="1:220" ht="45.75" customHeight="1" x14ac:dyDescent="0.25">
      <c r="A103" s="109" t="s">
        <v>212</v>
      </c>
      <c r="B103" s="109" t="s">
        <v>207</v>
      </c>
      <c r="C103" s="109" t="s">
        <v>212</v>
      </c>
      <c r="D103" s="109" t="s">
        <v>396</v>
      </c>
      <c r="E103" s="109" t="s">
        <v>406</v>
      </c>
      <c r="F103" s="193" t="s">
        <v>363</v>
      </c>
      <c r="G103" s="109" t="s">
        <v>363</v>
      </c>
      <c r="H103" s="487" t="s">
        <v>408</v>
      </c>
      <c r="I103" s="109" t="s">
        <v>244</v>
      </c>
      <c r="J103" s="106" t="s">
        <v>409</v>
      </c>
      <c r="K103" s="490" t="s">
        <v>410</v>
      </c>
      <c r="L103" s="127">
        <f t="shared" si="11"/>
        <v>2000000000</v>
      </c>
      <c r="M103" s="78">
        <f t="shared" ref="M103:M111" si="15">N103</f>
        <v>2000000000</v>
      </c>
      <c r="N103" s="78">
        <f t="shared" ref="N103:N111" si="16">SUM(O103:BZ103)</f>
        <v>2000000000</v>
      </c>
      <c r="O103" s="78">
        <v>2000000000</v>
      </c>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6"/>
      <c r="HG103" s="16"/>
      <c r="HH103" s="16"/>
      <c r="HI103" s="16"/>
      <c r="HJ103" s="16"/>
      <c r="HK103" s="16"/>
      <c r="HL103" s="16"/>
    </row>
    <row r="104" spans="1:220" ht="45" x14ac:dyDescent="0.25">
      <c r="A104" s="109" t="s">
        <v>212</v>
      </c>
      <c r="B104" s="109" t="s">
        <v>207</v>
      </c>
      <c r="C104" s="109" t="s">
        <v>212</v>
      </c>
      <c r="D104" s="109" t="s">
        <v>396</v>
      </c>
      <c r="E104" s="109" t="s">
        <v>406</v>
      </c>
      <c r="F104" s="332" t="s">
        <v>414</v>
      </c>
      <c r="G104" s="68" t="s">
        <v>261</v>
      </c>
      <c r="H104" s="487" t="s">
        <v>416</v>
      </c>
      <c r="I104" s="109" t="s">
        <v>244</v>
      </c>
      <c r="J104" s="301" t="s">
        <v>417</v>
      </c>
      <c r="K104" s="489" t="s">
        <v>418</v>
      </c>
      <c r="L104" s="127">
        <f t="shared" si="11"/>
        <v>365000000</v>
      </c>
      <c r="M104" s="78">
        <f t="shared" si="15"/>
        <v>365000000</v>
      </c>
      <c r="N104" s="78">
        <f t="shared" si="16"/>
        <v>365000000</v>
      </c>
      <c r="O104" s="78"/>
      <c r="P104" s="78"/>
      <c r="Q104" s="78">
        <v>0</v>
      </c>
      <c r="R104" s="78"/>
      <c r="S104" s="78"/>
      <c r="T104" s="78"/>
      <c r="U104" s="305"/>
      <c r="V104" s="305"/>
      <c r="W104" s="305"/>
      <c r="X104" s="78"/>
      <c r="Y104" s="78"/>
      <c r="Z104" s="78"/>
      <c r="AA104" s="78">
        <v>365000000</v>
      </c>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305"/>
      <c r="BO104" s="78"/>
      <c r="BP104" s="78"/>
      <c r="BQ104" s="78"/>
      <c r="BR104" s="78"/>
      <c r="BS104" s="78"/>
      <c r="BT104" s="78"/>
      <c r="BU104" s="78"/>
      <c r="BV104" s="78"/>
      <c r="BW104" s="78"/>
      <c r="BX104" s="78"/>
      <c r="BY104" s="78"/>
      <c r="BZ104" s="78"/>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137"/>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14"/>
      <c r="GN104" s="4"/>
      <c r="GO104" s="4"/>
      <c r="GP104" s="4"/>
      <c r="GQ104" s="4"/>
      <c r="GR104" s="4"/>
      <c r="GS104" s="4"/>
      <c r="GT104" s="14"/>
      <c r="GU104" s="14"/>
      <c r="GV104" s="14"/>
      <c r="GW104" s="14"/>
      <c r="GX104" s="14"/>
      <c r="GY104" s="14"/>
      <c r="GZ104" s="14"/>
      <c r="HA104" s="14"/>
      <c r="HB104" s="14"/>
      <c r="HC104" s="14"/>
      <c r="HD104" s="14"/>
      <c r="HE104" s="14"/>
      <c r="HF104" s="16"/>
      <c r="HG104" s="16"/>
      <c r="HH104" s="16"/>
      <c r="HI104" s="16"/>
      <c r="HJ104" s="16"/>
      <c r="HK104" s="16"/>
      <c r="HL104" s="16"/>
    </row>
    <row r="105" spans="1:220" ht="45" x14ac:dyDescent="0.25">
      <c r="A105" s="109" t="s">
        <v>212</v>
      </c>
      <c r="B105" s="109" t="s">
        <v>207</v>
      </c>
      <c r="C105" s="109" t="s">
        <v>212</v>
      </c>
      <c r="D105" s="109" t="s">
        <v>396</v>
      </c>
      <c r="E105" s="109" t="s">
        <v>406</v>
      </c>
      <c r="F105" s="332" t="s">
        <v>419</v>
      </c>
      <c r="G105" s="68" t="s">
        <v>261</v>
      </c>
      <c r="H105" s="487" t="s">
        <v>420</v>
      </c>
      <c r="I105" s="109" t="s">
        <v>244</v>
      </c>
      <c r="J105" s="301" t="s">
        <v>421</v>
      </c>
      <c r="K105" s="489" t="s">
        <v>440</v>
      </c>
      <c r="L105" s="127">
        <f t="shared" si="11"/>
        <v>50000000</v>
      </c>
      <c r="M105" s="78">
        <f t="shared" si="15"/>
        <v>50000000</v>
      </c>
      <c r="N105" s="78">
        <f t="shared" si="16"/>
        <v>50000000</v>
      </c>
      <c r="O105" s="78"/>
      <c r="P105" s="78"/>
      <c r="Q105" s="78">
        <v>0</v>
      </c>
      <c r="R105" s="78"/>
      <c r="S105" s="78"/>
      <c r="T105" s="78"/>
      <c r="U105" s="305"/>
      <c r="V105" s="305"/>
      <c r="W105" s="305"/>
      <c r="X105" s="78"/>
      <c r="Y105" s="78"/>
      <c r="Z105" s="78"/>
      <c r="AA105" s="78">
        <v>50000000</v>
      </c>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305"/>
      <c r="BO105" s="78"/>
      <c r="BP105" s="78"/>
      <c r="BQ105" s="78"/>
      <c r="BR105" s="78"/>
      <c r="BS105" s="78"/>
      <c r="BT105" s="78"/>
      <c r="BU105" s="78"/>
      <c r="BV105" s="78"/>
      <c r="BW105" s="78"/>
      <c r="BX105" s="78"/>
      <c r="BY105" s="78"/>
      <c r="BZ105" s="78"/>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137"/>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14"/>
      <c r="GN105" s="4"/>
      <c r="GO105" s="4"/>
      <c r="GP105" s="4"/>
      <c r="GQ105" s="4"/>
      <c r="GR105" s="4"/>
      <c r="GS105" s="4"/>
      <c r="GT105" s="14"/>
      <c r="GU105" s="14"/>
      <c r="GV105" s="14"/>
      <c r="GW105" s="14"/>
      <c r="GX105" s="14"/>
      <c r="GY105" s="14"/>
      <c r="GZ105" s="14"/>
      <c r="HA105" s="14"/>
      <c r="HB105" s="14"/>
      <c r="HC105" s="14"/>
      <c r="HD105" s="14"/>
      <c r="HE105" s="14"/>
      <c r="HF105" s="16"/>
      <c r="HG105" s="16"/>
      <c r="HH105" s="16"/>
      <c r="HI105" s="16"/>
      <c r="HJ105" s="16"/>
      <c r="HK105" s="16"/>
      <c r="HL105" s="16"/>
    </row>
    <row r="106" spans="1:220" ht="33.75" x14ac:dyDescent="0.25">
      <c r="A106" s="109" t="s">
        <v>212</v>
      </c>
      <c r="B106" s="109" t="s">
        <v>207</v>
      </c>
      <c r="C106" s="109" t="s">
        <v>212</v>
      </c>
      <c r="D106" s="109" t="s">
        <v>396</v>
      </c>
      <c r="E106" s="109" t="s">
        <v>406</v>
      </c>
      <c r="F106" s="332" t="s">
        <v>423</v>
      </c>
      <c r="G106" s="68" t="s">
        <v>261</v>
      </c>
      <c r="H106" s="484" t="s">
        <v>425</v>
      </c>
      <c r="I106" s="109" t="s">
        <v>244</v>
      </c>
      <c r="J106" s="301" t="s">
        <v>426</v>
      </c>
      <c r="K106" s="489" t="s">
        <v>441</v>
      </c>
      <c r="L106" s="127">
        <f t="shared" si="11"/>
        <v>1500000000</v>
      </c>
      <c r="M106" s="78">
        <f t="shared" si="15"/>
        <v>1500000000</v>
      </c>
      <c r="N106" s="78">
        <f t="shared" si="16"/>
        <v>1500000000</v>
      </c>
      <c r="O106" s="78">
        <v>1500000000</v>
      </c>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6"/>
      <c r="HG106" s="16"/>
      <c r="HH106" s="16"/>
      <c r="HI106" s="16"/>
      <c r="HJ106" s="16"/>
      <c r="HK106" s="16"/>
      <c r="HL106" s="16"/>
    </row>
    <row r="107" spans="1:220" ht="33.75" x14ac:dyDescent="0.25">
      <c r="A107" s="110" t="s">
        <v>212</v>
      </c>
      <c r="B107" s="109" t="s">
        <v>212</v>
      </c>
      <c r="C107" s="109" t="s">
        <v>241</v>
      </c>
      <c r="D107" s="109" t="s">
        <v>235</v>
      </c>
      <c r="E107" s="110" t="s">
        <v>406</v>
      </c>
      <c r="F107" s="403" t="s">
        <v>443</v>
      </c>
      <c r="G107" s="68"/>
      <c r="H107" s="525" t="s">
        <v>449</v>
      </c>
      <c r="I107" s="526" t="s">
        <v>244</v>
      </c>
      <c r="J107" s="527" t="s">
        <v>1194</v>
      </c>
      <c r="K107" s="528" t="s">
        <v>1427</v>
      </c>
      <c r="L107" s="127">
        <f>M107</f>
        <v>701242256</v>
      </c>
      <c r="M107" s="185">
        <f t="shared" si="15"/>
        <v>701242256</v>
      </c>
      <c r="N107" s="185">
        <f t="shared" si="16"/>
        <v>701242256</v>
      </c>
      <c r="O107" s="185">
        <f>650000000-300000000</f>
        <v>350000000</v>
      </c>
      <c r="P107" s="78"/>
      <c r="Q107" s="78"/>
      <c r="R107" s="78"/>
      <c r="S107" s="78"/>
      <c r="T107" s="78"/>
      <c r="U107" s="78"/>
      <c r="V107" s="78"/>
      <c r="W107" s="78"/>
      <c r="X107" s="78"/>
      <c r="Y107" s="78"/>
      <c r="Z107" s="78"/>
      <c r="AA107" s="78">
        <v>214950000</v>
      </c>
      <c r="AB107" s="78"/>
      <c r="AC107" s="78">
        <f>17028000-3183744</f>
        <v>13844256</v>
      </c>
      <c r="AD107" s="78"/>
      <c r="AE107" s="78">
        <f>122448000</f>
        <v>122448000</v>
      </c>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6"/>
      <c r="HG107" s="16"/>
      <c r="HH107" s="16"/>
      <c r="HI107" s="16"/>
      <c r="HJ107" s="16"/>
      <c r="HK107" s="16"/>
      <c r="HL107" s="16"/>
    </row>
    <row r="108" spans="1:220" ht="33.75" x14ac:dyDescent="0.25">
      <c r="A108" s="109" t="s">
        <v>212</v>
      </c>
      <c r="B108" s="109" t="s">
        <v>207</v>
      </c>
      <c r="C108" s="109" t="s">
        <v>212</v>
      </c>
      <c r="D108" s="109" t="s">
        <v>396</v>
      </c>
      <c r="E108" s="109" t="s">
        <v>406</v>
      </c>
      <c r="F108" s="403" t="s">
        <v>423</v>
      </c>
      <c r="G108" s="68" t="s">
        <v>393</v>
      </c>
      <c r="H108" s="104" t="s">
        <v>1295</v>
      </c>
      <c r="I108" s="109" t="s">
        <v>244</v>
      </c>
      <c r="J108" s="301" t="s">
        <v>426</v>
      </c>
      <c r="K108" s="494" t="s">
        <v>450</v>
      </c>
      <c r="L108" s="127">
        <f t="shared" si="11"/>
        <v>1047499926.67</v>
      </c>
      <c r="M108" s="78">
        <f t="shared" si="15"/>
        <v>1047499926.67</v>
      </c>
      <c r="N108" s="78">
        <f t="shared" si="16"/>
        <v>1047499926.67</v>
      </c>
      <c r="O108" s="78">
        <f>450000000-7818111.75</f>
        <v>442181888.25</v>
      </c>
      <c r="P108" s="78">
        <v>550000000</v>
      </c>
      <c r="Q108" s="78"/>
      <c r="R108" s="78"/>
      <c r="S108" s="78"/>
      <c r="T108" s="78"/>
      <c r="U108" s="78"/>
      <c r="V108" s="78"/>
      <c r="W108" s="78"/>
      <c r="X108" s="78"/>
      <c r="Y108" s="78"/>
      <c r="Z108" s="78"/>
      <c r="AA108" s="78"/>
      <c r="AB108" s="78"/>
      <c r="AC108" s="78"/>
      <c r="AD108" s="78"/>
      <c r="AE108" s="78">
        <v>55318038.420000002</v>
      </c>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6"/>
      <c r="HG108" s="16"/>
      <c r="HH108" s="16"/>
      <c r="HI108" s="16"/>
      <c r="HJ108" s="16"/>
      <c r="HK108" s="16"/>
      <c r="HL108" s="16"/>
    </row>
    <row r="109" spans="1:220" ht="33.75" x14ac:dyDescent="0.25">
      <c r="A109" s="109" t="s">
        <v>212</v>
      </c>
      <c r="B109" s="109" t="s">
        <v>207</v>
      </c>
      <c r="C109" s="109" t="s">
        <v>212</v>
      </c>
      <c r="D109" s="109" t="s">
        <v>396</v>
      </c>
      <c r="E109" s="109" t="s">
        <v>406</v>
      </c>
      <c r="F109" s="403" t="s">
        <v>455</v>
      </c>
      <c r="G109" s="68"/>
      <c r="H109" s="104" t="s">
        <v>1296</v>
      </c>
      <c r="I109" s="109" t="s">
        <v>244</v>
      </c>
      <c r="J109" s="301" t="s">
        <v>417</v>
      </c>
      <c r="K109" s="494" t="s">
        <v>456</v>
      </c>
      <c r="L109" s="127">
        <f t="shared" si="11"/>
        <v>300000000</v>
      </c>
      <c r="M109" s="78">
        <f t="shared" si="15"/>
        <v>300000000</v>
      </c>
      <c r="N109" s="78">
        <f t="shared" si="16"/>
        <v>300000000</v>
      </c>
      <c r="O109" s="78"/>
      <c r="P109" s="78"/>
      <c r="Q109" s="78"/>
      <c r="R109" s="78"/>
      <c r="S109" s="78"/>
      <c r="T109" s="78"/>
      <c r="U109" s="78"/>
      <c r="V109" s="78"/>
      <c r="W109" s="78"/>
      <c r="X109" s="78"/>
      <c r="Y109" s="78"/>
      <c r="Z109" s="78"/>
      <c r="AA109" s="78">
        <v>300000000</v>
      </c>
      <c r="AB109" s="78"/>
      <c r="AC109" s="78"/>
      <c r="AD109" s="78"/>
      <c r="AE109" s="78"/>
      <c r="AF109" s="78"/>
      <c r="AG109" s="78"/>
      <c r="AH109" s="78"/>
      <c r="AI109" s="78"/>
      <c r="AJ109" s="78"/>
      <c r="AK109" s="78"/>
      <c r="AL109" s="78">
        <v>0</v>
      </c>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6"/>
      <c r="HG109" s="16"/>
      <c r="HH109" s="16"/>
      <c r="HI109" s="16"/>
      <c r="HJ109" s="16"/>
      <c r="HK109" s="16"/>
      <c r="HL109" s="16"/>
    </row>
    <row r="110" spans="1:220" ht="22.5" x14ac:dyDescent="0.25">
      <c r="A110" s="99" t="s">
        <v>212</v>
      </c>
      <c r="B110" s="99" t="s">
        <v>207</v>
      </c>
      <c r="C110" s="99" t="s">
        <v>212</v>
      </c>
      <c r="D110" s="99" t="s">
        <v>396</v>
      </c>
      <c r="E110" s="99" t="s">
        <v>428</v>
      </c>
      <c r="F110" s="412"/>
      <c r="G110" s="100"/>
      <c r="H110" s="107"/>
      <c r="I110" s="100"/>
      <c r="J110" s="294"/>
      <c r="K110" s="108" t="s">
        <v>429</v>
      </c>
      <c r="L110" s="127">
        <f t="shared" si="11"/>
        <v>0</v>
      </c>
      <c r="M110" s="78">
        <f t="shared" si="15"/>
        <v>0</v>
      </c>
      <c r="N110" s="78">
        <f t="shared" si="16"/>
        <v>0</v>
      </c>
      <c r="O110" s="78"/>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c r="DE110" s="103"/>
      <c r="DF110" s="103"/>
      <c r="DG110" s="103"/>
      <c r="DH110" s="103"/>
      <c r="DI110" s="103"/>
      <c r="DJ110" s="103"/>
      <c r="DK110" s="103"/>
      <c r="DL110" s="103"/>
      <c r="DM110" s="103"/>
      <c r="DN110" s="103"/>
      <c r="DO110" s="103"/>
      <c r="DP110" s="103"/>
      <c r="DQ110" s="103"/>
      <c r="DR110" s="103"/>
      <c r="DS110" s="103"/>
      <c r="DT110" s="103"/>
      <c r="DU110" s="103"/>
      <c r="DV110" s="103"/>
      <c r="DW110" s="103"/>
      <c r="DX110" s="103"/>
      <c r="DY110" s="103"/>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6"/>
      <c r="HG110" s="16"/>
      <c r="HH110" s="16"/>
      <c r="HI110" s="16"/>
      <c r="HJ110" s="16"/>
      <c r="HK110" s="16"/>
      <c r="HL110" s="16"/>
    </row>
    <row r="111" spans="1:220" ht="45" x14ac:dyDescent="0.25">
      <c r="A111" s="68" t="s">
        <v>212</v>
      </c>
      <c r="B111" s="68" t="s">
        <v>207</v>
      </c>
      <c r="C111" s="68" t="s">
        <v>212</v>
      </c>
      <c r="D111" s="68" t="s">
        <v>396</v>
      </c>
      <c r="E111" s="68" t="s">
        <v>428</v>
      </c>
      <c r="F111" s="193" t="s">
        <v>363</v>
      </c>
      <c r="G111" s="109" t="s">
        <v>363</v>
      </c>
      <c r="H111" s="492" t="s">
        <v>432</v>
      </c>
      <c r="I111" s="487" t="s">
        <v>244</v>
      </c>
      <c r="J111" s="488" t="s">
        <v>421</v>
      </c>
      <c r="K111" s="490" t="s">
        <v>433</v>
      </c>
      <c r="L111" s="127">
        <f t="shared" si="11"/>
        <v>1000000000</v>
      </c>
      <c r="M111" s="73">
        <f t="shared" si="15"/>
        <v>1000000000</v>
      </c>
      <c r="N111" s="73">
        <f t="shared" si="16"/>
        <v>1000000000</v>
      </c>
      <c r="O111" s="73">
        <v>1000000000</v>
      </c>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N111" s="103"/>
      <c r="DO111" s="103"/>
      <c r="DP111" s="103"/>
      <c r="DQ111" s="103"/>
      <c r="DR111" s="103"/>
      <c r="DS111" s="103"/>
      <c r="DT111" s="103"/>
      <c r="DU111" s="103"/>
      <c r="DV111" s="103"/>
      <c r="DW111" s="103"/>
      <c r="DX111" s="103"/>
      <c r="DY111" s="103"/>
      <c r="DZ111" s="103"/>
      <c r="EA111" s="103"/>
      <c r="EB111" s="103"/>
      <c r="EC111" s="103"/>
      <c r="ED111" s="103"/>
      <c r="EE111" s="103"/>
      <c r="EF111" s="103"/>
      <c r="EG111" s="103"/>
      <c r="EH111" s="103"/>
      <c r="EI111" s="103"/>
      <c r="EJ111" s="103"/>
      <c r="EK111" s="103"/>
      <c r="EL111" s="103"/>
      <c r="EM111" s="103"/>
      <c r="EN111" s="103"/>
      <c r="EO111" s="103"/>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6"/>
      <c r="HG111" s="16"/>
      <c r="HH111" s="16"/>
      <c r="HI111" s="16"/>
      <c r="HJ111" s="16"/>
      <c r="HK111" s="16"/>
      <c r="HL111" s="16"/>
    </row>
    <row r="112" spans="1:220" x14ac:dyDescent="0.25">
      <c r="A112" s="84" t="s">
        <v>241</v>
      </c>
      <c r="B112" s="84"/>
      <c r="C112" s="84"/>
      <c r="D112" s="84"/>
      <c r="E112" s="84"/>
      <c r="F112" s="416"/>
      <c r="G112" s="83" t="s">
        <v>241</v>
      </c>
      <c r="H112" s="167"/>
      <c r="I112" s="83"/>
      <c r="J112" s="84"/>
      <c r="K112" s="58" t="s">
        <v>437</v>
      </c>
      <c r="L112" s="127">
        <f t="shared" si="11"/>
        <v>0</v>
      </c>
      <c r="M112" s="73"/>
      <c r="N112" s="73"/>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6"/>
      <c r="HG112" s="16"/>
      <c r="HH112" s="16"/>
      <c r="HI112" s="16"/>
      <c r="HJ112" s="16"/>
      <c r="HK112" s="16"/>
      <c r="HL112" s="16"/>
    </row>
    <row r="113" spans="1:220" x14ac:dyDescent="0.25">
      <c r="A113" s="75" t="s">
        <v>241</v>
      </c>
      <c r="B113" s="75" t="s">
        <v>281</v>
      </c>
      <c r="C113" s="75"/>
      <c r="D113" s="75"/>
      <c r="E113" s="75"/>
      <c r="F113" s="422"/>
      <c r="G113" s="74"/>
      <c r="H113" s="90"/>
      <c r="I113" s="74"/>
      <c r="J113" s="75"/>
      <c r="K113" s="76" t="s">
        <v>282</v>
      </c>
      <c r="L113" s="127">
        <f t="shared" si="11"/>
        <v>0</v>
      </c>
      <c r="M113" s="73"/>
      <c r="N113" s="73"/>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6"/>
      <c r="HG113" s="16"/>
      <c r="HH113" s="16"/>
      <c r="HI113" s="16"/>
      <c r="HJ113" s="16"/>
      <c r="HK113" s="16"/>
      <c r="HL113" s="16"/>
    </row>
    <row r="114" spans="1:220" ht="22.5" x14ac:dyDescent="0.25">
      <c r="A114" s="96" t="s">
        <v>241</v>
      </c>
      <c r="B114" s="96" t="s">
        <v>281</v>
      </c>
      <c r="C114" s="96" t="s">
        <v>281</v>
      </c>
      <c r="D114" s="96"/>
      <c r="E114" s="96"/>
      <c r="F114" s="411"/>
      <c r="G114" s="96"/>
      <c r="H114" s="461"/>
      <c r="I114" s="97"/>
      <c r="J114" s="292"/>
      <c r="K114" s="284" t="s">
        <v>333</v>
      </c>
      <c r="L114" s="127">
        <f t="shared" si="11"/>
        <v>0</v>
      </c>
      <c r="M114" s="73"/>
      <c r="N114" s="73"/>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6"/>
      <c r="HG114" s="16"/>
      <c r="HH114" s="16"/>
      <c r="HI114" s="16"/>
      <c r="HJ114" s="16"/>
      <c r="HK114" s="16"/>
      <c r="HL114" s="16"/>
    </row>
    <row r="115" spans="1:220" x14ac:dyDescent="0.25">
      <c r="A115" s="94" t="s">
        <v>241</v>
      </c>
      <c r="B115" s="94" t="s">
        <v>281</v>
      </c>
      <c r="C115" s="94" t="s">
        <v>281</v>
      </c>
      <c r="D115" s="94" t="s">
        <v>281</v>
      </c>
      <c r="E115" s="94"/>
      <c r="F115" s="413"/>
      <c r="G115" s="92"/>
      <c r="H115" s="164"/>
      <c r="I115" s="92"/>
      <c r="J115" s="94"/>
      <c r="K115" s="95" t="s">
        <v>439</v>
      </c>
      <c r="L115" s="127">
        <f t="shared" si="11"/>
        <v>0</v>
      </c>
      <c r="M115" s="73"/>
      <c r="N115" s="73"/>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6"/>
      <c r="HG115" s="16"/>
      <c r="HH115" s="16"/>
      <c r="HI115" s="16"/>
      <c r="HJ115" s="16"/>
      <c r="HK115" s="16"/>
      <c r="HL115" s="16"/>
    </row>
    <row r="116" spans="1:220" x14ac:dyDescent="0.25">
      <c r="A116" s="99" t="s">
        <v>241</v>
      </c>
      <c r="B116" s="99" t="s">
        <v>281</v>
      </c>
      <c r="C116" s="99" t="s">
        <v>281</v>
      </c>
      <c r="D116" s="99" t="s">
        <v>281</v>
      </c>
      <c r="E116" s="99" t="s">
        <v>202</v>
      </c>
      <c r="F116" s="412"/>
      <c r="G116" s="100"/>
      <c r="H116" s="107"/>
      <c r="I116" s="100"/>
      <c r="J116" s="294"/>
      <c r="K116" s="108" t="s">
        <v>442</v>
      </c>
      <c r="L116" s="127">
        <f t="shared" si="11"/>
        <v>0</v>
      </c>
      <c r="M116" s="73"/>
      <c r="N116" s="73"/>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6"/>
      <c r="HG116" s="16"/>
      <c r="HH116" s="16"/>
      <c r="HI116" s="16"/>
      <c r="HJ116" s="16"/>
      <c r="HK116" s="16"/>
      <c r="HL116" s="16"/>
    </row>
    <row r="117" spans="1:220" ht="45" x14ac:dyDescent="0.25">
      <c r="A117" s="68" t="s">
        <v>241</v>
      </c>
      <c r="B117" s="68" t="s">
        <v>281</v>
      </c>
      <c r="C117" s="68" t="s">
        <v>281</v>
      </c>
      <c r="D117" s="68" t="s">
        <v>281</v>
      </c>
      <c r="E117" s="68" t="s">
        <v>202</v>
      </c>
      <c r="F117" s="193" t="s">
        <v>444</v>
      </c>
      <c r="G117" s="68" t="s">
        <v>221</v>
      </c>
      <c r="H117" s="495" t="s">
        <v>446</v>
      </c>
      <c r="I117" s="105" t="s">
        <v>223</v>
      </c>
      <c r="J117" s="106" t="s">
        <v>447</v>
      </c>
      <c r="K117" s="473" t="s">
        <v>448</v>
      </c>
      <c r="L117" s="127">
        <f t="shared" si="11"/>
        <v>650000000</v>
      </c>
      <c r="M117" s="73">
        <f t="shared" ref="M117:M129" si="17">N117</f>
        <v>650000000</v>
      </c>
      <c r="N117" s="73">
        <f t="shared" ref="N117:N130" si="18">SUM(O117:BZ117)</f>
        <v>650000000</v>
      </c>
      <c r="O117" s="78">
        <v>650000000</v>
      </c>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6"/>
      <c r="HG117" s="16"/>
      <c r="HH117" s="16"/>
      <c r="HI117" s="16"/>
      <c r="HJ117" s="16"/>
      <c r="HK117" s="16"/>
      <c r="HL117" s="16"/>
    </row>
    <row r="118" spans="1:220" ht="45" x14ac:dyDescent="0.25">
      <c r="A118" s="68" t="s">
        <v>241</v>
      </c>
      <c r="B118" s="68" t="s">
        <v>281</v>
      </c>
      <c r="C118" s="68" t="s">
        <v>281</v>
      </c>
      <c r="D118" s="68" t="s">
        <v>281</v>
      </c>
      <c r="E118" s="68" t="s">
        <v>202</v>
      </c>
      <c r="F118" s="193" t="s">
        <v>451</v>
      </c>
      <c r="G118" s="68" t="s">
        <v>221</v>
      </c>
      <c r="H118" s="495" t="s">
        <v>453</v>
      </c>
      <c r="I118" s="105" t="s">
        <v>223</v>
      </c>
      <c r="J118" s="106" t="s">
        <v>447</v>
      </c>
      <c r="K118" s="473" t="s">
        <v>475</v>
      </c>
      <c r="L118" s="127">
        <f t="shared" si="11"/>
        <v>1841732704</v>
      </c>
      <c r="M118" s="73">
        <f t="shared" si="17"/>
        <v>1841732704</v>
      </c>
      <c r="N118" s="73">
        <f t="shared" si="18"/>
        <v>1841732704</v>
      </c>
      <c r="O118" s="78">
        <v>1841732704</v>
      </c>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6"/>
      <c r="HG118" s="16"/>
      <c r="HH118" s="16"/>
      <c r="HI118" s="16"/>
      <c r="HJ118" s="16"/>
      <c r="HK118" s="16"/>
      <c r="HL118" s="16"/>
    </row>
    <row r="119" spans="1:220" ht="45" x14ac:dyDescent="0.25">
      <c r="A119" s="68" t="s">
        <v>241</v>
      </c>
      <c r="B119" s="68" t="s">
        <v>281</v>
      </c>
      <c r="C119" s="68" t="s">
        <v>281</v>
      </c>
      <c r="D119" s="68" t="s">
        <v>281</v>
      </c>
      <c r="E119" s="68" t="s">
        <v>202</v>
      </c>
      <c r="F119" s="195" t="s">
        <v>481</v>
      </c>
      <c r="G119" s="68"/>
      <c r="H119" s="104" t="s">
        <v>1297</v>
      </c>
      <c r="I119" s="105" t="s">
        <v>223</v>
      </c>
      <c r="J119" s="106" t="s">
        <v>1195</v>
      </c>
      <c r="K119" s="494" t="s">
        <v>482</v>
      </c>
      <c r="L119" s="127">
        <f t="shared" si="11"/>
        <v>400000000</v>
      </c>
      <c r="M119" s="73">
        <f t="shared" si="17"/>
        <v>400000000</v>
      </c>
      <c r="N119" s="73">
        <f t="shared" si="18"/>
        <v>400000000</v>
      </c>
      <c r="O119" s="78"/>
      <c r="P119" s="78"/>
      <c r="Q119" s="78"/>
      <c r="R119" s="78"/>
      <c r="S119" s="78"/>
      <c r="T119" s="78"/>
      <c r="U119" s="78"/>
      <c r="V119" s="78"/>
      <c r="W119" s="78"/>
      <c r="X119" s="78"/>
      <c r="Y119" s="78"/>
      <c r="Z119" s="78"/>
      <c r="AA119" s="78">
        <v>400000000</v>
      </c>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6"/>
      <c r="HG119" s="16"/>
      <c r="HH119" s="16"/>
      <c r="HI119" s="16"/>
      <c r="HJ119" s="16"/>
      <c r="HK119" s="16"/>
      <c r="HL119" s="16"/>
    </row>
    <row r="120" spans="1:220" ht="33.75" x14ac:dyDescent="0.25">
      <c r="A120" s="68" t="s">
        <v>241</v>
      </c>
      <c r="B120" s="68" t="s">
        <v>281</v>
      </c>
      <c r="C120" s="68" t="s">
        <v>281</v>
      </c>
      <c r="D120" s="68" t="s">
        <v>281</v>
      </c>
      <c r="E120" s="68" t="s">
        <v>202</v>
      </c>
      <c r="F120" s="195" t="s">
        <v>483</v>
      </c>
      <c r="G120" s="68"/>
      <c r="H120" s="104" t="s">
        <v>1298</v>
      </c>
      <c r="I120" s="105" t="s">
        <v>223</v>
      </c>
      <c r="J120" s="106" t="s">
        <v>1195</v>
      </c>
      <c r="K120" s="494" t="s">
        <v>486</v>
      </c>
      <c r="L120" s="127">
        <f t="shared" si="11"/>
        <v>13250068440</v>
      </c>
      <c r="M120" s="192">
        <f t="shared" si="17"/>
        <v>13250068440</v>
      </c>
      <c r="N120" s="73">
        <f t="shared" si="18"/>
        <v>13250068440</v>
      </c>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v>10000000</v>
      </c>
      <c r="BF120" s="78"/>
      <c r="BG120" s="78"/>
      <c r="BH120" s="78"/>
      <c r="BI120" s="78">
        <v>8000000000</v>
      </c>
      <c r="BJ120" s="78">
        <v>5175068440</v>
      </c>
      <c r="BK120" s="78">
        <v>65000000</v>
      </c>
      <c r="BL120" s="78"/>
      <c r="BM120" s="78"/>
      <c r="BN120" s="78"/>
      <c r="BO120" s="78"/>
      <c r="BP120" s="78"/>
      <c r="BQ120" s="78"/>
      <c r="BR120" s="78"/>
      <c r="BS120" s="78"/>
      <c r="BT120" s="78"/>
      <c r="BU120" s="78"/>
      <c r="BV120" s="78"/>
      <c r="BW120" s="78"/>
      <c r="BX120" s="78"/>
      <c r="BY120" s="78"/>
      <c r="BZ120" s="78"/>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6"/>
      <c r="HG120" s="16"/>
      <c r="HH120" s="16"/>
      <c r="HI120" s="16"/>
      <c r="HJ120" s="16"/>
      <c r="HK120" s="16"/>
      <c r="HL120" s="16"/>
    </row>
    <row r="121" spans="1:220" ht="33.75" x14ac:dyDescent="0.25">
      <c r="A121" s="68" t="s">
        <v>241</v>
      </c>
      <c r="B121" s="68" t="s">
        <v>281</v>
      </c>
      <c r="C121" s="68" t="s">
        <v>281</v>
      </c>
      <c r="D121" s="68" t="s">
        <v>281</v>
      </c>
      <c r="E121" s="68" t="s">
        <v>202</v>
      </c>
      <c r="F121" s="193" t="s">
        <v>457</v>
      </c>
      <c r="G121" s="68" t="s">
        <v>261</v>
      </c>
      <c r="H121" s="495" t="s">
        <v>459</v>
      </c>
      <c r="I121" s="105" t="s">
        <v>223</v>
      </c>
      <c r="J121" s="106" t="s">
        <v>447</v>
      </c>
      <c r="K121" s="489" t="s">
        <v>460</v>
      </c>
      <c r="L121" s="127">
        <f t="shared" si="11"/>
        <v>3000000000</v>
      </c>
      <c r="M121" s="73">
        <f t="shared" si="17"/>
        <v>3000000000</v>
      </c>
      <c r="N121" s="73">
        <f t="shared" si="18"/>
        <v>3000000000</v>
      </c>
      <c r="O121" s="78">
        <v>3000000000</v>
      </c>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6"/>
      <c r="HG121" s="16"/>
      <c r="HH121" s="16"/>
      <c r="HI121" s="16"/>
      <c r="HJ121" s="16"/>
      <c r="HK121" s="16"/>
      <c r="HL121" s="16"/>
    </row>
    <row r="122" spans="1:220" ht="33.75" x14ac:dyDescent="0.25">
      <c r="A122" s="68" t="s">
        <v>241</v>
      </c>
      <c r="B122" s="68" t="s">
        <v>281</v>
      </c>
      <c r="C122" s="68" t="s">
        <v>281</v>
      </c>
      <c r="D122" s="68" t="s">
        <v>281</v>
      </c>
      <c r="E122" s="68" t="s">
        <v>202</v>
      </c>
      <c r="F122" s="193" t="s">
        <v>461</v>
      </c>
      <c r="G122" s="68" t="s">
        <v>261</v>
      </c>
      <c r="H122" s="484" t="s">
        <v>462</v>
      </c>
      <c r="I122" s="105" t="s">
        <v>223</v>
      </c>
      <c r="J122" s="106" t="s">
        <v>463</v>
      </c>
      <c r="K122" s="489" t="s">
        <v>464</v>
      </c>
      <c r="L122" s="127">
        <f t="shared" si="11"/>
        <v>300000000</v>
      </c>
      <c r="M122" s="73">
        <f t="shared" si="17"/>
        <v>300000000</v>
      </c>
      <c r="N122" s="73">
        <f t="shared" si="18"/>
        <v>300000000</v>
      </c>
      <c r="O122" s="73">
        <v>300000000</v>
      </c>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6"/>
      <c r="HG122" s="16"/>
      <c r="HH122" s="16"/>
      <c r="HI122" s="16"/>
      <c r="HJ122" s="16"/>
      <c r="HK122" s="16"/>
      <c r="HL122" s="16"/>
    </row>
    <row r="123" spans="1:220" ht="33.75" x14ac:dyDescent="0.25">
      <c r="A123" s="68" t="s">
        <v>241</v>
      </c>
      <c r="B123" s="68" t="s">
        <v>281</v>
      </c>
      <c r="C123" s="68" t="s">
        <v>281</v>
      </c>
      <c r="D123" s="68" t="s">
        <v>281</v>
      </c>
      <c r="E123" s="68" t="s">
        <v>202</v>
      </c>
      <c r="F123" s="193">
        <v>2017005810143</v>
      </c>
      <c r="G123" s="68" t="s">
        <v>221</v>
      </c>
      <c r="H123" s="484" t="s">
        <v>466</v>
      </c>
      <c r="I123" s="105" t="s">
        <v>223</v>
      </c>
      <c r="J123" s="106" t="s">
        <v>467</v>
      </c>
      <c r="K123" s="473" t="s">
        <v>495</v>
      </c>
      <c r="L123" s="127">
        <f t="shared" si="11"/>
        <v>1100000000</v>
      </c>
      <c r="M123" s="73">
        <f t="shared" si="17"/>
        <v>1100000000</v>
      </c>
      <c r="N123" s="73">
        <f t="shared" si="18"/>
        <v>1100000000</v>
      </c>
      <c r="O123" s="73">
        <v>1100000000</v>
      </c>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103"/>
      <c r="DU123" s="103"/>
      <c r="DV123" s="103"/>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6"/>
      <c r="HG123" s="16"/>
      <c r="HH123" s="16"/>
      <c r="HI123" s="16"/>
      <c r="HJ123" s="16"/>
      <c r="HK123" s="16"/>
      <c r="HL123" s="16"/>
    </row>
    <row r="124" spans="1:220" ht="22.5" x14ac:dyDescent="0.25">
      <c r="A124" s="68" t="s">
        <v>241</v>
      </c>
      <c r="B124" s="68" t="s">
        <v>281</v>
      </c>
      <c r="C124" s="68" t="s">
        <v>281</v>
      </c>
      <c r="D124" s="68" t="s">
        <v>281</v>
      </c>
      <c r="E124" s="68" t="s">
        <v>202</v>
      </c>
      <c r="F124" s="195">
        <v>2017005810109</v>
      </c>
      <c r="G124" s="68"/>
      <c r="H124" s="487" t="s">
        <v>1299</v>
      </c>
      <c r="I124" s="105" t="s">
        <v>223</v>
      </c>
      <c r="J124" s="106" t="s">
        <v>447</v>
      </c>
      <c r="K124" s="458" t="s">
        <v>501</v>
      </c>
      <c r="L124" s="127">
        <f t="shared" si="11"/>
        <v>300000000</v>
      </c>
      <c r="M124" s="73">
        <f t="shared" si="17"/>
        <v>300000000</v>
      </c>
      <c r="N124" s="73">
        <f t="shared" si="18"/>
        <v>300000000</v>
      </c>
      <c r="O124" s="73">
        <v>100000000</v>
      </c>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8">
        <v>200000000</v>
      </c>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6"/>
      <c r="HG124" s="16"/>
      <c r="HH124" s="16"/>
      <c r="HI124" s="16"/>
      <c r="HJ124" s="16"/>
      <c r="HK124" s="16"/>
      <c r="HL124" s="16"/>
    </row>
    <row r="125" spans="1:220" ht="45" x14ac:dyDescent="0.25">
      <c r="A125" s="68" t="s">
        <v>241</v>
      </c>
      <c r="B125" s="68" t="s">
        <v>281</v>
      </c>
      <c r="C125" s="68" t="s">
        <v>281</v>
      </c>
      <c r="D125" s="68" t="s">
        <v>281</v>
      </c>
      <c r="E125" s="68" t="s">
        <v>202</v>
      </c>
      <c r="F125" s="195">
        <v>2017005810110</v>
      </c>
      <c r="G125" s="68"/>
      <c r="H125" s="105" t="s">
        <v>506</v>
      </c>
      <c r="I125" s="105" t="s">
        <v>223</v>
      </c>
      <c r="J125" s="106" t="s">
        <v>447</v>
      </c>
      <c r="K125" s="458" t="s">
        <v>504</v>
      </c>
      <c r="L125" s="127">
        <f t="shared" si="11"/>
        <v>300000000</v>
      </c>
      <c r="M125" s="73">
        <f t="shared" si="17"/>
        <v>300000000</v>
      </c>
      <c r="N125" s="73">
        <f t="shared" si="18"/>
        <v>300000000</v>
      </c>
      <c r="O125" s="73">
        <v>300000000</v>
      </c>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6"/>
      <c r="HG125" s="16"/>
      <c r="HH125" s="16"/>
      <c r="HI125" s="16"/>
      <c r="HJ125" s="16"/>
      <c r="HK125" s="16"/>
      <c r="HL125" s="16"/>
    </row>
    <row r="126" spans="1:220" ht="33.75" x14ac:dyDescent="0.25">
      <c r="A126" s="68" t="s">
        <v>241</v>
      </c>
      <c r="B126" s="68" t="s">
        <v>281</v>
      </c>
      <c r="C126" s="68" t="s">
        <v>281</v>
      </c>
      <c r="D126" s="68" t="s">
        <v>281</v>
      </c>
      <c r="E126" s="68" t="s">
        <v>202</v>
      </c>
      <c r="F126" s="195">
        <v>2017005810411</v>
      </c>
      <c r="G126" s="68"/>
      <c r="H126" s="105" t="s">
        <v>509</v>
      </c>
      <c r="I126" s="105" t="s">
        <v>223</v>
      </c>
      <c r="J126" s="106" t="s">
        <v>447</v>
      </c>
      <c r="K126" s="111" t="s">
        <v>508</v>
      </c>
      <c r="L126" s="127">
        <f t="shared" si="11"/>
        <v>2000000000</v>
      </c>
      <c r="M126" s="73">
        <f t="shared" si="17"/>
        <v>2000000000</v>
      </c>
      <c r="N126" s="73">
        <f t="shared" si="18"/>
        <v>2000000000</v>
      </c>
      <c r="O126" s="73">
        <v>2000000000</v>
      </c>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6"/>
      <c r="HG126" s="16"/>
      <c r="HH126" s="16"/>
      <c r="HI126" s="16"/>
      <c r="HJ126" s="16"/>
      <c r="HK126" s="16"/>
      <c r="HL126" s="16"/>
    </row>
    <row r="127" spans="1:220" ht="45" x14ac:dyDescent="0.25">
      <c r="A127" s="68" t="s">
        <v>241</v>
      </c>
      <c r="B127" s="68" t="s">
        <v>281</v>
      </c>
      <c r="C127" s="68" t="s">
        <v>281</v>
      </c>
      <c r="D127" s="68" t="s">
        <v>281</v>
      </c>
      <c r="E127" s="68" t="s">
        <v>202</v>
      </c>
      <c r="F127" s="195">
        <v>2017005810112</v>
      </c>
      <c r="G127" s="68"/>
      <c r="H127" s="105" t="s">
        <v>514</v>
      </c>
      <c r="I127" s="105" t="s">
        <v>223</v>
      </c>
      <c r="J127" s="106" t="s">
        <v>447</v>
      </c>
      <c r="K127" s="111" t="s">
        <v>510</v>
      </c>
      <c r="L127" s="127">
        <f t="shared" si="11"/>
        <v>2640000000</v>
      </c>
      <c r="M127" s="73">
        <f t="shared" si="17"/>
        <v>2640000000</v>
      </c>
      <c r="N127" s="73">
        <f t="shared" si="18"/>
        <v>2640000000</v>
      </c>
      <c r="O127" s="73">
        <v>2640000000</v>
      </c>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6"/>
      <c r="HG127" s="16"/>
      <c r="HH127" s="16"/>
      <c r="HI127" s="16"/>
      <c r="HJ127" s="16"/>
      <c r="HK127" s="16"/>
      <c r="HL127" s="16"/>
    </row>
    <row r="128" spans="1:220" ht="33.75" x14ac:dyDescent="0.25">
      <c r="A128" s="68" t="s">
        <v>241</v>
      </c>
      <c r="B128" s="68" t="s">
        <v>281</v>
      </c>
      <c r="C128" s="68" t="s">
        <v>281</v>
      </c>
      <c r="D128" s="68" t="s">
        <v>281</v>
      </c>
      <c r="E128" s="68" t="s">
        <v>202</v>
      </c>
      <c r="F128" s="195">
        <v>2017005810459</v>
      </c>
      <c r="G128" s="68" t="s">
        <v>513</v>
      </c>
      <c r="H128" s="105" t="s">
        <v>1300</v>
      </c>
      <c r="I128" s="105" t="s">
        <v>223</v>
      </c>
      <c r="J128" s="106" t="s">
        <v>447</v>
      </c>
      <c r="K128" s="111" t="s">
        <v>515</v>
      </c>
      <c r="L128" s="127">
        <f t="shared" si="11"/>
        <v>1120000000</v>
      </c>
      <c r="M128" s="73">
        <f t="shared" si="17"/>
        <v>1120000000</v>
      </c>
      <c r="N128" s="73">
        <f t="shared" si="18"/>
        <v>1120000000</v>
      </c>
      <c r="O128" s="73">
        <f>1500000000-380000000</f>
        <v>1120000000</v>
      </c>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c r="DE128" s="103"/>
      <c r="DF128" s="103"/>
      <c r="DG128" s="103"/>
      <c r="DH128" s="103"/>
      <c r="DI128" s="103"/>
      <c r="DJ128" s="103"/>
      <c r="DK128" s="103"/>
      <c r="DL128" s="103"/>
      <c r="DM128" s="103"/>
      <c r="DN128" s="103"/>
      <c r="DO128" s="103"/>
      <c r="DP128" s="103"/>
      <c r="DQ128" s="103"/>
      <c r="DR128" s="103"/>
      <c r="DS128" s="103"/>
      <c r="DT128" s="103"/>
      <c r="DU128" s="103"/>
      <c r="DV128" s="103"/>
      <c r="DW128" s="103"/>
      <c r="DX128" s="103"/>
      <c r="DY128" s="103"/>
      <c r="DZ128" s="103"/>
      <c r="EA128" s="103"/>
      <c r="EB128" s="103"/>
      <c r="EC128" s="103"/>
      <c r="ED128" s="103"/>
      <c r="EE128" s="103"/>
      <c r="EF128" s="103"/>
      <c r="EG128" s="103"/>
      <c r="EH128" s="103"/>
      <c r="EI128" s="103"/>
      <c r="EJ128" s="103"/>
      <c r="EK128" s="103"/>
      <c r="EL128" s="103"/>
      <c r="EM128" s="103"/>
      <c r="EN128" s="103"/>
      <c r="EO128" s="103"/>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6"/>
      <c r="HG128" s="16"/>
      <c r="HH128" s="16"/>
      <c r="HI128" s="16"/>
      <c r="HJ128" s="16"/>
      <c r="HK128" s="16"/>
      <c r="HL128" s="16"/>
    </row>
    <row r="129" spans="1:220" ht="33.75" x14ac:dyDescent="0.25">
      <c r="A129" s="68" t="s">
        <v>241</v>
      </c>
      <c r="B129" s="68" t="s">
        <v>281</v>
      </c>
      <c r="C129" s="68" t="s">
        <v>281</v>
      </c>
      <c r="D129" s="68" t="s">
        <v>281</v>
      </c>
      <c r="E129" s="68" t="s">
        <v>202</v>
      </c>
      <c r="F129" s="195">
        <v>2017005810425</v>
      </c>
      <c r="G129" s="68"/>
      <c r="H129" s="105" t="s">
        <v>1301</v>
      </c>
      <c r="I129" s="105" t="s">
        <v>223</v>
      </c>
      <c r="J129" s="106" t="s">
        <v>447</v>
      </c>
      <c r="K129" s="458" t="s">
        <v>521</v>
      </c>
      <c r="L129" s="127">
        <f t="shared" si="11"/>
        <v>404031489</v>
      </c>
      <c r="M129" s="73">
        <f t="shared" si="17"/>
        <v>404031489</v>
      </c>
      <c r="N129" s="73">
        <f t="shared" si="18"/>
        <v>404031489</v>
      </c>
      <c r="O129" s="73">
        <v>76000000</v>
      </c>
      <c r="P129" s="73">
        <f>500000000-371968511</f>
        <v>128031489</v>
      </c>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8">
        <v>200000000</v>
      </c>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3"/>
      <c r="DQ129" s="103"/>
      <c r="DR129" s="103"/>
      <c r="DS129" s="103"/>
      <c r="DT129" s="103"/>
      <c r="DU129" s="103"/>
      <c r="DV129" s="103"/>
      <c r="DW129" s="103"/>
      <c r="DX129" s="103"/>
      <c r="DY129" s="103"/>
      <c r="DZ129" s="103"/>
      <c r="EA129" s="103"/>
      <c r="EB129" s="103"/>
      <c r="EC129" s="103"/>
      <c r="ED129" s="103"/>
      <c r="EE129" s="103"/>
      <c r="EF129" s="103"/>
      <c r="EG129" s="103"/>
      <c r="EH129" s="103"/>
      <c r="EI129" s="103"/>
      <c r="EJ129" s="103"/>
      <c r="EK129" s="103"/>
      <c r="EL129" s="103"/>
      <c r="EM129" s="103"/>
      <c r="EN129" s="103"/>
      <c r="EO129" s="103"/>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6"/>
      <c r="HG129" s="16"/>
      <c r="HH129" s="16"/>
      <c r="HI129" s="16"/>
      <c r="HJ129" s="16"/>
      <c r="HK129" s="16"/>
      <c r="HL129" s="16"/>
    </row>
    <row r="130" spans="1:220" s="373" customFormat="1" ht="45" x14ac:dyDescent="0.25">
      <c r="A130" s="175" t="s">
        <v>241</v>
      </c>
      <c r="B130" s="175" t="s">
        <v>281</v>
      </c>
      <c r="C130" s="175" t="s">
        <v>281</v>
      </c>
      <c r="D130" s="175" t="s">
        <v>281</v>
      </c>
      <c r="E130" s="175" t="s">
        <v>202</v>
      </c>
      <c r="F130" s="195">
        <v>2017005810560</v>
      </c>
      <c r="G130" s="175"/>
      <c r="H130" s="105" t="s">
        <v>1302</v>
      </c>
      <c r="I130" s="105" t="s">
        <v>223</v>
      </c>
      <c r="J130" s="106" t="s">
        <v>447</v>
      </c>
      <c r="K130" s="458" t="s">
        <v>1161</v>
      </c>
      <c r="L130" s="127">
        <f t="shared" si="11"/>
        <v>150000000</v>
      </c>
      <c r="M130" s="73">
        <f t="shared" ref="M130" si="19">N130</f>
        <v>150000000</v>
      </c>
      <c r="N130" s="73">
        <f t="shared" si="18"/>
        <v>150000000</v>
      </c>
      <c r="O130" s="73"/>
      <c r="P130" s="73">
        <v>150000000</v>
      </c>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8"/>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6"/>
      <c r="HG130" s="16"/>
      <c r="HH130" s="16"/>
      <c r="HI130" s="16"/>
      <c r="HJ130" s="16"/>
      <c r="HK130" s="16"/>
      <c r="HL130" s="16"/>
    </row>
    <row r="131" spans="1:220" x14ac:dyDescent="0.25">
      <c r="A131" s="94" t="s">
        <v>241</v>
      </c>
      <c r="B131" s="94" t="s">
        <v>281</v>
      </c>
      <c r="C131" s="94" t="s">
        <v>281</v>
      </c>
      <c r="D131" s="94" t="s">
        <v>281</v>
      </c>
      <c r="E131" s="94" t="s">
        <v>204</v>
      </c>
      <c r="F131" s="414"/>
      <c r="G131" s="94"/>
      <c r="H131" s="164"/>
      <c r="I131" s="92"/>
      <c r="J131" s="94"/>
      <c r="K131" s="95" t="s">
        <v>469</v>
      </c>
      <c r="L131" s="127">
        <f t="shared" si="11"/>
        <v>0</v>
      </c>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6"/>
      <c r="HG131" s="16"/>
      <c r="HH131" s="16"/>
      <c r="HI131" s="16"/>
      <c r="HJ131" s="16"/>
      <c r="HK131" s="16"/>
      <c r="HL131" s="16"/>
    </row>
    <row r="132" spans="1:220" ht="33.75" x14ac:dyDescent="0.25">
      <c r="A132" s="68" t="s">
        <v>241</v>
      </c>
      <c r="B132" s="68" t="s">
        <v>281</v>
      </c>
      <c r="C132" s="68" t="s">
        <v>281</v>
      </c>
      <c r="D132" s="68" t="s">
        <v>281</v>
      </c>
      <c r="E132" s="68" t="s">
        <v>204</v>
      </c>
      <c r="F132" s="195">
        <v>2017005810531</v>
      </c>
      <c r="G132" s="68"/>
      <c r="H132" s="105" t="s">
        <v>1303</v>
      </c>
      <c r="I132" s="105" t="s">
        <v>223</v>
      </c>
      <c r="J132" s="106"/>
      <c r="K132" s="519" t="s">
        <v>1428</v>
      </c>
      <c r="L132" s="127">
        <f t="shared" si="11"/>
        <v>890000000</v>
      </c>
      <c r="M132" s="73">
        <f>N132</f>
        <v>890000000</v>
      </c>
      <c r="N132" s="73">
        <f>SUM(O132:BZ132)</f>
        <v>890000000</v>
      </c>
      <c r="O132" s="73">
        <v>550000000</v>
      </c>
      <c r="P132" s="73">
        <v>100000000</v>
      </c>
      <c r="Q132" s="73">
        <v>100000000</v>
      </c>
      <c r="R132" s="73"/>
      <c r="S132" s="73"/>
      <c r="T132" s="73"/>
      <c r="U132" s="73"/>
      <c r="V132" s="73"/>
      <c r="W132" s="73"/>
      <c r="X132" s="73"/>
      <c r="Y132" s="73">
        <v>40000000</v>
      </c>
      <c r="Z132" s="73"/>
      <c r="AA132" s="73">
        <v>100000000</v>
      </c>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3"/>
      <c r="DQ132" s="103"/>
      <c r="DR132" s="103"/>
      <c r="DS132" s="103"/>
      <c r="DT132" s="103"/>
      <c r="DU132" s="103"/>
      <c r="DV132" s="103"/>
      <c r="DW132" s="103"/>
      <c r="DX132" s="103"/>
      <c r="DY132" s="103"/>
      <c r="DZ132" s="103"/>
      <c r="EA132" s="103"/>
      <c r="EB132" s="103"/>
      <c r="EC132" s="103"/>
      <c r="ED132" s="103"/>
      <c r="EE132" s="103"/>
      <c r="EF132" s="103"/>
      <c r="EG132" s="103"/>
      <c r="EH132" s="103"/>
      <c r="EI132" s="103"/>
      <c r="EJ132" s="103"/>
      <c r="EK132" s="103"/>
      <c r="EL132" s="103"/>
      <c r="EM132" s="103"/>
      <c r="EN132" s="103"/>
      <c r="EO132" s="103"/>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6"/>
      <c r="HG132" s="16"/>
      <c r="HH132" s="16"/>
      <c r="HI132" s="16"/>
      <c r="HJ132" s="16"/>
      <c r="HK132" s="16"/>
      <c r="HL132" s="16"/>
    </row>
    <row r="133" spans="1:220" s="436" customFormat="1" ht="33.75" x14ac:dyDescent="0.25">
      <c r="A133" s="175" t="s">
        <v>241</v>
      </c>
      <c r="B133" s="175" t="s">
        <v>281</v>
      </c>
      <c r="C133" s="175" t="s">
        <v>281</v>
      </c>
      <c r="D133" s="175" t="s">
        <v>281</v>
      </c>
      <c r="E133" s="175" t="s">
        <v>204</v>
      </c>
      <c r="F133" s="195">
        <v>2017005810535</v>
      </c>
      <c r="G133" s="175"/>
      <c r="H133" s="462" t="s">
        <v>1304</v>
      </c>
      <c r="I133" s="105" t="s">
        <v>223</v>
      </c>
      <c r="J133" s="106" t="s">
        <v>1196</v>
      </c>
      <c r="K133" s="458" t="s">
        <v>1164</v>
      </c>
      <c r="L133" s="127">
        <f t="shared" ref="L133" si="20">M133</f>
        <v>250000000</v>
      </c>
      <c r="M133" s="73">
        <f>N133</f>
        <v>250000000</v>
      </c>
      <c r="N133" s="73">
        <f>SUM(O133:BZ133)</f>
        <v>250000000</v>
      </c>
      <c r="O133" s="73">
        <v>250000000</v>
      </c>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6"/>
      <c r="HG133" s="16"/>
      <c r="HH133" s="16"/>
      <c r="HI133" s="16"/>
      <c r="HJ133" s="16"/>
      <c r="HK133" s="16"/>
      <c r="HL133" s="16"/>
    </row>
    <row r="134" spans="1:220" x14ac:dyDescent="0.25">
      <c r="A134" s="94" t="s">
        <v>241</v>
      </c>
      <c r="B134" s="94" t="s">
        <v>281</v>
      </c>
      <c r="C134" s="94" t="s">
        <v>281</v>
      </c>
      <c r="D134" s="94" t="s">
        <v>281</v>
      </c>
      <c r="E134" s="94" t="s">
        <v>207</v>
      </c>
      <c r="F134" s="414"/>
      <c r="G134" s="94"/>
      <c r="H134" s="164"/>
      <c r="I134" s="92"/>
      <c r="J134" s="94"/>
      <c r="K134" s="95" t="s">
        <v>470</v>
      </c>
      <c r="L134" s="127">
        <f t="shared" si="11"/>
        <v>0</v>
      </c>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6"/>
      <c r="HG134" s="16"/>
      <c r="HH134" s="16"/>
      <c r="HI134" s="16"/>
      <c r="HJ134" s="16"/>
      <c r="HK134" s="16"/>
      <c r="HL134" s="16"/>
    </row>
    <row r="135" spans="1:220" ht="56.25" x14ac:dyDescent="0.25">
      <c r="A135" s="68" t="s">
        <v>241</v>
      </c>
      <c r="B135" s="68" t="s">
        <v>281</v>
      </c>
      <c r="C135" s="68" t="s">
        <v>281</v>
      </c>
      <c r="D135" s="68" t="s">
        <v>281</v>
      </c>
      <c r="E135" s="68" t="s">
        <v>207</v>
      </c>
      <c r="F135" s="195" t="s">
        <v>525</v>
      </c>
      <c r="G135" s="68" t="s">
        <v>526</v>
      </c>
      <c r="H135" s="484" t="s">
        <v>527</v>
      </c>
      <c r="I135" s="68" t="s">
        <v>223</v>
      </c>
      <c r="J135" s="69" t="s">
        <v>528</v>
      </c>
      <c r="K135" s="491" t="s">
        <v>529</v>
      </c>
      <c r="L135" s="127">
        <f t="shared" si="11"/>
        <v>700000000</v>
      </c>
      <c r="M135" s="73">
        <f t="shared" ref="M135:M136" si="21">N135</f>
        <v>700000000</v>
      </c>
      <c r="N135" s="73">
        <f>SUM(O135:BZ135)</f>
        <v>700000000</v>
      </c>
      <c r="O135" s="73">
        <v>700000000</v>
      </c>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82"/>
      <c r="HG135" s="82"/>
      <c r="HH135" s="82"/>
      <c r="HI135" s="82"/>
      <c r="HJ135" s="82"/>
      <c r="HK135" s="82"/>
      <c r="HL135" s="82"/>
    </row>
    <row r="136" spans="1:220" ht="33.75" x14ac:dyDescent="0.25">
      <c r="A136" s="68" t="s">
        <v>241</v>
      </c>
      <c r="B136" s="68" t="s">
        <v>281</v>
      </c>
      <c r="C136" s="68" t="s">
        <v>281</v>
      </c>
      <c r="D136" s="68" t="s">
        <v>281</v>
      </c>
      <c r="E136" s="68" t="s">
        <v>207</v>
      </c>
      <c r="F136" s="195" t="s">
        <v>532</v>
      </c>
      <c r="G136" s="69"/>
      <c r="H136" s="105" t="s">
        <v>1305</v>
      </c>
      <c r="I136" s="68" t="s">
        <v>223</v>
      </c>
      <c r="J136" s="69" t="s">
        <v>1197</v>
      </c>
      <c r="K136" s="70" t="s">
        <v>533</v>
      </c>
      <c r="L136" s="127">
        <f t="shared" si="11"/>
        <v>343500000</v>
      </c>
      <c r="M136" s="73">
        <f t="shared" si="21"/>
        <v>343500000</v>
      </c>
      <c r="N136" s="73">
        <f>SUM(O136:BZ136)</f>
        <v>343500000</v>
      </c>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v>336000000</v>
      </c>
      <c r="AS136" s="73">
        <v>7500000</v>
      </c>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82"/>
      <c r="HG136" s="82"/>
      <c r="HH136" s="82"/>
      <c r="HI136" s="82"/>
      <c r="HJ136" s="82"/>
      <c r="HK136" s="82"/>
      <c r="HL136" s="82"/>
    </row>
    <row r="137" spans="1:220" x14ac:dyDescent="0.25">
      <c r="A137" s="94" t="s">
        <v>241</v>
      </c>
      <c r="B137" s="94" t="s">
        <v>281</v>
      </c>
      <c r="C137" s="94" t="s">
        <v>281</v>
      </c>
      <c r="D137" s="94" t="s">
        <v>471</v>
      </c>
      <c r="E137" s="94"/>
      <c r="F137" s="414"/>
      <c r="G137" s="94"/>
      <c r="H137" s="164"/>
      <c r="I137" s="92"/>
      <c r="J137" s="94"/>
      <c r="K137" s="95" t="s">
        <v>472</v>
      </c>
      <c r="L137" s="127">
        <f t="shared" si="11"/>
        <v>0</v>
      </c>
      <c r="M137" s="73"/>
      <c r="N137" s="73">
        <f>SUM(O137:BZ137)</f>
        <v>0</v>
      </c>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6"/>
      <c r="HG137" s="16"/>
      <c r="HH137" s="16"/>
      <c r="HI137" s="16"/>
      <c r="HJ137" s="16"/>
      <c r="HK137" s="16"/>
      <c r="HL137" s="16"/>
    </row>
    <row r="138" spans="1:220" x14ac:dyDescent="0.25">
      <c r="A138" s="99" t="s">
        <v>241</v>
      </c>
      <c r="B138" s="99" t="s">
        <v>281</v>
      </c>
      <c r="C138" s="99" t="s">
        <v>281</v>
      </c>
      <c r="D138" s="99" t="s">
        <v>471</v>
      </c>
      <c r="E138" s="99" t="s">
        <v>473</v>
      </c>
      <c r="F138" s="412"/>
      <c r="G138" s="100"/>
      <c r="H138" s="107"/>
      <c r="I138" s="100"/>
      <c r="J138" s="294"/>
      <c r="K138" s="108" t="s">
        <v>474</v>
      </c>
      <c r="L138" s="127">
        <f t="shared" si="11"/>
        <v>0</v>
      </c>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c r="DE138" s="103"/>
      <c r="DF138" s="103"/>
      <c r="DG138" s="103"/>
      <c r="DH138" s="103"/>
      <c r="DI138" s="103"/>
      <c r="DJ138" s="103"/>
      <c r="DK138" s="103"/>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6"/>
      <c r="HG138" s="16"/>
      <c r="HH138" s="16"/>
      <c r="HI138" s="16"/>
      <c r="HJ138" s="16"/>
      <c r="HK138" s="16"/>
      <c r="HL138" s="16"/>
    </row>
    <row r="139" spans="1:220" ht="33.75" x14ac:dyDescent="0.25">
      <c r="A139" s="109" t="s">
        <v>241</v>
      </c>
      <c r="B139" s="109" t="s">
        <v>281</v>
      </c>
      <c r="C139" s="109" t="s">
        <v>281</v>
      </c>
      <c r="D139" s="109" t="s">
        <v>471</v>
      </c>
      <c r="E139" s="109" t="s">
        <v>473</v>
      </c>
      <c r="F139" s="332" t="s">
        <v>542</v>
      </c>
      <c r="G139" s="68" t="s">
        <v>261</v>
      </c>
      <c r="H139" s="487" t="s">
        <v>478</v>
      </c>
      <c r="I139" s="109" t="s">
        <v>223</v>
      </c>
      <c r="J139" s="301" t="s">
        <v>479</v>
      </c>
      <c r="K139" s="489" t="s">
        <v>543</v>
      </c>
      <c r="L139" s="127">
        <f t="shared" si="11"/>
        <v>100000000</v>
      </c>
      <c r="M139" s="78">
        <f t="shared" ref="M139:M151" si="22">N139</f>
        <v>100000000</v>
      </c>
      <c r="N139" s="78">
        <f t="shared" ref="N139:N151" si="23">SUM(O139:BZ139)</f>
        <v>100000000</v>
      </c>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v>100000000</v>
      </c>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6"/>
      <c r="HG139" s="16"/>
      <c r="HH139" s="16"/>
      <c r="HI139" s="16"/>
      <c r="HJ139" s="16"/>
      <c r="HK139" s="16"/>
      <c r="HL139" s="16"/>
    </row>
    <row r="140" spans="1:220" ht="33.75" x14ac:dyDescent="0.25">
      <c r="A140" s="109" t="s">
        <v>241</v>
      </c>
      <c r="B140" s="109" t="s">
        <v>281</v>
      </c>
      <c r="C140" s="109" t="s">
        <v>281</v>
      </c>
      <c r="D140" s="109" t="s">
        <v>471</v>
      </c>
      <c r="E140" s="109" t="s">
        <v>473</v>
      </c>
      <c r="F140" s="332" t="s">
        <v>484</v>
      </c>
      <c r="G140" s="68" t="s">
        <v>261</v>
      </c>
      <c r="H140" s="487" t="s">
        <v>485</v>
      </c>
      <c r="I140" s="109" t="s">
        <v>223</v>
      </c>
      <c r="J140" s="301" t="s">
        <v>487</v>
      </c>
      <c r="K140" s="489" t="s">
        <v>547</v>
      </c>
      <c r="L140" s="127">
        <f t="shared" si="11"/>
        <v>200000000</v>
      </c>
      <c r="M140" s="78">
        <f t="shared" si="22"/>
        <v>200000000</v>
      </c>
      <c r="N140" s="78">
        <f t="shared" si="23"/>
        <v>200000000</v>
      </c>
      <c r="O140" s="78">
        <v>200000000</v>
      </c>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6"/>
      <c r="HG140" s="16"/>
      <c r="HH140" s="16"/>
      <c r="HI140" s="16"/>
      <c r="HJ140" s="16"/>
      <c r="HK140" s="16"/>
      <c r="HL140" s="16"/>
    </row>
    <row r="141" spans="1:220" ht="33.75" x14ac:dyDescent="0.25">
      <c r="A141" s="109" t="s">
        <v>241</v>
      </c>
      <c r="B141" s="109" t="s">
        <v>281</v>
      </c>
      <c r="C141" s="109" t="s">
        <v>281</v>
      </c>
      <c r="D141" s="109" t="s">
        <v>471</v>
      </c>
      <c r="E141" s="109" t="s">
        <v>473</v>
      </c>
      <c r="F141" s="332" t="s">
        <v>489</v>
      </c>
      <c r="G141" s="68" t="s">
        <v>261</v>
      </c>
      <c r="H141" s="487" t="s">
        <v>490</v>
      </c>
      <c r="I141" s="109" t="s">
        <v>223</v>
      </c>
      <c r="J141" s="301" t="s">
        <v>491</v>
      </c>
      <c r="K141" s="489" t="s">
        <v>550</v>
      </c>
      <c r="L141" s="127">
        <f t="shared" si="11"/>
        <v>500000000</v>
      </c>
      <c r="M141" s="78">
        <f t="shared" si="22"/>
        <v>500000000</v>
      </c>
      <c r="N141" s="78">
        <f t="shared" si="23"/>
        <v>500000000</v>
      </c>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v>500000000</v>
      </c>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6"/>
      <c r="HG141" s="16"/>
      <c r="HH141" s="16"/>
      <c r="HI141" s="16"/>
      <c r="HJ141" s="16"/>
      <c r="HK141" s="16"/>
      <c r="HL141" s="16"/>
    </row>
    <row r="142" spans="1:220" ht="33.75" x14ac:dyDescent="0.25">
      <c r="A142" s="109" t="s">
        <v>241</v>
      </c>
      <c r="B142" s="109" t="s">
        <v>281</v>
      </c>
      <c r="C142" s="109" t="s">
        <v>281</v>
      </c>
      <c r="D142" s="109" t="s">
        <v>471</v>
      </c>
      <c r="E142" s="109" t="s">
        <v>473</v>
      </c>
      <c r="F142" s="403" t="s">
        <v>553</v>
      </c>
      <c r="G142" s="109" t="s">
        <v>554</v>
      </c>
      <c r="H142" s="105" t="s">
        <v>1306</v>
      </c>
      <c r="I142" s="109" t="s">
        <v>223</v>
      </c>
      <c r="J142" s="301" t="s">
        <v>1198</v>
      </c>
      <c r="K142" s="458" t="s">
        <v>555</v>
      </c>
      <c r="L142" s="127">
        <f t="shared" ref="L142:L207" si="24">M142</f>
        <v>80000000</v>
      </c>
      <c r="M142" s="78">
        <f t="shared" si="22"/>
        <v>80000000</v>
      </c>
      <c r="N142" s="78">
        <f t="shared" si="23"/>
        <v>80000000</v>
      </c>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127">
        <v>10000000</v>
      </c>
      <c r="AW142" s="127">
        <v>70000000</v>
      </c>
      <c r="AX142" s="127"/>
      <c r="AY142" s="127"/>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6"/>
      <c r="HG142" s="16"/>
      <c r="HH142" s="16"/>
      <c r="HI142" s="16"/>
      <c r="HJ142" s="16"/>
      <c r="HK142" s="16"/>
      <c r="HL142" s="16"/>
    </row>
    <row r="143" spans="1:220" ht="33.75" x14ac:dyDescent="0.25">
      <c r="A143" s="109" t="s">
        <v>241</v>
      </c>
      <c r="B143" s="109" t="s">
        <v>281</v>
      </c>
      <c r="C143" s="109" t="s">
        <v>281</v>
      </c>
      <c r="D143" s="109" t="s">
        <v>471</v>
      </c>
      <c r="E143" s="109" t="s">
        <v>473</v>
      </c>
      <c r="F143" s="403" t="s">
        <v>560</v>
      </c>
      <c r="G143" s="109" t="s">
        <v>554</v>
      </c>
      <c r="H143" s="105" t="s">
        <v>1307</v>
      </c>
      <c r="I143" s="109" t="s">
        <v>223</v>
      </c>
      <c r="J143" s="301" t="s">
        <v>1199</v>
      </c>
      <c r="K143" s="120" t="s">
        <v>561</v>
      </c>
      <c r="L143" s="127">
        <f t="shared" si="24"/>
        <v>185000000</v>
      </c>
      <c r="M143" s="78">
        <f t="shared" si="22"/>
        <v>185000000</v>
      </c>
      <c r="N143" s="78">
        <f t="shared" si="23"/>
        <v>185000000</v>
      </c>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127">
        <v>185000000</v>
      </c>
      <c r="AW143" s="127"/>
      <c r="AX143" s="127"/>
      <c r="AY143" s="127"/>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6"/>
      <c r="HG143" s="16"/>
      <c r="HH143" s="16"/>
      <c r="HI143" s="16"/>
      <c r="HJ143" s="16"/>
      <c r="HK143" s="16"/>
      <c r="HL143" s="16"/>
    </row>
    <row r="144" spans="1:220" ht="22.5" x14ac:dyDescent="0.25">
      <c r="A144" s="109" t="s">
        <v>241</v>
      </c>
      <c r="B144" s="109" t="s">
        <v>281</v>
      </c>
      <c r="C144" s="109" t="s">
        <v>281</v>
      </c>
      <c r="D144" s="109" t="s">
        <v>471</v>
      </c>
      <c r="E144" s="109" t="s">
        <v>473</v>
      </c>
      <c r="F144" s="403" t="s">
        <v>562</v>
      </c>
      <c r="G144" s="109" t="s">
        <v>554</v>
      </c>
      <c r="H144" s="105" t="s">
        <v>1308</v>
      </c>
      <c r="I144" s="109" t="s">
        <v>223</v>
      </c>
      <c r="J144" s="301" t="s">
        <v>1200</v>
      </c>
      <c r="K144" s="111" t="s">
        <v>563</v>
      </c>
      <c r="L144" s="127">
        <f t="shared" si="24"/>
        <v>180000000</v>
      </c>
      <c r="M144" s="78">
        <f t="shared" si="22"/>
        <v>180000000</v>
      </c>
      <c r="N144" s="78">
        <f t="shared" si="23"/>
        <v>180000000</v>
      </c>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127">
        <v>180000000</v>
      </c>
      <c r="AW144" s="127"/>
      <c r="AX144" s="127"/>
      <c r="AY144" s="127"/>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6"/>
      <c r="HG144" s="16"/>
      <c r="HH144" s="16"/>
      <c r="HI144" s="16"/>
      <c r="HJ144" s="16"/>
      <c r="HK144" s="16"/>
      <c r="HL144" s="16"/>
    </row>
    <row r="145" spans="1:220" ht="33.75" x14ac:dyDescent="0.25">
      <c r="A145" s="109" t="s">
        <v>241</v>
      </c>
      <c r="B145" s="109" t="s">
        <v>281</v>
      </c>
      <c r="C145" s="109" t="s">
        <v>281</v>
      </c>
      <c r="D145" s="109" t="s">
        <v>471</v>
      </c>
      <c r="E145" s="109" t="s">
        <v>473</v>
      </c>
      <c r="F145" s="403" t="s">
        <v>567</v>
      </c>
      <c r="G145" s="109" t="s">
        <v>554</v>
      </c>
      <c r="H145" s="105" t="s">
        <v>1309</v>
      </c>
      <c r="I145" s="109" t="s">
        <v>223</v>
      </c>
      <c r="J145" s="301" t="s">
        <v>1201</v>
      </c>
      <c r="K145" s="458" t="s">
        <v>568</v>
      </c>
      <c r="L145" s="127">
        <f t="shared" si="24"/>
        <v>857822330.75</v>
      </c>
      <c r="M145" s="78">
        <f t="shared" si="22"/>
        <v>857822330.75</v>
      </c>
      <c r="N145" s="78">
        <f t="shared" si="23"/>
        <v>857822330.75</v>
      </c>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127">
        <f>655000000+202822330.75</f>
        <v>857822330.75</v>
      </c>
      <c r="AW145" s="127"/>
      <c r="AX145" s="127"/>
      <c r="AY145" s="127"/>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6"/>
      <c r="HG145" s="16"/>
      <c r="HH145" s="16"/>
      <c r="HI145" s="16"/>
      <c r="HJ145" s="16"/>
      <c r="HK145" s="16"/>
      <c r="HL145" s="16"/>
    </row>
    <row r="146" spans="1:220" ht="45" x14ac:dyDescent="0.25">
      <c r="A146" s="109" t="s">
        <v>241</v>
      </c>
      <c r="B146" s="109" t="s">
        <v>281</v>
      </c>
      <c r="C146" s="109" t="s">
        <v>281</v>
      </c>
      <c r="D146" s="109" t="s">
        <v>471</v>
      </c>
      <c r="E146" s="109" t="s">
        <v>473</v>
      </c>
      <c r="F146" s="403" t="s">
        <v>569</v>
      </c>
      <c r="G146" s="109" t="s">
        <v>554</v>
      </c>
      <c r="H146" s="105" t="s">
        <v>1310</v>
      </c>
      <c r="I146" s="109" t="s">
        <v>223</v>
      </c>
      <c r="J146" s="301" t="s">
        <v>1198</v>
      </c>
      <c r="K146" s="352" t="s">
        <v>1429</v>
      </c>
      <c r="L146" s="127">
        <f t="shared" si="24"/>
        <v>200000000</v>
      </c>
      <c r="M146" s="78">
        <f t="shared" si="22"/>
        <v>200000000</v>
      </c>
      <c r="N146" s="78">
        <f t="shared" si="23"/>
        <v>200000000</v>
      </c>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127">
        <v>200000000</v>
      </c>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6"/>
      <c r="HG146" s="16"/>
      <c r="HH146" s="16"/>
      <c r="HI146" s="16"/>
      <c r="HJ146" s="16"/>
      <c r="HK146" s="16"/>
      <c r="HL146" s="16"/>
    </row>
    <row r="147" spans="1:220" ht="22.5" x14ac:dyDescent="0.25">
      <c r="A147" s="109" t="s">
        <v>241</v>
      </c>
      <c r="B147" s="109" t="s">
        <v>281</v>
      </c>
      <c r="C147" s="109" t="s">
        <v>281</v>
      </c>
      <c r="D147" s="109" t="s">
        <v>471</v>
      </c>
      <c r="E147" s="109" t="s">
        <v>473</v>
      </c>
      <c r="F147" s="403" t="s">
        <v>570</v>
      </c>
      <c r="G147" s="109" t="s">
        <v>554</v>
      </c>
      <c r="H147" s="105" t="s">
        <v>578</v>
      </c>
      <c r="I147" s="109" t="s">
        <v>223</v>
      </c>
      <c r="J147" s="301" t="s">
        <v>1202</v>
      </c>
      <c r="K147" s="458" t="s">
        <v>571</v>
      </c>
      <c r="L147" s="127">
        <f t="shared" si="24"/>
        <v>215000000</v>
      </c>
      <c r="M147" s="78">
        <f t="shared" si="22"/>
        <v>215000000</v>
      </c>
      <c r="N147" s="78">
        <f t="shared" si="23"/>
        <v>215000000</v>
      </c>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353">
        <f>320000000-120000000</f>
        <v>200000000</v>
      </c>
      <c r="AW147" s="78"/>
      <c r="AX147" s="127">
        <v>15000000</v>
      </c>
      <c r="AY147" s="78">
        <v>0</v>
      </c>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6"/>
      <c r="HG147" s="16"/>
      <c r="HH147" s="16"/>
      <c r="HI147" s="16"/>
      <c r="HJ147" s="16"/>
      <c r="HK147" s="16"/>
      <c r="HL147" s="16"/>
    </row>
    <row r="148" spans="1:220" ht="22.5" x14ac:dyDescent="0.25">
      <c r="A148" s="109" t="s">
        <v>241</v>
      </c>
      <c r="B148" s="109" t="s">
        <v>281</v>
      </c>
      <c r="C148" s="109" t="s">
        <v>281</v>
      </c>
      <c r="D148" s="109" t="s">
        <v>471</v>
      </c>
      <c r="E148" s="109" t="s">
        <v>473</v>
      </c>
      <c r="F148" s="195" t="s">
        <v>572</v>
      </c>
      <c r="G148" s="68" t="s">
        <v>279</v>
      </c>
      <c r="H148" s="105" t="s">
        <v>1311</v>
      </c>
      <c r="I148" s="109" t="s">
        <v>223</v>
      </c>
      <c r="J148" s="69" t="s">
        <v>1200</v>
      </c>
      <c r="K148" s="70" t="s">
        <v>573</v>
      </c>
      <c r="L148" s="127">
        <f t="shared" si="24"/>
        <v>100000000</v>
      </c>
      <c r="M148" s="78">
        <f t="shared" si="22"/>
        <v>100000000</v>
      </c>
      <c r="N148" s="78">
        <f t="shared" si="23"/>
        <v>100000000</v>
      </c>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177">
        <v>100000000</v>
      </c>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03"/>
      <c r="DB148" s="103"/>
      <c r="DC148" s="103"/>
      <c r="DD148" s="103"/>
      <c r="DE148" s="103"/>
      <c r="DF148" s="103"/>
      <c r="DG148" s="103"/>
      <c r="DH148" s="103"/>
      <c r="DI148" s="103"/>
      <c r="DJ148" s="103"/>
      <c r="DK148" s="103"/>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c r="FG148" s="103"/>
      <c r="FH148" s="103"/>
      <c r="FI148" s="103"/>
      <c r="FJ148" s="103"/>
      <c r="FK148" s="103"/>
      <c r="FL148" s="103"/>
      <c r="FM148" s="103"/>
      <c r="FN148" s="103"/>
      <c r="FO148" s="103"/>
      <c r="FP148" s="103"/>
      <c r="FQ148" s="103"/>
      <c r="FR148" s="103"/>
      <c r="FS148" s="103"/>
      <c r="FT148" s="103"/>
      <c r="FU148" s="103"/>
      <c r="FV148" s="103"/>
      <c r="FW148" s="103"/>
      <c r="FX148" s="103"/>
      <c r="FY148" s="103"/>
      <c r="FZ148" s="103"/>
      <c r="GA148" s="103"/>
      <c r="GB148" s="103"/>
      <c r="GC148" s="103"/>
      <c r="GD148" s="103"/>
      <c r="GE148" s="103"/>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c r="HA148" s="103"/>
      <c r="HB148" s="103"/>
      <c r="HC148" s="103"/>
      <c r="HD148" s="103"/>
      <c r="HE148" s="103"/>
      <c r="HF148" s="82"/>
      <c r="HG148" s="82"/>
      <c r="HH148" s="82"/>
      <c r="HI148" s="82"/>
      <c r="HJ148" s="82"/>
      <c r="HK148" s="82"/>
      <c r="HL148" s="82"/>
    </row>
    <row r="149" spans="1:220" ht="22.5" x14ac:dyDescent="0.25">
      <c r="A149" s="109" t="s">
        <v>241</v>
      </c>
      <c r="B149" s="109" t="s">
        <v>281</v>
      </c>
      <c r="C149" s="109" t="s">
        <v>281</v>
      </c>
      <c r="D149" s="109" t="s">
        <v>471</v>
      </c>
      <c r="E149" s="109" t="s">
        <v>473</v>
      </c>
      <c r="F149" s="195" t="s">
        <v>575</v>
      </c>
      <c r="G149" s="68" t="s">
        <v>279</v>
      </c>
      <c r="H149" s="105" t="s">
        <v>1312</v>
      </c>
      <c r="I149" s="109" t="s">
        <v>223</v>
      </c>
      <c r="J149" s="69" t="s">
        <v>1203</v>
      </c>
      <c r="K149" s="176" t="s">
        <v>576</v>
      </c>
      <c r="L149" s="127">
        <f t="shared" si="24"/>
        <v>500000000</v>
      </c>
      <c r="M149" s="78">
        <f t="shared" si="22"/>
        <v>500000000</v>
      </c>
      <c r="N149" s="78">
        <f t="shared" si="23"/>
        <v>500000000</v>
      </c>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177">
        <v>500000000</v>
      </c>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03"/>
      <c r="GQ149" s="103"/>
      <c r="GR149" s="103"/>
      <c r="GS149" s="103"/>
      <c r="GT149" s="103"/>
      <c r="GU149" s="103"/>
      <c r="GV149" s="103"/>
      <c r="GW149" s="103"/>
      <c r="GX149" s="103"/>
      <c r="GY149" s="103"/>
      <c r="GZ149" s="103"/>
      <c r="HA149" s="103"/>
      <c r="HB149" s="103"/>
      <c r="HC149" s="103"/>
      <c r="HD149" s="103"/>
      <c r="HE149" s="103"/>
      <c r="HF149" s="82"/>
      <c r="HG149" s="82"/>
      <c r="HH149" s="82"/>
      <c r="HI149" s="82"/>
      <c r="HJ149" s="82"/>
      <c r="HK149" s="82"/>
      <c r="HL149" s="82"/>
    </row>
    <row r="150" spans="1:220" ht="48" customHeight="1" x14ac:dyDescent="0.25">
      <c r="A150" s="109" t="s">
        <v>241</v>
      </c>
      <c r="B150" s="109" t="s">
        <v>281</v>
      </c>
      <c r="C150" s="109" t="s">
        <v>281</v>
      </c>
      <c r="D150" s="109" t="s">
        <v>471</v>
      </c>
      <c r="E150" s="109" t="s">
        <v>473</v>
      </c>
      <c r="F150" s="195" t="s">
        <v>577</v>
      </c>
      <c r="G150" s="68" t="s">
        <v>279</v>
      </c>
      <c r="H150" s="105" t="s">
        <v>597</v>
      </c>
      <c r="I150" s="109" t="s">
        <v>223</v>
      </c>
      <c r="J150" s="69" t="s">
        <v>1204</v>
      </c>
      <c r="K150" s="70" t="s">
        <v>579</v>
      </c>
      <c r="L150" s="127">
        <f t="shared" si="24"/>
        <v>500000000</v>
      </c>
      <c r="M150" s="78">
        <f t="shared" si="22"/>
        <v>500000000</v>
      </c>
      <c r="N150" s="78">
        <f t="shared" si="23"/>
        <v>500000000</v>
      </c>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455">
        <v>500000000</v>
      </c>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03"/>
      <c r="GQ150" s="103"/>
      <c r="GR150" s="103"/>
      <c r="GS150" s="103"/>
      <c r="GT150" s="103"/>
      <c r="GU150" s="103"/>
      <c r="GV150" s="103"/>
      <c r="GW150" s="103"/>
      <c r="GX150" s="103"/>
      <c r="GY150" s="103"/>
      <c r="GZ150" s="103"/>
      <c r="HA150" s="103"/>
      <c r="HB150" s="103"/>
      <c r="HC150" s="103"/>
      <c r="HD150" s="103"/>
      <c r="HE150" s="103"/>
      <c r="HF150" s="82"/>
      <c r="HG150" s="82"/>
      <c r="HH150" s="82"/>
      <c r="HI150" s="82"/>
      <c r="HJ150" s="82"/>
      <c r="HK150" s="82"/>
      <c r="HL150" s="82"/>
    </row>
    <row r="151" spans="1:220" ht="22.5" x14ac:dyDescent="0.25">
      <c r="A151" s="109" t="s">
        <v>241</v>
      </c>
      <c r="B151" s="109" t="s">
        <v>281</v>
      </c>
      <c r="C151" s="109" t="s">
        <v>281</v>
      </c>
      <c r="D151" s="109" t="s">
        <v>471</v>
      </c>
      <c r="E151" s="109" t="s">
        <v>473</v>
      </c>
      <c r="F151" s="195" t="s">
        <v>581</v>
      </c>
      <c r="G151" s="68" t="s">
        <v>279</v>
      </c>
      <c r="H151" s="105" t="s">
        <v>1313</v>
      </c>
      <c r="I151" s="109" t="s">
        <v>223</v>
      </c>
      <c r="J151" s="69" t="s">
        <v>1198</v>
      </c>
      <c r="K151" s="70" t="s">
        <v>582</v>
      </c>
      <c r="L151" s="127">
        <f t="shared" si="24"/>
        <v>80000000</v>
      </c>
      <c r="M151" s="78">
        <f t="shared" si="22"/>
        <v>80000000</v>
      </c>
      <c r="N151" s="78">
        <f t="shared" si="23"/>
        <v>80000000</v>
      </c>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177">
        <v>80000000</v>
      </c>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03"/>
      <c r="DB151" s="103"/>
      <c r="DC151" s="103"/>
      <c r="DD151" s="103"/>
      <c r="DE151" s="103"/>
      <c r="DF151" s="103"/>
      <c r="DG151" s="103"/>
      <c r="DH151" s="103"/>
      <c r="DI151" s="103"/>
      <c r="DJ151" s="103"/>
      <c r="DK151" s="103"/>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c r="FG151" s="103"/>
      <c r="FH151" s="103"/>
      <c r="FI151" s="103"/>
      <c r="FJ151" s="103"/>
      <c r="FK151" s="103"/>
      <c r="FL151" s="103"/>
      <c r="FM151" s="103"/>
      <c r="FN151" s="103"/>
      <c r="FO151" s="103"/>
      <c r="FP151" s="103"/>
      <c r="FQ151" s="103"/>
      <c r="FR151" s="103"/>
      <c r="FS151" s="103"/>
      <c r="FT151" s="103"/>
      <c r="FU151" s="103"/>
      <c r="FV151" s="103"/>
      <c r="FW151" s="103"/>
      <c r="FX151" s="103"/>
      <c r="FY151" s="103"/>
      <c r="FZ151" s="103"/>
      <c r="GA151" s="103"/>
      <c r="GB151" s="103"/>
      <c r="GC151" s="103"/>
      <c r="GD151" s="103"/>
      <c r="GE151" s="103"/>
      <c r="GF151" s="103"/>
      <c r="GG151" s="103"/>
      <c r="GH151" s="103"/>
      <c r="GI151" s="103"/>
      <c r="GJ151" s="103"/>
      <c r="GK151" s="103"/>
      <c r="GL151" s="103"/>
      <c r="GM151" s="103"/>
      <c r="GN151" s="103"/>
      <c r="GO151" s="103"/>
      <c r="GP151" s="103"/>
      <c r="GQ151" s="103"/>
      <c r="GR151" s="103"/>
      <c r="GS151" s="103"/>
      <c r="GT151" s="103"/>
      <c r="GU151" s="103"/>
      <c r="GV151" s="103"/>
      <c r="GW151" s="103"/>
      <c r="GX151" s="103"/>
      <c r="GY151" s="103"/>
      <c r="GZ151" s="103"/>
      <c r="HA151" s="103"/>
      <c r="HB151" s="103"/>
      <c r="HC151" s="103"/>
      <c r="HD151" s="103"/>
      <c r="HE151" s="103"/>
      <c r="HF151" s="82"/>
      <c r="HG151" s="82"/>
      <c r="HH151" s="82"/>
      <c r="HI151" s="82"/>
      <c r="HJ151" s="82"/>
      <c r="HK151" s="82"/>
      <c r="HL151" s="82"/>
    </row>
    <row r="152" spans="1:220" ht="22.5" x14ac:dyDescent="0.25">
      <c r="A152" s="99" t="s">
        <v>241</v>
      </c>
      <c r="B152" s="99" t="s">
        <v>281</v>
      </c>
      <c r="C152" s="99" t="s">
        <v>281</v>
      </c>
      <c r="D152" s="99" t="s">
        <v>471</v>
      </c>
      <c r="E152" s="99" t="s">
        <v>493</v>
      </c>
      <c r="F152" s="412"/>
      <c r="G152" s="100"/>
      <c r="H152" s="107"/>
      <c r="I152" s="100"/>
      <c r="J152" s="294"/>
      <c r="K152" s="108" t="s">
        <v>494</v>
      </c>
      <c r="L152" s="127">
        <f t="shared" si="24"/>
        <v>0</v>
      </c>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03"/>
      <c r="DB152" s="103"/>
      <c r="DC152" s="103"/>
      <c r="DD152" s="103"/>
      <c r="DE152" s="103"/>
      <c r="DF152" s="103"/>
      <c r="DG152" s="103"/>
      <c r="DH152" s="103"/>
      <c r="DI152" s="103"/>
      <c r="DJ152" s="103"/>
      <c r="DK152" s="103"/>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c r="FG152" s="103"/>
      <c r="FH152" s="103"/>
      <c r="FI152" s="103"/>
      <c r="FJ152" s="103"/>
      <c r="FK152" s="103"/>
      <c r="FL152" s="103"/>
      <c r="FM152" s="103"/>
      <c r="FN152" s="103"/>
      <c r="FO152" s="103"/>
      <c r="FP152" s="103"/>
      <c r="FQ152" s="103"/>
      <c r="FR152" s="103"/>
      <c r="FS152" s="103"/>
      <c r="FT152" s="103"/>
      <c r="FU152" s="103"/>
      <c r="FV152" s="103"/>
      <c r="FW152" s="103"/>
      <c r="FX152" s="103"/>
      <c r="FY152" s="103"/>
      <c r="FZ152" s="103"/>
      <c r="GA152" s="103"/>
      <c r="GB152" s="103"/>
      <c r="GC152" s="103"/>
      <c r="GD152" s="103"/>
      <c r="GE152" s="103"/>
      <c r="GF152" s="103"/>
      <c r="GG152" s="103"/>
      <c r="GH152" s="103"/>
      <c r="GI152" s="103"/>
      <c r="GJ152" s="103"/>
      <c r="GK152" s="103"/>
      <c r="GL152" s="103"/>
      <c r="GM152" s="103"/>
      <c r="GN152" s="103"/>
      <c r="GO152" s="103"/>
      <c r="GP152" s="103"/>
      <c r="GQ152" s="103"/>
      <c r="GR152" s="103"/>
      <c r="GS152" s="103"/>
      <c r="GT152" s="103"/>
      <c r="GU152" s="103"/>
      <c r="GV152" s="103"/>
      <c r="GW152" s="103"/>
      <c r="GX152" s="103"/>
      <c r="GY152" s="103"/>
      <c r="GZ152" s="103"/>
      <c r="HA152" s="103"/>
      <c r="HB152" s="103"/>
      <c r="HC152" s="103"/>
      <c r="HD152" s="103"/>
      <c r="HE152" s="103"/>
      <c r="HF152" s="16"/>
      <c r="HG152" s="16"/>
      <c r="HH152" s="16"/>
      <c r="HI152" s="16"/>
      <c r="HJ152" s="16"/>
      <c r="HK152" s="16"/>
      <c r="HL152" s="16"/>
    </row>
    <row r="153" spans="1:220" ht="33.75" x14ac:dyDescent="0.25">
      <c r="A153" s="68" t="s">
        <v>241</v>
      </c>
      <c r="B153" s="68" t="s">
        <v>281</v>
      </c>
      <c r="C153" s="68" t="s">
        <v>281</v>
      </c>
      <c r="D153" s="68" t="s">
        <v>471</v>
      </c>
      <c r="E153" s="175" t="s">
        <v>493</v>
      </c>
      <c r="F153" s="193" t="s">
        <v>496</v>
      </c>
      <c r="G153" s="68" t="s">
        <v>261</v>
      </c>
      <c r="H153" s="495" t="s">
        <v>498</v>
      </c>
      <c r="I153" s="487" t="s">
        <v>223</v>
      </c>
      <c r="J153" s="488" t="s">
        <v>499</v>
      </c>
      <c r="K153" s="489" t="s">
        <v>500</v>
      </c>
      <c r="L153" s="127">
        <f t="shared" si="24"/>
        <v>50000000</v>
      </c>
      <c r="M153" s="73">
        <f t="shared" ref="M153:M155" si="25">N153</f>
        <v>50000000</v>
      </c>
      <c r="N153" s="73">
        <f>SUM(O153:BZ153)</f>
        <v>50000000</v>
      </c>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v>50000000</v>
      </c>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03"/>
      <c r="DB153" s="103"/>
      <c r="DC153" s="103"/>
      <c r="DD153" s="103"/>
      <c r="DE153" s="103"/>
      <c r="DF153" s="103"/>
      <c r="DG153" s="103"/>
      <c r="DH153" s="103"/>
      <c r="DI153" s="103"/>
      <c r="DJ153" s="103"/>
      <c r="DK153" s="103"/>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c r="FG153" s="103"/>
      <c r="FH153" s="103"/>
      <c r="FI153" s="103"/>
      <c r="FJ153" s="103"/>
      <c r="FK153" s="103"/>
      <c r="FL153" s="103"/>
      <c r="FM153" s="103"/>
      <c r="FN153" s="103"/>
      <c r="FO153" s="103"/>
      <c r="FP153" s="103"/>
      <c r="FQ153" s="103"/>
      <c r="FR153" s="103"/>
      <c r="FS153" s="103"/>
      <c r="FT153" s="103"/>
      <c r="FU153" s="103"/>
      <c r="FV153" s="103"/>
      <c r="FW153" s="103"/>
      <c r="FX153" s="103"/>
      <c r="FY153" s="103"/>
      <c r="FZ153" s="103"/>
      <c r="GA153" s="103"/>
      <c r="GB153" s="103"/>
      <c r="GC153" s="103"/>
      <c r="GD153" s="103"/>
      <c r="GE153" s="103"/>
      <c r="GF153" s="103"/>
      <c r="GG153" s="103"/>
      <c r="GH153" s="103"/>
      <c r="GI153" s="103"/>
      <c r="GJ153" s="103"/>
      <c r="GK153" s="103"/>
      <c r="GL153" s="103"/>
      <c r="GM153" s="103"/>
      <c r="GN153" s="103"/>
      <c r="GO153" s="103"/>
      <c r="GP153" s="103"/>
      <c r="GQ153" s="103"/>
      <c r="GR153" s="103"/>
      <c r="GS153" s="103"/>
      <c r="GT153" s="103"/>
      <c r="GU153" s="103"/>
      <c r="GV153" s="103"/>
      <c r="GW153" s="103"/>
      <c r="GX153" s="103"/>
      <c r="GY153" s="103"/>
      <c r="GZ153" s="103"/>
      <c r="HA153" s="103"/>
      <c r="HB153" s="103"/>
      <c r="HC153" s="103"/>
      <c r="HD153" s="103"/>
      <c r="HE153" s="103"/>
      <c r="HF153" s="16"/>
      <c r="HG153" s="16"/>
      <c r="HH153" s="16"/>
      <c r="HI153" s="16"/>
      <c r="HJ153" s="16"/>
      <c r="HK153" s="16"/>
      <c r="HL153" s="16"/>
    </row>
    <row r="154" spans="1:220" ht="22.5" x14ac:dyDescent="0.25">
      <c r="A154" s="68" t="s">
        <v>241</v>
      </c>
      <c r="B154" s="68" t="s">
        <v>281</v>
      </c>
      <c r="C154" s="68" t="s">
        <v>281</v>
      </c>
      <c r="D154" s="68" t="s">
        <v>471</v>
      </c>
      <c r="E154" s="175" t="s">
        <v>493</v>
      </c>
      <c r="F154" s="195" t="s">
        <v>496</v>
      </c>
      <c r="G154" s="68" t="s">
        <v>592</v>
      </c>
      <c r="H154" s="496" t="s">
        <v>1314</v>
      </c>
      <c r="I154" s="487" t="s">
        <v>223</v>
      </c>
      <c r="J154" s="488" t="s">
        <v>1205</v>
      </c>
      <c r="K154" s="494" t="s">
        <v>500</v>
      </c>
      <c r="L154" s="127">
        <f t="shared" si="24"/>
        <v>175000000</v>
      </c>
      <c r="M154" s="73">
        <f t="shared" si="25"/>
        <v>175000000</v>
      </c>
      <c r="N154" s="73">
        <f>SUM(O154:BZ154)</f>
        <v>175000000</v>
      </c>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v>175000000</v>
      </c>
      <c r="BX154" s="73"/>
      <c r="BY154" s="73"/>
      <c r="BZ154" s="7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3"/>
      <c r="DA154" s="103"/>
      <c r="DB154" s="103"/>
      <c r="DC154" s="103"/>
      <c r="DD154" s="103"/>
      <c r="DE154" s="103"/>
      <c r="DF154" s="103"/>
      <c r="DG154" s="103"/>
      <c r="DH154" s="103"/>
      <c r="DI154" s="103"/>
      <c r="DJ154" s="103"/>
      <c r="DK154" s="103"/>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c r="FG154" s="103"/>
      <c r="FH154" s="103"/>
      <c r="FI154" s="103"/>
      <c r="FJ154" s="103"/>
      <c r="FK154" s="103"/>
      <c r="FL154" s="103"/>
      <c r="FM154" s="103"/>
      <c r="FN154" s="103"/>
      <c r="FO154" s="103"/>
      <c r="FP154" s="103"/>
      <c r="FQ154" s="103"/>
      <c r="FR154" s="103"/>
      <c r="FS154" s="103"/>
      <c r="FT154" s="103"/>
      <c r="FU154" s="103"/>
      <c r="FV154" s="103"/>
      <c r="FW154" s="103"/>
      <c r="FX154" s="103"/>
      <c r="FY154" s="103"/>
      <c r="FZ154" s="103"/>
      <c r="GA154" s="103"/>
      <c r="GB154" s="103"/>
      <c r="GC154" s="103"/>
      <c r="GD154" s="103"/>
      <c r="GE154" s="103"/>
      <c r="GF154" s="103"/>
      <c r="GG154" s="103"/>
      <c r="GH154" s="103"/>
      <c r="GI154" s="103"/>
      <c r="GJ154" s="103"/>
      <c r="GK154" s="103"/>
      <c r="GL154" s="103"/>
      <c r="GM154" s="103"/>
      <c r="GN154" s="103"/>
      <c r="GO154" s="103"/>
      <c r="GP154" s="103"/>
      <c r="GQ154" s="103"/>
      <c r="GR154" s="103"/>
      <c r="GS154" s="103"/>
      <c r="GT154" s="103"/>
      <c r="GU154" s="103"/>
      <c r="GV154" s="103"/>
      <c r="GW154" s="103"/>
      <c r="GX154" s="103"/>
      <c r="GY154" s="103"/>
      <c r="GZ154" s="103"/>
      <c r="HA154" s="103"/>
      <c r="HB154" s="103"/>
      <c r="HC154" s="103"/>
      <c r="HD154" s="103"/>
      <c r="HE154" s="103"/>
      <c r="HF154" s="16"/>
      <c r="HG154" s="16"/>
      <c r="HH154" s="16"/>
      <c r="HI154" s="16"/>
      <c r="HJ154" s="16"/>
      <c r="HK154" s="16"/>
      <c r="HL154" s="16"/>
    </row>
    <row r="155" spans="1:220" ht="33.75" x14ac:dyDescent="0.25">
      <c r="A155" s="109" t="s">
        <v>241</v>
      </c>
      <c r="B155" s="109" t="s">
        <v>281</v>
      </c>
      <c r="C155" s="109" t="s">
        <v>281</v>
      </c>
      <c r="D155" s="109" t="s">
        <v>471</v>
      </c>
      <c r="E155" s="203" t="s">
        <v>493</v>
      </c>
      <c r="F155" s="403" t="s">
        <v>595</v>
      </c>
      <c r="G155" s="109" t="s">
        <v>513</v>
      </c>
      <c r="H155" s="496" t="s">
        <v>1315</v>
      </c>
      <c r="I155" s="487" t="s">
        <v>223</v>
      </c>
      <c r="J155" s="488" t="s">
        <v>1206</v>
      </c>
      <c r="K155" s="458" t="s">
        <v>599</v>
      </c>
      <c r="L155" s="127">
        <f t="shared" si="24"/>
        <v>537177669.25</v>
      </c>
      <c r="M155" s="73">
        <f t="shared" si="25"/>
        <v>537177669.25</v>
      </c>
      <c r="N155" s="73">
        <f>SUM(P155:BZ155)</f>
        <v>537177669.25</v>
      </c>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454">
        <v>537177669.25</v>
      </c>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6"/>
      <c r="HG155" s="16"/>
      <c r="HH155" s="16"/>
      <c r="HI155" s="16"/>
      <c r="HJ155" s="16"/>
      <c r="HK155" s="16"/>
      <c r="HL155" s="16"/>
    </row>
    <row r="156" spans="1:220" x14ac:dyDescent="0.25">
      <c r="A156" s="96" t="s">
        <v>241</v>
      </c>
      <c r="B156" s="96" t="s">
        <v>281</v>
      </c>
      <c r="C156" s="96" t="s">
        <v>202</v>
      </c>
      <c r="D156" s="96"/>
      <c r="E156" s="96"/>
      <c r="F156" s="411"/>
      <c r="G156" s="96"/>
      <c r="H156" s="461"/>
      <c r="I156" s="97"/>
      <c r="J156" s="292"/>
      <c r="K156" s="284" t="s">
        <v>283</v>
      </c>
      <c r="L156" s="127">
        <f t="shared" si="24"/>
        <v>0</v>
      </c>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3"/>
      <c r="DA156" s="103"/>
      <c r="DB156" s="103"/>
      <c r="DC156" s="103"/>
      <c r="DD156" s="103"/>
      <c r="DE156" s="103"/>
      <c r="DF156" s="103"/>
      <c r="DG156" s="103"/>
      <c r="DH156" s="103"/>
      <c r="DI156" s="103"/>
      <c r="DJ156" s="103"/>
      <c r="DK156" s="103"/>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c r="FG156" s="103"/>
      <c r="FH156" s="103"/>
      <c r="FI156" s="103"/>
      <c r="FJ156" s="103"/>
      <c r="FK156" s="103"/>
      <c r="FL156" s="103"/>
      <c r="FM156" s="103"/>
      <c r="FN156" s="103"/>
      <c r="FO156" s="103"/>
      <c r="FP156" s="103"/>
      <c r="FQ156" s="103"/>
      <c r="FR156" s="103"/>
      <c r="FS156" s="103"/>
      <c r="FT156" s="103"/>
      <c r="FU156" s="103"/>
      <c r="FV156" s="103"/>
      <c r="FW156" s="103"/>
      <c r="FX156" s="103"/>
      <c r="FY156" s="103"/>
      <c r="FZ156" s="103"/>
      <c r="GA156" s="103"/>
      <c r="GB156" s="103"/>
      <c r="GC156" s="103"/>
      <c r="GD156" s="103"/>
      <c r="GE156" s="103"/>
      <c r="GF156" s="103"/>
      <c r="GG156" s="103"/>
      <c r="GH156" s="103"/>
      <c r="GI156" s="103"/>
      <c r="GJ156" s="103"/>
      <c r="GK156" s="103"/>
      <c r="GL156" s="103"/>
      <c r="GM156" s="103"/>
      <c r="GN156" s="103"/>
      <c r="GO156" s="103"/>
      <c r="GP156" s="103"/>
      <c r="GQ156" s="103"/>
      <c r="GR156" s="103"/>
      <c r="GS156" s="103"/>
      <c r="GT156" s="103"/>
      <c r="GU156" s="103"/>
      <c r="GV156" s="103"/>
      <c r="GW156" s="103"/>
      <c r="GX156" s="103"/>
      <c r="GY156" s="103"/>
      <c r="GZ156" s="103"/>
      <c r="HA156" s="103"/>
      <c r="HB156" s="103"/>
      <c r="HC156" s="103"/>
      <c r="HD156" s="103"/>
      <c r="HE156" s="103"/>
      <c r="HF156" s="16"/>
      <c r="HG156" s="16"/>
      <c r="HH156" s="16"/>
      <c r="HI156" s="16"/>
      <c r="HJ156" s="16"/>
      <c r="HK156" s="16"/>
      <c r="HL156" s="16"/>
    </row>
    <row r="157" spans="1:220" x14ac:dyDescent="0.25">
      <c r="A157" s="94" t="s">
        <v>241</v>
      </c>
      <c r="B157" s="94" t="s">
        <v>281</v>
      </c>
      <c r="C157" s="94" t="s">
        <v>202</v>
      </c>
      <c r="D157" s="94" t="s">
        <v>297</v>
      </c>
      <c r="E157" s="94"/>
      <c r="F157" s="414"/>
      <c r="G157" s="94"/>
      <c r="H157" s="164"/>
      <c r="I157" s="92"/>
      <c r="J157" s="94"/>
      <c r="K157" s="95" t="s">
        <v>298</v>
      </c>
      <c r="L157" s="127">
        <f t="shared" si="24"/>
        <v>0</v>
      </c>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3"/>
      <c r="DA157" s="103"/>
      <c r="DB157" s="103"/>
      <c r="DC157" s="103"/>
      <c r="DD157" s="103"/>
      <c r="DE157" s="103"/>
      <c r="DF157" s="103"/>
      <c r="DG157" s="103"/>
      <c r="DH157" s="103"/>
      <c r="DI157" s="103"/>
      <c r="DJ157" s="103"/>
      <c r="DK157" s="103"/>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c r="FG157" s="103"/>
      <c r="FH157" s="103"/>
      <c r="FI157" s="103"/>
      <c r="FJ157" s="103"/>
      <c r="FK157" s="103"/>
      <c r="FL157" s="103"/>
      <c r="FM157" s="103"/>
      <c r="FN157" s="103"/>
      <c r="FO157" s="103"/>
      <c r="FP157" s="103"/>
      <c r="FQ157" s="103"/>
      <c r="FR157" s="103"/>
      <c r="FS157" s="103"/>
      <c r="FT157" s="103"/>
      <c r="FU157" s="103"/>
      <c r="FV157" s="103"/>
      <c r="FW157" s="103"/>
      <c r="FX157" s="103"/>
      <c r="FY157" s="103"/>
      <c r="FZ157" s="103"/>
      <c r="GA157" s="103"/>
      <c r="GB157" s="103"/>
      <c r="GC157" s="103"/>
      <c r="GD157" s="103"/>
      <c r="GE157" s="103"/>
      <c r="GF157" s="103"/>
      <c r="GG157" s="103"/>
      <c r="GH157" s="103"/>
      <c r="GI157" s="103"/>
      <c r="GJ157" s="103"/>
      <c r="GK157" s="103"/>
      <c r="GL157" s="103"/>
      <c r="GM157" s="103"/>
      <c r="GN157" s="103"/>
      <c r="GO157" s="103"/>
      <c r="GP157" s="103"/>
      <c r="GQ157" s="103"/>
      <c r="GR157" s="103"/>
      <c r="GS157" s="103"/>
      <c r="GT157" s="103"/>
      <c r="GU157" s="103"/>
      <c r="GV157" s="103"/>
      <c r="GW157" s="103"/>
      <c r="GX157" s="103"/>
      <c r="GY157" s="103"/>
      <c r="GZ157" s="103"/>
      <c r="HA157" s="103"/>
      <c r="HB157" s="103"/>
      <c r="HC157" s="103"/>
      <c r="HD157" s="103"/>
      <c r="HE157" s="103"/>
      <c r="HF157" s="16"/>
      <c r="HG157" s="16"/>
      <c r="HH157" s="16"/>
      <c r="HI157" s="16"/>
      <c r="HJ157" s="16"/>
      <c r="HK157" s="16"/>
      <c r="HL157" s="16"/>
    </row>
    <row r="158" spans="1:220" x14ac:dyDescent="0.25">
      <c r="A158" s="99" t="s">
        <v>241</v>
      </c>
      <c r="B158" s="99" t="s">
        <v>281</v>
      </c>
      <c r="C158" s="99" t="s">
        <v>202</v>
      </c>
      <c r="D158" s="99" t="s">
        <v>297</v>
      </c>
      <c r="E158" s="99" t="s">
        <v>235</v>
      </c>
      <c r="F158" s="415"/>
      <c r="G158" s="99"/>
      <c r="H158" s="107"/>
      <c r="I158" s="100"/>
      <c r="J158" s="294"/>
      <c r="K158" s="108" t="s">
        <v>299</v>
      </c>
      <c r="L158" s="127">
        <f t="shared" si="24"/>
        <v>0</v>
      </c>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3"/>
      <c r="DA158" s="103"/>
      <c r="DB158" s="103"/>
      <c r="DC158" s="103"/>
      <c r="DD158" s="103"/>
      <c r="DE158" s="103"/>
      <c r="DF158" s="103"/>
      <c r="DG158" s="103"/>
      <c r="DH158" s="103"/>
      <c r="DI158" s="103"/>
      <c r="DJ158" s="103"/>
      <c r="DK158" s="103"/>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c r="FC158" s="103"/>
      <c r="FD158" s="103"/>
      <c r="FE158" s="103"/>
      <c r="FF158" s="103"/>
      <c r="FG158" s="103"/>
      <c r="FH158" s="103"/>
      <c r="FI158" s="103"/>
      <c r="FJ158" s="103"/>
      <c r="FK158" s="103"/>
      <c r="FL158" s="103"/>
      <c r="FM158" s="103"/>
      <c r="FN158" s="103"/>
      <c r="FO158" s="103"/>
      <c r="FP158" s="103"/>
      <c r="FQ158" s="103"/>
      <c r="FR158" s="103"/>
      <c r="FS158" s="103"/>
      <c r="FT158" s="103"/>
      <c r="FU158" s="103"/>
      <c r="FV158" s="103"/>
      <c r="FW158" s="103"/>
      <c r="FX158" s="103"/>
      <c r="FY158" s="103"/>
      <c r="FZ158" s="103"/>
      <c r="GA158" s="103"/>
      <c r="GB158" s="103"/>
      <c r="GC158" s="103"/>
      <c r="GD158" s="103"/>
      <c r="GE158" s="103"/>
      <c r="GF158" s="103"/>
      <c r="GG158" s="103"/>
      <c r="GH158" s="103"/>
      <c r="GI158" s="103"/>
      <c r="GJ158" s="103"/>
      <c r="GK158" s="103"/>
      <c r="GL158" s="103"/>
      <c r="GM158" s="103"/>
      <c r="GN158" s="103"/>
      <c r="GO158" s="103"/>
      <c r="GP158" s="103"/>
      <c r="GQ158" s="103"/>
      <c r="GR158" s="103"/>
      <c r="GS158" s="103"/>
      <c r="GT158" s="103"/>
      <c r="GU158" s="103"/>
      <c r="GV158" s="103"/>
      <c r="GW158" s="103"/>
      <c r="GX158" s="103"/>
      <c r="GY158" s="103"/>
      <c r="GZ158" s="103"/>
      <c r="HA158" s="103"/>
      <c r="HB158" s="103"/>
      <c r="HC158" s="103"/>
      <c r="HD158" s="103"/>
      <c r="HE158" s="103"/>
      <c r="HF158" s="16"/>
      <c r="HG158" s="16"/>
      <c r="HH158" s="16"/>
      <c r="HI158" s="16"/>
      <c r="HJ158" s="16"/>
      <c r="HK158" s="16"/>
      <c r="HL158" s="16"/>
    </row>
    <row r="159" spans="1:220" ht="33.75" x14ac:dyDescent="0.25">
      <c r="A159" s="68" t="s">
        <v>241</v>
      </c>
      <c r="B159" s="68" t="s">
        <v>281</v>
      </c>
      <c r="C159" s="68" t="s">
        <v>202</v>
      </c>
      <c r="D159" s="68" t="s">
        <v>297</v>
      </c>
      <c r="E159" s="68" t="s">
        <v>235</v>
      </c>
      <c r="F159" s="195" t="s">
        <v>612</v>
      </c>
      <c r="G159" s="109" t="s">
        <v>513</v>
      </c>
      <c r="H159" s="104" t="s">
        <v>1316</v>
      </c>
      <c r="I159" s="68" t="s">
        <v>223</v>
      </c>
      <c r="J159" s="69" t="s">
        <v>1207</v>
      </c>
      <c r="K159" s="70" t="s">
        <v>614</v>
      </c>
      <c r="L159" s="127">
        <f t="shared" si="24"/>
        <v>245045830</v>
      </c>
      <c r="M159" s="73">
        <f>N159</f>
        <v>245045830</v>
      </c>
      <c r="N159" s="73">
        <f>SUM(O159:BZ159)</f>
        <v>245045830</v>
      </c>
      <c r="O159" s="73">
        <v>245045830</v>
      </c>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3"/>
      <c r="DA159" s="103"/>
      <c r="DB159" s="103"/>
      <c r="DC159" s="103"/>
      <c r="DD159" s="103"/>
      <c r="DE159" s="103"/>
      <c r="DF159" s="103"/>
      <c r="DG159" s="103"/>
      <c r="DH159" s="103"/>
      <c r="DI159" s="103"/>
      <c r="DJ159" s="103"/>
      <c r="DK159" s="103"/>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c r="FC159" s="103"/>
      <c r="FD159" s="103"/>
      <c r="FE159" s="103"/>
      <c r="FF159" s="103"/>
      <c r="FG159" s="103"/>
      <c r="FH159" s="103"/>
      <c r="FI159" s="103"/>
      <c r="FJ159" s="103"/>
      <c r="FK159" s="103"/>
      <c r="FL159" s="103"/>
      <c r="FM159" s="103"/>
      <c r="FN159" s="103"/>
      <c r="FO159" s="103"/>
      <c r="FP159" s="103"/>
      <c r="FQ159" s="103"/>
      <c r="FR159" s="103"/>
      <c r="FS159" s="103"/>
      <c r="FT159" s="103"/>
      <c r="FU159" s="103"/>
      <c r="FV159" s="103"/>
      <c r="FW159" s="103"/>
      <c r="FX159" s="103"/>
      <c r="FY159" s="103"/>
      <c r="FZ159" s="103"/>
      <c r="GA159" s="103"/>
      <c r="GB159" s="103"/>
      <c r="GC159" s="103"/>
      <c r="GD159" s="103"/>
      <c r="GE159" s="103"/>
      <c r="GF159" s="103"/>
      <c r="GG159" s="103"/>
      <c r="GH159" s="103"/>
      <c r="GI159" s="103"/>
      <c r="GJ159" s="103"/>
      <c r="GK159" s="103"/>
      <c r="GL159" s="103"/>
      <c r="GM159" s="103"/>
      <c r="GN159" s="103"/>
      <c r="GO159" s="103"/>
      <c r="GP159" s="103"/>
      <c r="GQ159" s="103"/>
      <c r="GR159" s="103"/>
      <c r="GS159" s="103"/>
      <c r="GT159" s="103"/>
      <c r="GU159" s="103"/>
      <c r="GV159" s="103"/>
      <c r="GW159" s="103"/>
      <c r="GX159" s="103"/>
      <c r="GY159" s="103"/>
      <c r="GZ159" s="103"/>
      <c r="HA159" s="103"/>
      <c r="HB159" s="103"/>
      <c r="HC159" s="103"/>
      <c r="HD159" s="103"/>
      <c r="HE159" s="103"/>
      <c r="HF159" s="16"/>
      <c r="HG159" s="16"/>
      <c r="HH159" s="16"/>
      <c r="HI159" s="16"/>
      <c r="HJ159" s="16"/>
      <c r="HK159" s="16"/>
      <c r="HL159" s="16"/>
    </row>
    <row r="160" spans="1:220" x14ac:dyDescent="0.25">
      <c r="A160" s="94" t="s">
        <v>241</v>
      </c>
      <c r="B160" s="94" t="s">
        <v>281</v>
      </c>
      <c r="C160" s="94" t="s">
        <v>202</v>
      </c>
      <c r="D160" s="94" t="s">
        <v>502</v>
      </c>
      <c r="E160" s="94"/>
      <c r="F160" s="414"/>
      <c r="G160" s="94"/>
      <c r="H160" s="164"/>
      <c r="I160" s="92"/>
      <c r="J160" s="94"/>
      <c r="K160" s="95" t="s">
        <v>623</v>
      </c>
      <c r="L160" s="127">
        <f t="shared" si="24"/>
        <v>0</v>
      </c>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03"/>
      <c r="DB160" s="103"/>
      <c r="DC160" s="103"/>
      <c r="DD160" s="103"/>
      <c r="DE160" s="103"/>
      <c r="DF160" s="103"/>
      <c r="DG160" s="103"/>
      <c r="DH160" s="103"/>
      <c r="DI160" s="103"/>
      <c r="DJ160" s="103"/>
      <c r="DK160" s="103"/>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c r="FG160" s="103"/>
      <c r="FH160" s="103"/>
      <c r="FI160" s="103"/>
      <c r="FJ160" s="103"/>
      <c r="FK160" s="103"/>
      <c r="FL160" s="103"/>
      <c r="FM160" s="103"/>
      <c r="FN160" s="103"/>
      <c r="FO160" s="103"/>
      <c r="FP160" s="103"/>
      <c r="FQ160" s="103"/>
      <c r="FR160" s="103"/>
      <c r="FS160" s="103"/>
      <c r="FT160" s="103"/>
      <c r="FU160" s="103"/>
      <c r="FV160" s="103"/>
      <c r="FW160" s="103"/>
      <c r="FX160" s="103"/>
      <c r="FY160" s="103"/>
      <c r="FZ160" s="103"/>
      <c r="GA160" s="103"/>
      <c r="GB160" s="103"/>
      <c r="GC160" s="103"/>
      <c r="GD160" s="103"/>
      <c r="GE160" s="103"/>
      <c r="GF160" s="103"/>
      <c r="GG160" s="103"/>
      <c r="GH160" s="103"/>
      <c r="GI160" s="103"/>
      <c r="GJ160" s="103"/>
      <c r="GK160" s="103"/>
      <c r="GL160" s="103"/>
      <c r="GM160" s="103"/>
      <c r="GN160" s="103"/>
      <c r="GO160" s="103"/>
      <c r="GP160" s="103"/>
      <c r="GQ160" s="103"/>
      <c r="GR160" s="103"/>
      <c r="GS160" s="103"/>
      <c r="GT160" s="103"/>
      <c r="GU160" s="103"/>
      <c r="GV160" s="103"/>
      <c r="GW160" s="103"/>
      <c r="GX160" s="103"/>
      <c r="GY160" s="103"/>
      <c r="GZ160" s="103"/>
      <c r="HA160" s="103"/>
      <c r="HB160" s="103"/>
      <c r="HC160" s="103"/>
      <c r="HD160" s="103"/>
      <c r="HE160" s="103"/>
      <c r="HF160" s="16"/>
      <c r="HG160" s="16"/>
      <c r="HH160" s="16"/>
      <c r="HI160" s="16"/>
      <c r="HJ160" s="16"/>
      <c r="HK160" s="16"/>
      <c r="HL160" s="16"/>
    </row>
    <row r="161" spans="1:220" x14ac:dyDescent="0.25">
      <c r="A161" s="99" t="s">
        <v>241</v>
      </c>
      <c r="B161" s="99" t="s">
        <v>281</v>
      </c>
      <c r="C161" s="99" t="s">
        <v>202</v>
      </c>
      <c r="D161" s="99" t="s">
        <v>502</v>
      </c>
      <c r="E161" s="99" t="s">
        <v>262</v>
      </c>
      <c r="F161" s="415"/>
      <c r="G161" s="99"/>
      <c r="H161" s="107"/>
      <c r="I161" s="100"/>
      <c r="J161" s="294"/>
      <c r="K161" s="108" t="s">
        <v>505</v>
      </c>
      <c r="L161" s="127">
        <f t="shared" si="24"/>
        <v>0</v>
      </c>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3"/>
      <c r="DC161" s="103"/>
      <c r="DD161" s="103"/>
      <c r="DE161" s="103"/>
      <c r="DF161" s="103"/>
      <c r="DG161" s="103"/>
      <c r="DH161" s="103"/>
      <c r="DI161" s="103"/>
      <c r="DJ161" s="103"/>
      <c r="DK161" s="103"/>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c r="FG161" s="103"/>
      <c r="FH161" s="103"/>
      <c r="FI161" s="103"/>
      <c r="FJ161" s="103"/>
      <c r="FK161" s="103"/>
      <c r="FL161" s="103"/>
      <c r="FM161" s="103"/>
      <c r="FN161" s="103"/>
      <c r="FO161" s="103"/>
      <c r="FP161" s="103"/>
      <c r="FQ161" s="103"/>
      <c r="FR161" s="103"/>
      <c r="FS161" s="103"/>
      <c r="FT161" s="103"/>
      <c r="FU161" s="103"/>
      <c r="FV161" s="103"/>
      <c r="FW161" s="103"/>
      <c r="FX161" s="103"/>
      <c r="FY161" s="103"/>
      <c r="FZ161" s="103"/>
      <c r="GA161" s="103"/>
      <c r="GB161" s="103"/>
      <c r="GC161" s="103"/>
      <c r="GD161" s="103"/>
      <c r="GE161" s="103"/>
      <c r="GF161" s="103"/>
      <c r="GG161" s="103"/>
      <c r="GH161" s="103"/>
      <c r="GI161" s="103"/>
      <c r="GJ161" s="103"/>
      <c r="GK161" s="103"/>
      <c r="GL161" s="103"/>
      <c r="GM161" s="103"/>
      <c r="GN161" s="103"/>
      <c r="GO161" s="103"/>
      <c r="GP161" s="103"/>
      <c r="GQ161" s="103"/>
      <c r="GR161" s="103"/>
      <c r="GS161" s="103"/>
      <c r="GT161" s="103"/>
      <c r="GU161" s="103"/>
      <c r="GV161" s="103"/>
      <c r="GW161" s="103"/>
      <c r="GX161" s="103"/>
      <c r="GY161" s="103"/>
      <c r="GZ161" s="103"/>
      <c r="HA161" s="103"/>
      <c r="HB161" s="103"/>
      <c r="HC161" s="103"/>
      <c r="HD161" s="103"/>
      <c r="HE161" s="103"/>
      <c r="HF161" s="16"/>
      <c r="HG161" s="16"/>
      <c r="HH161" s="16"/>
      <c r="HI161" s="16"/>
      <c r="HJ161" s="16"/>
      <c r="HK161" s="16"/>
      <c r="HL161" s="16"/>
    </row>
    <row r="162" spans="1:220" ht="33.75" x14ac:dyDescent="0.25">
      <c r="A162" s="68" t="s">
        <v>241</v>
      </c>
      <c r="B162" s="68" t="s">
        <v>281</v>
      </c>
      <c r="C162" s="68" t="s">
        <v>202</v>
      </c>
      <c r="D162" s="68" t="s">
        <v>502</v>
      </c>
      <c r="E162" s="68" t="s">
        <v>262</v>
      </c>
      <c r="F162" s="195" t="s">
        <v>629</v>
      </c>
      <c r="G162" s="68" t="s">
        <v>592</v>
      </c>
      <c r="H162" s="104" t="s">
        <v>1317</v>
      </c>
      <c r="I162" s="105" t="s">
        <v>223</v>
      </c>
      <c r="J162" s="69" t="s">
        <v>1208</v>
      </c>
      <c r="K162" s="70" t="s">
        <v>632</v>
      </c>
      <c r="L162" s="127">
        <f t="shared" si="24"/>
        <v>100000000</v>
      </c>
      <c r="M162" s="73">
        <f>N162</f>
        <v>100000000</v>
      </c>
      <c r="N162" s="73">
        <f>SUM(O162:BZ162)</f>
        <v>100000000</v>
      </c>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v>100000000</v>
      </c>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3"/>
      <c r="DA162" s="103"/>
      <c r="DB162" s="103"/>
      <c r="DC162" s="103"/>
      <c r="DD162" s="103"/>
      <c r="DE162" s="103"/>
      <c r="DF162" s="103"/>
      <c r="DG162" s="103"/>
      <c r="DH162" s="103"/>
      <c r="DI162" s="103"/>
      <c r="DJ162" s="103"/>
      <c r="DK162" s="103"/>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c r="FC162" s="103"/>
      <c r="FD162" s="103"/>
      <c r="FE162" s="103"/>
      <c r="FF162" s="103"/>
      <c r="FG162" s="103"/>
      <c r="FH162" s="103"/>
      <c r="FI162" s="103"/>
      <c r="FJ162" s="103"/>
      <c r="FK162" s="103"/>
      <c r="FL162" s="103"/>
      <c r="FM162" s="103"/>
      <c r="FN162" s="103"/>
      <c r="FO162" s="103"/>
      <c r="FP162" s="103"/>
      <c r="FQ162" s="103"/>
      <c r="FR162" s="103"/>
      <c r="FS162" s="103"/>
      <c r="FT162" s="103"/>
      <c r="FU162" s="103"/>
      <c r="FV162" s="103"/>
      <c r="FW162" s="103"/>
      <c r="FX162" s="103"/>
      <c r="FY162" s="103"/>
      <c r="FZ162" s="103"/>
      <c r="GA162" s="103"/>
      <c r="GB162" s="103"/>
      <c r="GC162" s="103"/>
      <c r="GD162" s="103"/>
      <c r="GE162" s="103"/>
      <c r="GF162" s="103"/>
      <c r="GG162" s="103"/>
      <c r="GH162" s="103"/>
      <c r="GI162" s="103"/>
      <c r="GJ162" s="103"/>
      <c r="GK162" s="103"/>
      <c r="GL162" s="103"/>
      <c r="GM162" s="103"/>
      <c r="GN162" s="103"/>
      <c r="GO162" s="103"/>
      <c r="GP162" s="103"/>
      <c r="GQ162" s="103"/>
      <c r="GR162" s="103"/>
      <c r="GS162" s="103"/>
      <c r="GT162" s="103"/>
      <c r="GU162" s="103"/>
      <c r="GV162" s="103"/>
      <c r="GW162" s="103"/>
      <c r="GX162" s="103"/>
      <c r="GY162" s="103"/>
      <c r="GZ162" s="103"/>
      <c r="HA162" s="103"/>
      <c r="HB162" s="103"/>
      <c r="HC162" s="103"/>
      <c r="HD162" s="103"/>
      <c r="HE162" s="103"/>
      <c r="HF162" s="82"/>
      <c r="HG162" s="82"/>
      <c r="HH162" s="82"/>
      <c r="HI162" s="82"/>
      <c r="HJ162" s="82"/>
      <c r="HK162" s="82"/>
      <c r="HL162" s="82"/>
    </row>
    <row r="163" spans="1:220" x14ac:dyDescent="0.25">
      <c r="A163" s="99" t="s">
        <v>241</v>
      </c>
      <c r="B163" s="99" t="s">
        <v>281</v>
      </c>
      <c r="C163" s="99" t="s">
        <v>202</v>
      </c>
      <c r="D163" s="99" t="s">
        <v>502</v>
      </c>
      <c r="E163" s="99" t="s">
        <v>511</v>
      </c>
      <c r="F163" s="415"/>
      <c r="G163" s="99"/>
      <c r="H163" s="107"/>
      <c r="I163" s="100"/>
      <c r="J163" s="294"/>
      <c r="K163" s="108" t="s">
        <v>512</v>
      </c>
      <c r="L163" s="127">
        <f t="shared" si="24"/>
        <v>0</v>
      </c>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3"/>
      <c r="DA163" s="103"/>
      <c r="DB163" s="103"/>
      <c r="DC163" s="103"/>
      <c r="DD163" s="103"/>
      <c r="DE163" s="103"/>
      <c r="DF163" s="103"/>
      <c r="DG163" s="103"/>
      <c r="DH163" s="103"/>
      <c r="DI163" s="103"/>
      <c r="DJ163" s="103"/>
      <c r="DK163" s="103"/>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c r="FC163" s="103"/>
      <c r="FD163" s="103"/>
      <c r="FE163" s="103"/>
      <c r="FF163" s="103"/>
      <c r="FG163" s="103"/>
      <c r="FH163" s="103"/>
      <c r="FI163" s="103"/>
      <c r="FJ163" s="103"/>
      <c r="FK163" s="103"/>
      <c r="FL163" s="103"/>
      <c r="FM163" s="103"/>
      <c r="FN163" s="103"/>
      <c r="FO163" s="103"/>
      <c r="FP163" s="103"/>
      <c r="FQ163" s="103"/>
      <c r="FR163" s="103"/>
      <c r="FS163" s="103"/>
      <c r="FT163" s="103"/>
      <c r="FU163" s="103"/>
      <c r="FV163" s="103"/>
      <c r="FW163" s="103"/>
      <c r="FX163" s="103"/>
      <c r="FY163" s="103"/>
      <c r="FZ163" s="103"/>
      <c r="GA163" s="103"/>
      <c r="GB163" s="103"/>
      <c r="GC163" s="103"/>
      <c r="GD163" s="103"/>
      <c r="GE163" s="103"/>
      <c r="GF163" s="103"/>
      <c r="GG163" s="103"/>
      <c r="GH163" s="103"/>
      <c r="GI163" s="103"/>
      <c r="GJ163" s="103"/>
      <c r="GK163" s="103"/>
      <c r="GL163" s="103"/>
      <c r="GM163" s="103"/>
      <c r="GN163" s="103"/>
      <c r="GO163" s="103"/>
      <c r="GP163" s="103"/>
      <c r="GQ163" s="103"/>
      <c r="GR163" s="103"/>
      <c r="GS163" s="103"/>
      <c r="GT163" s="103"/>
      <c r="GU163" s="103"/>
      <c r="GV163" s="103"/>
      <c r="GW163" s="103"/>
      <c r="GX163" s="103"/>
      <c r="GY163" s="103"/>
      <c r="GZ163" s="103"/>
      <c r="HA163" s="103"/>
      <c r="HB163" s="103"/>
      <c r="HC163" s="103"/>
      <c r="HD163" s="103"/>
      <c r="HE163" s="103"/>
      <c r="HF163" s="16"/>
      <c r="HG163" s="16"/>
      <c r="HH163" s="16"/>
      <c r="HI163" s="16"/>
      <c r="HJ163" s="16"/>
      <c r="HK163" s="16"/>
      <c r="HL163" s="16"/>
    </row>
    <row r="164" spans="1:220" ht="33.75" x14ac:dyDescent="0.25">
      <c r="A164" s="68" t="s">
        <v>241</v>
      </c>
      <c r="B164" s="68" t="s">
        <v>281</v>
      </c>
      <c r="C164" s="68" t="s">
        <v>202</v>
      </c>
      <c r="D164" s="68" t="s">
        <v>502</v>
      </c>
      <c r="E164" s="68" t="s">
        <v>511</v>
      </c>
      <c r="F164" s="193" t="s">
        <v>516</v>
      </c>
      <c r="G164" s="68" t="s">
        <v>261</v>
      </c>
      <c r="H164" s="484" t="s">
        <v>518</v>
      </c>
      <c r="I164" s="487" t="s">
        <v>223</v>
      </c>
      <c r="J164" s="488" t="s">
        <v>519</v>
      </c>
      <c r="K164" s="489" t="s">
        <v>520</v>
      </c>
      <c r="L164" s="127">
        <f t="shared" si="24"/>
        <v>300000000</v>
      </c>
      <c r="M164" s="73">
        <f t="shared" ref="M164:M166" si="26">N164</f>
        <v>300000000</v>
      </c>
      <c r="N164" s="73">
        <f>SUM(O164:BZ164)</f>
        <v>300000000</v>
      </c>
      <c r="O164" s="73">
        <v>300000000</v>
      </c>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03"/>
      <c r="DB164" s="103"/>
      <c r="DC164" s="103"/>
      <c r="DD164" s="103"/>
      <c r="DE164" s="103"/>
      <c r="DF164" s="103"/>
      <c r="DG164" s="103"/>
      <c r="DH164" s="103"/>
      <c r="DI164" s="103"/>
      <c r="DJ164" s="103"/>
      <c r="DK164" s="103"/>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c r="FG164" s="103"/>
      <c r="FH164" s="103"/>
      <c r="FI164" s="103"/>
      <c r="FJ164" s="103"/>
      <c r="FK164" s="103"/>
      <c r="FL164" s="103"/>
      <c r="FM164" s="103"/>
      <c r="FN164" s="103"/>
      <c r="FO164" s="103"/>
      <c r="FP164" s="103"/>
      <c r="FQ164" s="103"/>
      <c r="FR164" s="103"/>
      <c r="FS164" s="103"/>
      <c r="FT164" s="103"/>
      <c r="FU164" s="103"/>
      <c r="FV164" s="103"/>
      <c r="FW164" s="103"/>
      <c r="FX164" s="103"/>
      <c r="FY164" s="103"/>
      <c r="FZ164" s="103"/>
      <c r="GA164" s="103"/>
      <c r="GB164" s="103"/>
      <c r="GC164" s="103"/>
      <c r="GD164" s="103"/>
      <c r="GE164" s="103"/>
      <c r="GF164" s="103"/>
      <c r="GG164" s="103"/>
      <c r="GH164" s="103"/>
      <c r="GI164" s="103"/>
      <c r="GJ164" s="103"/>
      <c r="GK164" s="103"/>
      <c r="GL164" s="103"/>
      <c r="GM164" s="103"/>
      <c r="GN164" s="103"/>
      <c r="GO164" s="103"/>
      <c r="GP164" s="103"/>
      <c r="GQ164" s="103"/>
      <c r="GR164" s="103"/>
      <c r="GS164" s="103"/>
      <c r="GT164" s="103"/>
      <c r="GU164" s="103"/>
      <c r="GV164" s="103"/>
      <c r="GW164" s="103"/>
      <c r="GX164" s="103"/>
      <c r="GY164" s="103"/>
      <c r="GZ164" s="103"/>
      <c r="HA164" s="103"/>
      <c r="HB164" s="103"/>
      <c r="HC164" s="103"/>
      <c r="HD164" s="103"/>
      <c r="HE164" s="103"/>
      <c r="HF164" s="16"/>
      <c r="HG164" s="16"/>
      <c r="HH164" s="16"/>
      <c r="HI164" s="16"/>
      <c r="HJ164" s="16"/>
      <c r="HK164" s="16"/>
      <c r="HL164" s="16"/>
    </row>
    <row r="165" spans="1:220" ht="33.75" x14ac:dyDescent="0.25">
      <c r="A165" s="68" t="s">
        <v>241</v>
      </c>
      <c r="B165" s="68" t="s">
        <v>281</v>
      </c>
      <c r="C165" s="68" t="s">
        <v>202</v>
      </c>
      <c r="D165" s="68" t="s">
        <v>502</v>
      </c>
      <c r="E165" s="68" t="s">
        <v>511</v>
      </c>
      <c r="F165" s="195">
        <v>2017005810428</v>
      </c>
      <c r="G165" s="68"/>
      <c r="H165" s="487" t="s">
        <v>722</v>
      </c>
      <c r="I165" s="487" t="s">
        <v>223</v>
      </c>
      <c r="J165" s="488" t="s">
        <v>1209</v>
      </c>
      <c r="K165" s="458" t="s">
        <v>646</v>
      </c>
      <c r="L165" s="127">
        <f t="shared" si="24"/>
        <v>500000000</v>
      </c>
      <c r="M165" s="73">
        <f t="shared" si="26"/>
        <v>500000000</v>
      </c>
      <c r="N165" s="73">
        <f>SUM(O165:BZ165)</f>
        <v>500000000</v>
      </c>
      <c r="O165" s="73"/>
      <c r="P165" s="73"/>
      <c r="Q165" s="73">
        <v>500000000</v>
      </c>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c r="DE165" s="103"/>
      <c r="DF165" s="103"/>
      <c r="DG165" s="103"/>
      <c r="DH165" s="103"/>
      <c r="DI165" s="103"/>
      <c r="DJ165" s="103"/>
      <c r="DK165" s="103"/>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c r="FC165" s="103"/>
      <c r="FD165" s="103"/>
      <c r="FE165" s="103"/>
      <c r="FF165" s="103"/>
      <c r="FG165" s="103"/>
      <c r="FH165" s="103"/>
      <c r="FI165" s="103"/>
      <c r="FJ165" s="103"/>
      <c r="FK165" s="103"/>
      <c r="FL165" s="103"/>
      <c r="FM165" s="103"/>
      <c r="FN165" s="103"/>
      <c r="FO165" s="103"/>
      <c r="FP165" s="103"/>
      <c r="FQ165" s="103"/>
      <c r="FR165" s="103"/>
      <c r="FS165" s="103"/>
      <c r="FT165" s="103"/>
      <c r="FU165" s="103"/>
      <c r="FV165" s="103"/>
      <c r="FW165" s="103"/>
      <c r="FX165" s="103"/>
      <c r="FY165" s="103"/>
      <c r="FZ165" s="103"/>
      <c r="GA165" s="103"/>
      <c r="GB165" s="103"/>
      <c r="GC165" s="103"/>
      <c r="GD165" s="103"/>
      <c r="GE165" s="103"/>
      <c r="GF165" s="103"/>
      <c r="GG165" s="103"/>
      <c r="GH165" s="103"/>
      <c r="GI165" s="103"/>
      <c r="GJ165" s="103"/>
      <c r="GK165" s="103"/>
      <c r="GL165" s="103"/>
      <c r="GM165" s="103"/>
      <c r="GN165" s="103"/>
      <c r="GO165" s="103"/>
      <c r="GP165" s="103"/>
      <c r="GQ165" s="103"/>
      <c r="GR165" s="103"/>
      <c r="GS165" s="103"/>
      <c r="GT165" s="103"/>
      <c r="GU165" s="103"/>
      <c r="GV165" s="103"/>
      <c r="GW165" s="103"/>
      <c r="GX165" s="103"/>
      <c r="GY165" s="103"/>
      <c r="GZ165" s="103"/>
      <c r="HA165" s="103"/>
      <c r="HB165" s="103"/>
      <c r="HC165" s="103"/>
      <c r="HD165" s="103"/>
      <c r="HE165" s="103"/>
      <c r="HF165" s="16"/>
      <c r="HG165" s="16"/>
      <c r="HH165" s="16"/>
      <c r="HI165" s="16"/>
      <c r="HJ165" s="16"/>
      <c r="HK165" s="16"/>
      <c r="HL165" s="16"/>
    </row>
    <row r="166" spans="1:220" ht="22.5" x14ac:dyDescent="0.25">
      <c r="A166" s="68" t="s">
        <v>241</v>
      </c>
      <c r="B166" s="68" t="s">
        <v>281</v>
      </c>
      <c r="C166" s="68" t="s">
        <v>202</v>
      </c>
      <c r="D166" s="68" t="s">
        <v>502</v>
      </c>
      <c r="E166" s="68" t="s">
        <v>511</v>
      </c>
      <c r="F166" s="195" t="s">
        <v>651</v>
      </c>
      <c r="G166" s="68" t="s">
        <v>592</v>
      </c>
      <c r="H166" s="104" t="s">
        <v>759</v>
      </c>
      <c r="I166" s="105" t="s">
        <v>223</v>
      </c>
      <c r="J166" s="69" t="s">
        <v>1210</v>
      </c>
      <c r="K166" s="190" t="s">
        <v>653</v>
      </c>
      <c r="L166" s="127">
        <f t="shared" si="24"/>
        <v>100000000</v>
      </c>
      <c r="M166" s="73">
        <f t="shared" si="26"/>
        <v>100000000</v>
      </c>
      <c r="N166" s="73">
        <f>SUM(O166:BZ166)</f>
        <v>100000000</v>
      </c>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v>100000000</v>
      </c>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c r="FQ166" s="103"/>
      <c r="FR166" s="103"/>
      <c r="FS166" s="103"/>
      <c r="FT166" s="103"/>
      <c r="FU166" s="103"/>
      <c r="FV166" s="103"/>
      <c r="FW166" s="103"/>
      <c r="FX166" s="103"/>
      <c r="FY166" s="103"/>
      <c r="FZ166" s="103"/>
      <c r="GA166" s="103"/>
      <c r="GB166" s="103"/>
      <c r="GC166" s="103"/>
      <c r="GD166" s="103"/>
      <c r="GE166" s="103"/>
      <c r="GF166" s="103"/>
      <c r="GG166" s="103"/>
      <c r="GH166" s="103"/>
      <c r="GI166" s="103"/>
      <c r="GJ166" s="103"/>
      <c r="GK166" s="103"/>
      <c r="GL166" s="103"/>
      <c r="GM166" s="103"/>
      <c r="GN166" s="103"/>
      <c r="GO166" s="103"/>
      <c r="GP166" s="103"/>
      <c r="GQ166" s="103"/>
      <c r="GR166" s="103"/>
      <c r="GS166" s="103"/>
      <c r="GT166" s="103"/>
      <c r="GU166" s="103"/>
      <c r="GV166" s="103"/>
      <c r="GW166" s="103"/>
      <c r="GX166" s="103"/>
      <c r="GY166" s="103"/>
      <c r="GZ166" s="103"/>
      <c r="HA166" s="103"/>
      <c r="HB166" s="103"/>
      <c r="HC166" s="103"/>
      <c r="HD166" s="103"/>
      <c r="HE166" s="103"/>
      <c r="HF166" s="82"/>
      <c r="HG166" s="82"/>
      <c r="HH166" s="82"/>
      <c r="HI166" s="82"/>
      <c r="HJ166" s="82"/>
      <c r="HK166" s="82"/>
      <c r="HL166" s="82"/>
    </row>
    <row r="167" spans="1:220" ht="22.5" x14ac:dyDescent="0.25">
      <c r="A167" s="84" t="s">
        <v>297</v>
      </c>
      <c r="B167" s="84"/>
      <c r="C167" s="84"/>
      <c r="D167" s="84"/>
      <c r="E167" s="84"/>
      <c r="F167" s="416"/>
      <c r="G167" s="83" t="s">
        <v>297</v>
      </c>
      <c r="H167" s="167"/>
      <c r="I167" s="83"/>
      <c r="J167" s="84"/>
      <c r="K167" s="58" t="s">
        <v>522</v>
      </c>
      <c r="L167" s="127">
        <f t="shared" si="24"/>
        <v>0</v>
      </c>
      <c r="M167" s="73"/>
      <c r="N167" s="73"/>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6"/>
      <c r="HG167" s="16"/>
      <c r="HH167" s="16"/>
      <c r="HI167" s="16"/>
      <c r="HJ167" s="16"/>
      <c r="HK167" s="16"/>
      <c r="HL167" s="16"/>
    </row>
    <row r="168" spans="1:220" x14ac:dyDescent="0.25">
      <c r="A168" s="75" t="s">
        <v>297</v>
      </c>
      <c r="B168" s="75" t="s">
        <v>281</v>
      </c>
      <c r="C168" s="75"/>
      <c r="D168" s="75"/>
      <c r="E168" s="75"/>
      <c r="F168" s="422"/>
      <c r="G168" s="74"/>
      <c r="H168" s="90"/>
      <c r="I168" s="74"/>
      <c r="J168" s="75"/>
      <c r="K168" s="76" t="s">
        <v>282</v>
      </c>
      <c r="L168" s="127">
        <f t="shared" si="24"/>
        <v>0</v>
      </c>
      <c r="M168" s="73"/>
      <c r="N168" s="73"/>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6"/>
      <c r="HG168" s="16"/>
      <c r="HH168" s="16"/>
      <c r="HI168" s="16"/>
      <c r="HJ168" s="16"/>
      <c r="HK168" s="16"/>
      <c r="HL168" s="16"/>
    </row>
    <row r="169" spans="1:220" x14ac:dyDescent="0.25">
      <c r="A169" s="96" t="s">
        <v>297</v>
      </c>
      <c r="B169" s="96" t="s">
        <v>281</v>
      </c>
      <c r="C169" s="96" t="s">
        <v>202</v>
      </c>
      <c r="D169" s="96"/>
      <c r="E169" s="96"/>
      <c r="F169" s="411"/>
      <c r="G169" s="96"/>
      <c r="H169" s="461"/>
      <c r="I169" s="97"/>
      <c r="J169" s="292"/>
      <c r="K169" s="284" t="s">
        <v>283</v>
      </c>
      <c r="L169" s="127">
        <f t="shared" si="24"/>
        <v>0</v>
      </c>
      <c r="M169" s="73"/>
      <c r="N169" s="73"/>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6"/>
      <c r="HG169" s="16"/>
      <c r="HH169" s="16"/>
      <c r="HI169" s="16"/>
      <c r="HJ169" s="16"/>
      <c r="HK169" s="16"/>
      <c r="HL169" s="16"/>
    </row>
    <row r="170" spans="1:220" x14ac:dyDescent="0.25">
      <c r="A170" s="94" t="s">
        <v>297</v>
      </c>
      <c r="B170" s="94" t="s">
        <v>281</v>
      </c>
      <c r="C170" s="94" t="s">
        <v>202</v>
      </c>
      <c r="D170" s="94" t="s">
        <v>502</v>
      </c>
      <c r="E170" s="94"/>
      <c r="F170" s="414"/>
      <c r="G170" s="94"/>
      <c r="H170" s="164"/>
      <c r="I170" s="92"/>
      <c r="J170" s="94"/>
      <c r="K170" s="95" t="s">
        <v>623</v>
      </c>
      <c r="L170" s="127">
        <f t="shared" si="24"/>
        <v>0</v>
      </c>
      <c r="M170" s="73"/>
      <c r="N170" s="73"/>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6"/>
      <c r="HG170" s="16"/>
      <c r="HH170" s="16"/>
      <c r="HI170" s="16"/>
      <c r="HJ170" s="16"/>
      <c r="HK170" s="16"/>
      <c r="HL170" s="16"/>
    </row>
    <row r="171" spans="1:220" x14ac:dyDescent="0.25">
      <c r="A171" s="99" t="s">
        <v>297</v>
      </c>
      <c r="B171" s="99" t="s">
        <v>281</v>
      </c>
      <c r="C171" s="99" t="s">
        <v>202</v>
      </c>
      <c r="D171" s="99" t="s">
        <v>502</v>
      </c>
      <c r="E171" s="99" t="s">
        <v>511</v>
      </c>
      <c r="F171" s="415"/>
      <c r="G171" s="99"/>
      <c r="H171" s="107"/>
      <c r="I171" s="100"/>
      <c r="J171" s="294"/>
      <c r="K171" s="108" t="s">
        <v>512</v>
      </c>
      <c r="L171" s="127">
        <f t="shared" si="24"/>
        <v>0</v>
      </c>
      <c r="M171" s="73"/>
      <c r="N171" s="73"/>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6"/>
      <c r="HG171" s="16"/>
      <c r="HH171" s="16"/>
      <c r="HI171" s="16"/>
      <c r="HJ171" s="16"/>
      <c r="HK171" s="16"/>
      <c r="HL171" s="16"/>
    </row>
    <row r="172" spans="1:220" ht="33.75" x14ac:dyDescent="0.25">
      <c r="A172" s="105" t="s">
        <v>297</v>
      </c>
      <c r="B172" s="105" t="s">
        <v>281</v>
      </c>
      <c r="C172" s="105" t="s">
        <v>202</v>
      </c>
      <c r="D172" s="105" t="s">
        <v>502</v>
      </c>
      <c r="E172" s="105" t="s">
        <v>511</v>
      </c>
      <c r="F172" s="403" t="s">
        <v>674</v>
      </c>
      <c r="G172" s="109"/>
      <c r="H172" s="105" t="s">
        <v>765</v>
      </c>
      <c r="I172" s="105" t="s">
        <v>223</v>
      </c>
      <c r="J172" s="106" t="s">
        <v>675</v>
      </c>
      <c r="K172" s="458" t="s">
        <v>676</v>
      </c>
      <c r="L172" s="127">
        <f t="shared" si="24"/>
        <v>350000000</v>
      </c>
      <c r="M172" s="73">
        <f>N172</f>
        <v>350000000</v>
      </c>
      <c r="N172" s="73">
        <f>SUM(O172:BZ172)</f>
        <v>350000000</v>
      </c>
      <c r="O172" s="78">
        <v>350000000</v>
      </c>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6"/>
      <c r="HG172" s="16"/>
      <c r="HH172" s="16"/>
      <c r="HI172" s="16"/>
      <c r="HJ172" s="16"/>
      <c r="HK172" s="16"/>
      <c r="HL172" s="16"/>
    </row>
    <row r="173" spans="1:220" x14ac:dyDescent="0.25">
      <c r="A173" s="75" t="s">
        <v>297</v>
      </c>
      <c r="B173" s="75" t="s">
        <v>202</v>
      </c>
      <c r="C173" s="75"/>
      <c r="D173" s="75"/>
      <c r="E173" s="75"/>
      <c r="F173" s="422"/>
      <c r="G173" s="74"/>
      <c r="H173" s="90"/>
      <c r="I173" s="74"/>
      <c r="J173" s="75"/>
      <c r="K173" s="76" t="s">
        <v>353</v>
      </c>
      <c r="L173" s="127">
        <f t="shared" si="24"/>
        <v>0</v>
      </c>
      <c r="M173" s="73"/>
      <c r="N173" s="73"/>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6"/>
      <c r="HG173" s="16"/>
      <c r="HH173" s="16"/>
      <c r="HI173" s="16"/>
      <c r="HJ173" s="16"/>
      <c r="HK173" s="16"/>
      <c r="HL173" s="16"/>
    </row>
    <row r="174" spans="1:220" ht="22.5" x14ac:dyDescent="0.25">
      <c r="A174" s="96" t="s">
        <v>297</v>
      </c>
      <c r="B174" s="96" t="s">
        <v>202</v>
      </c>
      <c r="C174" s="96" t="s">
        <v>204</v>
      </c>
      <c r="D174" s="96"/>
      <c r="E174" s="96"/>
      <c r="F174" s="411"/>
      <c r="G174" s="96"/>
      <c r="H174" s="461"/>
      <c r="I174" s="97"/>
      <c r="J174" s="292"/>
      <c r="K174" s="284" t="s">
        <v>354</v>
      </c>
      <c r="L174" s="127">
        <f t="shared" si="24"/>
        <v>0</v>
      </c>
      <c r="M174" s="73"/>
      <c r="N174" s="73"/>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6"/>
      <c r="HG174" s="16"/>
      <c r="HH174" s="16"/>
      <c r="HI174" s="16"/>
      <c r="HJ174" s="16"/>
      <c r="HK174" s="16"/>
      <c r="HL174" s="16"/>
    </row>
    <row r="175" spans="1:220" x14ac:dyDescent="0.25">
      <c r="A175" s="94" t="s">
        <v>297</v>
      </c>
      <c r="B175" s="94" t="s">
        <v>202</v>
      </c>
      <c r="C175" s="94" t="s">
        <v>204</v>
      </c>
      <c r="D175" s="94" t="s">
        <v>523</v>
      </c>
      <c r="E175" s="94"/>
      <c r="F175" s="413"/>
      <c r="G175" s="92"/>
      <c r="H175" s="164"/>
      <c r="I175" s="92"/>
      <c r="J175" s="94"/>
      <c r="K175" s="95" t="s">
        <v>524</v>
      </c>
      <c r="L175" s="127">
        <f t="shared" si="24"/>
        <v>0</v>
      </c>
      <c r="M175" s="73"/>
      <c r="N175" s="73"/>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6"/>
      <c r="HG175" s="16"/>
      <c r="HH175" s="16"/>
      <c r="HI175" s="16"/>
      <c r="HJ175" s="16"/>
      <c r="HK175" s="16"/>
      <c r="HL175" s="16"/>
    </row>
    <row r="176" spans="1:220" x14ac:dyDescent="0.25">
      <c r="A176" s="99" t="s">
        <v>297</v>
      </c>
      <c r="B176" s="99" t="s">
        <v>202</v>
      </c>
      <c r="C176" s="99" t="s">
        <v>204</v>
      </c>
      <c r="D176" s="99" t="s">
        <v>523</v>
      </c>
      <c r="E176" s="99" t="s">
        <v>530</v>
      </c>
      <c r="F176" s="415"/>
      <c r="G176" s="99"/>
      <c r="H176" s="107"/>
      <c r="I176" s="100"/>
      <c r="J176" s="294"/>
      <c r="K176" s="108" t="s">
        <v>531</v>
      </c>
      <c r="L176" s="127">
        <f t="shared" si="24"/>
        <v>0</v>
      </c>
      <c r="M176" s="73"/>
      <c r="N176" s="73"/>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6"/>
      <c r="HG176" s="16"/>
      <c r="HH176" s="16"/>
      <c r="HI176" s="16"/>
      <c r="HJ176" s="16"/>
      <c r="HK176" s="16"/>
      <c r="HL176" s="16"/>
    </row>
    <row r="177" spans="1:220" ht="22.5" x14ac:dyDescent="0.25">
      <c r="A177" s="68" t="s">
        <v>297</v>
      </c>
      <c r="B177" s="68" t="s">
        <v>202</v>
      </c>
      <c r="C177" s="68" t="s">
        <v>204</v>
      </c>
      <c r="D177" s="68" t="s">
        <v>523</v>
      </c>
      <c r="E177" s="68" t="s">
        <v>530</v>
      </c>
      <c r="F177" s="193" t="s">
        <v>534</v>
      </c>
      <c r="G177" s="68" t="s">
        <v>221</v>
      </c>
      <c r="H177" s="495" t="s">
        <v>536</v>
      </c>
      <c r="I177" s="487" t="s">
        <v>244</v>
      </c>
      <c r="J177" s="488" t="s">
        <v>537</v>
      </c>
      <c r="K177" s="473" t="s">
        <v>538</v>
      </c>
      <c r="L177" s="127">
        <f t="shared" si="24"/>
        <v>560000000</v>
      </c>
      <c r="M177" s="73">
        <f t="shared" ref="M177:M180" si="27">N177</f>
        <v>560000000</v>
      </c>
      <c r="N177" s="73">
        <f>SUM(O177:BZ177)</f>
        <v>560000000</v>
      </c>
      <c r="O177" s="73">
        <v>560000000</v>
      </c>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3"/>
      <c r="DA177" s="103"/>
      <c r="DB177" s="103"/>
      <c r="DC177" s="103"/>
      <c r="DD177" s="103"/>
      <c r="DE177" s="103"/>
      <c r="DF177" s="103"/>
      <c r="DG177" s="103"/>
      <c r="DH177" s="103"/>
      <c r="DI177" s="103"/>
      <c r="DJ177" s="103"/>
      <c r="DK177" s="103"/>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c r="FC177" s="103"/>
      <c r="FD177" s="103"/>
      <c r="FE177" s="103"/>
      <c r="FF177" s="103"/>
      <c r="FG177" s="103"/>
      <c r="FH177" s="103"/>
      <c r="FI177" s="103"/>
      <c r="FJ177" s="103"/>
      <c r="FK177" s="103"/>
      <c r="FL177" s="103"/>
      <c r="FM177" s="103"/>
      <c r="FN177" s="103"/>
      <c r="FO177" s="103"/>
      <c r="FP177" s="103"/>
      <c r="FQ177" s="103"/>
      <c r="FR177" s="103"/>
      <c r="FS177" s="103"/>
      <c r="FT177" s="103"/>
      <c r="FU177" s="103"/>
      <c r="FV177" s="103"/>
      <c r="FW177" s="103"/>
      <c r="FX177" s="103"/>
      <c r="FY177" s="103"/>
      <c r="FZ177" s="103"/>
      <c r="GA177" s="103"/>
      <c r="GB177" s="103"/>
      <c r="GC177" s="103"/>
      <c r="GD177" s="103"/>
      <c r="GE177" s="103"/>
      <c r="GF177" s="103"/>
      <c r="GG177" s="103"/>
      <c r="GH177" s="103"/>
      <c r="GI177" s="103"/>
      <c r="GJ177" s="103"/>
      <c r="GK177" s="103"/>
      <c r="GL177" s="103"/>
      <c r="GM177" s="103"/>
      <c r="GN177" s="103"/>
      <c r="GO177" s="103"/>
      <c r="GP177" s="103"/>
      <c r="GQ177" s="103"/>
      <c r="GR177" s="103"/>
      <c r="GS177" s="103"/>
      <c r="GT177" s="103"/>
      <c r="GU177" s="103"/>
      <c r="GV177" s="103"/>
      <c r="GW177" s="103"/>
      <c r="GX177" s="103"/>
      <c r="GY177" s="103"/>
      <c r="GZ177" s="103"/>
      <c r="HA177" s="103"/>
      <c r="HB177" s="103"/>
      <c r="HC177" s="103"/>
      <c r="HD177" s="103"/>
      <c r="HE177" s="103"/>
      <c r="HF177" s="16"/>
      <c r="HG177" s="16"/>
      <c r="HH177" s="16"/>
      <c r="HI177" s="16"/>
      <c r="HJ177" s="16"/>
      <c r="HK177" s="16"/>
      <c r="HL177" s="16"/>
    </row>
    <row r="178" spans="1:220" ht="56.25" x14ac:dyDescent="0.25">
      <c r="A178" s="68" t="s">
        <v>297</v>
      </c>
      <c r="B178" s="68" t="s">
        <v>202</v>
      </c>
      <c r="C178" s="68" t="s">
        <v>204</v>
      </c>
      <c r="D178" s="68" t="s">
        <v>523</v>
      </c>
      <c r="E178" s="68" t="s">
        <v>530</v>
      </c>
      <c r="F178" s="193" t="s">
        <v>539</v>
      </c>
      <c r="G178" s="68" t="s">
        <v>221</v>
      </c>
      <c r="H178" s="484" t="s">
        <v>540</v>
      </c>
      <c r="I178" s="487" t="s">
        <v>223</v>
      </c>
      <c r="J178" s="488" t="s">
        <v>537</v>
      </c>
      <c r="K178" s="473" t="s">
        <v>541</v>
      </c>
      <c r="L178" s="127">
        <f t="shared" si="24"/>
        <v>250000000</v>
      </c>
      <c r="M178" s="73">
        <f t="shared" si="27"/>
        <v>250000000</v>
      </c>
      <c r="N178" s="73">
        <f>SUM(O178:BZ178)</f>
        <v>250000000</v>
      </c>
      <c r="O178" s="73">
        <v>250000000</v>
      </c>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3"/>
      <c r="DA178" s="103"/>
      <c r="DB178" s="103"/>
      <c r="DC178" s="103"/>
      <c r="DD178" s="103"/>
      <c r="DE178" s="103"/>
      <c r="DF178" s="103"/>
      <c r="DG178" s="103"/>
      <c r="DH178" s="103"/>
      <c r="DI178" s="103"/>
      <c r="DJ178" s="103"/>
      <c r="DK178" s="103"/>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c r="FC178" s="103"/>
      <c r="FD178" s="103"/>
      <c r="FE178" s="103"/>
      <c r="FF178" s="103"/>
      <c r="FG178" s="103"/>
      <c r="FH178" s="103"/>
      <c r="FI178" s="103"/>
      <c r="FJ178" s="103"/>
      <c r="FK178" s="103"/>
      <c r="FL178" s="103"/>
      <c r="FM178" s="103"/>
      <c r="FN178" s="103"/>
      <c r="FO178" s="103"/>
      <c r="FP178" s="103"/>
      <c r="FQ178" s="103"/>
      <c r="FR178" s="103"/>
      <c r="FS178" s="103"/>
      <c r="FT178" s="103"/>
      <c r="FU178" s="103"/>
      <c r="FV178" s="103"/>
      <c r="FW178" s="103"/>
      <c r="FX178" s="103"/>
      <c r="FY178" s="103"/>
      <c r="FZ178" s="103"/>
      <c r="GA178" s="103"/>
      <c r="GB178" s="103"/>
      <c r="GC178" s="103"/>
      <c r="GD178" s="103"/>
      <c r="GE178" s="103"/>
      <c r="GF178" s="103"/>
      <c r="GG178" s="103"/>
      <c r="GH178" s="103"/>
      <c r="GI178" s="103"/>
      <c r="GJ178" s="103"/>
      <c r="GK178" s="103"/>
      <c r="GL178" s="103"/>
      <c r="GM178" s="103"/>
      <c r="GN178" s="103"/>
      <c r="GO178" s="103"/>
      <c r="GP178" s="103"/>
      <c r="GQ178" s="103"/>
      <c r="GR178" s="103"/>
      <c r="GS178" s="103"/>
      <c r="GT178" s="103"/>
      <c r="GU178" s="103"/>
      <c r="GV178" s="103"/>
      <c r="GW178" s="103"/>
      <c r="GX178" s="103"/>
      <c r="GY178" s="103"/>
      <c r="GZ178" s="103"/>
      <c r="HA178" s="103"/>
      <c r="HB178" s="103"/>
      <c r="HC178" s="103"/>
      <c r="HD178" s="103"/>
      <c r="HE178" s="103"/>
      <c r="HF178" s="16"/>
      <c r="HG178" s="16"/>
      <c r="HH178" s="16"/>
      <c r="HI178" s="16"/>
      <c r="HJ178" s="16"/>
      <c r="HK178" s="16"/>
      <c r="HL178" s="16"/>
    </row>
    <row r="179" spans="1:220" ht="33.75" x14ac:dyDescent="0.25">
      <c r="A179" s="68" t="s">
        <v>297</v>
      </c>
      <c r="B179" s="68" t="s">
        <v>202</v>
      </c>
      <c r="C179" s="68" t="s">
        <v>204</v>
      </c>
      <c r="D179" s="68" t="s">
        <v>523</v>
      </c>
      <c r="E179" s="68" t="s">
        <v>530</v>
      </c>
      <c r="F179" s="195">
        <v>2017005810369</v>
      </c>
      <c r="G179" s="68"/>
      <c r="H179" s="493" t="s">
        <v>768</v>
      </c>
      <c r="I179" s="487" t="s">
        <v>244</v>
      </c>
      <c r="J179" s="488" t="s">
        <v>1211</v>
      </c>
      <c r="K179" s="519" t="s">
        <v>1163</v>
      </c>
      <c r="L179" s="127">
        <f t="shared" si="24"/>
        <v>380000000</v>
      </c>
      <c r="M179" s="73">
        <f t="shared" si="27"/>
        <v>380000000</v>
      </c>
      <c r="N179" s="73">
        <f>SUM(O179:BZ179)</f>
        <v>380000000</v>
      </c>
      <c r="O179" s="73"/>
      <c r="P179" s="73"/>
      <c r="Q179" s="73">
        <v>380000000</v>
      </c>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3"/>
      <c r="DA179" s="103"/>
      <c r="DB179" s="103"/>
      <c r="DC179" s="103"/>
      <c r="DD179" s="103"/>
      <c r="DE179" s="103"/>
      <c r="DF179" s="103"/>
      <c r="DG179" s="103"/>
      <c r="DH179" s="103"/>
      <c r="DI179" s="103"/>
      <c r="DJ179" s="103"/>
      <c r="DK179" s="103"/>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c r="FC179" s="103"/>
      <c r="FD179" s="103"/>
      <c r="FE179" s="103"/>
      <c r="FF179" s="103"/>
      <c r="FG179" s="103"/>
      <c r="FH179" s="103"/>
      <c r="FI179" s="103"/>
      <c r="FJ179" s="103"/>
      <c r="FK179" s="103"/>
      <c r="FL179" s="103"/>
      <c r="FM179" s="103"/>
      <c r="FN179" s="103"/>
      <c r="FO179" s="103"/>
      <c r="FP179" s="103"/>
      <c r="FQ179" s="103"/>
      <c r="FR179" s="103"/>
      <c r="FS179" s="103"/>
      <c r="FT179" s="103"/>
      <c r="FU179" s="103"/>
      <c r="FV179" s="103"/>
      <c r="FW179" s="103"/>
      <c r="FX179" s="103"/>
      <c r="FY179" s="103"/>
      <c r="FZ179" s="103"/>
      <c r="GA179" s="103"/>
      <c r="GB179" s="103"/>
      <c r="GC179" s="103"/>
      <c r="GD179" s="103"/>
      <c r="GE179" s="103"/>
      <c r="GF179" s="103"/>
      <c r="GG179" s="103"/>
      <c r="GH179" s="103"/>
      <c r="GI179" s="103"/>
      <c r="GJ179" s="103"/>
      <c r="GK179" s="103"/>
      <c r="GL179" s="103"/>
      <c r="GM179" s="103"/>
      <c r="GN179" s="103"/>
      <c r="GO179" s="103"/>
      <c r="GP179" s="103"/>
      <c r="GQ179" s="103"/>
      <c r="GR179" s="103"/>
      <c r="GS179" s="103"/>
      <c r="GT179" s="103"/>
      <c r="GU179" s="103"/>
      <c r="GV179" s="103"/>
      <c r="GW179" s="103"/>
      <c r="GX179" s="103"/>
      <c r="GY179" s="103"/>
      <c r="GZ179" s="103"/>
      <c r="HA179" s="103"/>
      <c r="HB179" s="103"/>
      <c r="HC179" s="103"/>
      <c r="HD179" s="103"/>
      <c r="HE179" s="103"/>
      <c r="HF179" s="16"/>
      <c r="HG179" s="16"/>
      <c r="HH179" s="16"/>
      <c r="HI179" s="16"/>
      <c r="HJ179" s="16"/>
      <c r="HK179" s="16"/>
      <c r="HL179" s="16"/>
    </row>
    <row r="180" spans="1:220" ht="45" x14ac:dyDescent="0.25">
      <c r="A180" s="68" t="s">
        <v>297</v>
      </c>
      <c r="B180" s="68" t="s">
        <v>202</v>
      </c>
      <c r="C180" s="68" t="s">
        <v>204</v>
      </c>
      <c r="D180" s="68" t="s">
        <v>523</v>
      </c>
      <c r="E180" s="68" t="s">
        <v>530</v>
      </c>
      <c r="F180" s="193" t="s">
        <v>544</v>
      </c>
      <c r="G180" s="68" t="s">
        <v>261</v>
      </c>
      <c r="H180" s="484" t="s">
        <v>545</v>
      </c>
      <c r="I180" s="487" t="s">
        <v>223</v>
      </c>
      <c r="J180" s="488" t="s">
        <v>537</v>
      </c>
      <c r="K180" s="489" t="s">
        <v>546</v>
      </c>
      <c r="L180" s="127">
        <f t="shared" si="24"/>
        <v>3400000000</v>
      </c>
      <c r="M180" s="73">
        <f t="shared" si="27"/>
        <v>3400000000</v>
      </c>
      <c r="N180" s="73">
        <f>SUM(O180:BZ180)</f>
        <v>3400000000</v>
      </c>
      <c r="O180" s="73">
        <v>3400000000</v>
      </c>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3"/>
      <c r="DA180" s="103"/>
      <c r="DB180" s="103"/>
      <c r="DC180" s="103"/>
      <c r="DD180" s="103"/>
      <c r="DE180" s="103"/>
      <c r="DF180" s="103"/>
      <c r="DG180" s="103"/>
      <c r="DH180" s="103"/>
      <c r="DI180" s="103"/>
      <c r="DJ180" s="103"/>
      <c r="DK180" s="103"/>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c r="FC180" s="103"/>
      <c r="FD180" s="103"/>
      <c r="FE180" s="103"/>
      <c r="FF180" s="103"/>
      <c r="FG180" s="103"/>
      <c r="FH180" s="103"/>
      <c r="FI180" s="103"/>
      <c r="FJ180" s="103"/>
      <c r="FK180" s="103"/>
      <c r="FL180" s="103"/>
      <c r="FM180" s="103"/>
      <c r="FN180" s="103"/>
      <c r="FO180" s="103"/>
      <c r="FP180" s="103"/>
      <c r="FQ180" s="103"/>
      <c r="FR180" s="103"/>
      <c r="FS180" s="103"/>
      <c r="FT180" s="103"/>
      <c r="FU180" s="103"/>
      <c r="FV180" s="103"/>
      <c r="FW180" s="103"/>
      <c r="FX180" s="103"/>
      <c r="FY180" s="103"/>
      <c r="FZ180" s="103"/>
      <c r="GA180" s="103"/>
      <c r="GB180" s="103"/>
      <c r="GC180" s="103"/>
      <c r="GD180" s="103"/>
      <c r="GE180" s="103"/>
      <c r="GF180" s="103"/>
      <c r="GG180" s="103"/>
      <c r="GH180" s="103"/>
      <c r="GI180" s="103"/>
      <c r="GJ180" s="103"/>
      <c r="GK180" s="103"/>
      <c r="GL180" s="103"/>
      <c r="GM180" s="103"/>
      <c r="GN180" s="103"/>
      <c r="GO180" s="103"/>
      <c r="GP180" s="103"/>
      <c r="GQ180" s="103"/>
      <c r="GR180" s="103"/>
      <c r="GS180" s="103"/>
      <c r="GT180" s="103"/>
      <c r="GU180" s="103"/>
      <c r="GV180" s="103"/>
      <c r="GW180" s="103"/>
      <c r="GX180" s="103"/>
      <c r="GY180" s="103"/>
      <c r="GZ180" s="103"/>
      <c r="HA180" s="103"/>
      <c r="HB180" s="103"/>
      <c r="HC180" s="103"/>
      <c r="HD180" s="103"/>
      <c r="HE180" s="103"/>
      <c r="HF180" s="16"/>
      <c r="HG180" s="16"/>
      <c r="HH180" s="16"/>
      <c r="HI180" s="16"/>
      <c r="HJ180" s="16"/>
      <c r="HK180" s="16"/>
      <c r="HL180" s="16"/>
    </row>
    <row r="181" spans="1:220" x14ac:dyDescent="0.25">
      <c r="A181" s="94" t="s">
        <v>297</v>
      </c>
      <c r="B181" s="94" t="s">
        <v>202</v>
      </c>
      <c r="C181" s="94" t="s">
        <v>204</v>
      </c>
      <c r="D181" s="94" t="s">
        <v>548</v>
      </c>
      <c r="E181" s="94"/>
      <c r="F181" s="413"/>
      <c r="G181" s="92"/>
      <c r="H181" s="293"/>
      <c r="I181" s="92"/>
      <c r="J181" s="94"/>
      <c r="K181" s="95" t="s">
        <v>549</v>
      </c>
      <c r="L181" s="127">
        <f t="shared" si="24"/>
        <v>0</v>
      </c>
      <c r="M181" s="73"/>
      <c r="N181" s="73"/>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6"/>
      <c r="HG181" s="16"/>
      <c r="HH181" s="16"/>
      <c r="HI181" s="16"/>
      <c r="HJ181" s="16"/>
      <c r="HK181" s="16"/>
      <c r="HL181" s="16"/>
    </row>
    <row r="182" spans="1:220" x14ac:dyDescent="0.25">
      <c r="A182" s="99" t="s">
        <v>297</v>
      </c>
      <c r="B182" s="99" t="s">
        <v>202</v>
      </c>
      <c r="C182" s="99" t="s">
        <v>204</v>
      </c>
      <c r="D182" s="99" t="s">
        <v>548</v>
      </c>
      <c r="E182" s="99" t="s">
        <v>551</v>
      </c>
      <c r="F182" s="415"/>
      <c r="G182" s="99"/>
      <c r="H182" s="98"/>
      <c r="I182" s="100"/>
      <c r="J182" s="294"/>
      <c r="K182" s="108" t="s">
        <v>552</v>
      </c>
      <c r="L182" s="127">
        <f t="shared" si="24"/>
        <v>0</v>
      </c>
      <c r="M182" s="73"/>
      <c r="N182" s="73"/>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6"/>
      <c r="HG182" s="16"/>
      <c r="HH182" s="16"/>
      <c r="HI182" s="16"/>
      <c r="HJ182" s="16"/>
      <c r="HK182" s="16"/>
      <c r="HL182" s="16"/>
    </row>
    <row r="183" spans="1:220" ht="33.75" x14ac:dyDescent="0.25">
      <c r="A183" s="105" t="s">
        <v>297</v>
      </c>
      <c r="B183" s="105" t="s">
        <v>202</v>
      </c>
      <c r="C183" s="105" t="s">
        <v>204</v>
      </c>
      <c r="D183" s="105" t="s">
        <v>548</v>
      </c>
      <c r="E183" s="105" t="s">
        <v>551</v>
      </c>
      <c r="F183" s="193" t="s">
        <v>556</v>
      </c>
      <c r="G183" s="68" t="s">
        <v>221</v>
      </c>
      <c r="H183" s="484" t="s">
        <v>557</v>
      </c>
      <c r="I183" s="487" t="s">
        <v>223</v>
      </c>
      <c r="J183" s="488" t="s">
        <v>558</v>
      </c>
      <c r="K183" s="473" t="s">
        <v>745</v>
      </c>
      <c r="L183" s="127">
        <f t="shared" si="24"/>
        <v>590000000</v>
      </c>
      <c r="M183" s="73">
        <f t="shared" ref="M183:M194" si="28">N183</f>
        <v>590000000</v>
      </c>
      <c r="N183" s="73">
        <f t="shared" ref="N183:N195" si="29">SUM(O183:BZ183)</f>
        <v>590000000</v>
      </c>
      <c r="O183" s="78">
        <v>590000000</v>
      </c>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6"/>
      <c r="HG183" s="16"/>
      <c r="HH183" s="16"/>
      <c r="HI183" s="16"/>
      <c r="HJ183" s="16"/>
      <c r="HK183" s="16"/>
      <c r="HL183" s="16"/>
    </row>
    <row r="184" spans="1:220" ht="33.75" x14ac:dyDescent="0.25">
      <c r="A184" s="105" t="s">
        <v>297</v>
      </c>
      <c r="B184" s="105" t="s">
        <v>202</v>
      </c>
      <c r="C184" s="105" t="s">
        <v>204</v>
      </c>
      <c r="D184" s="105" t="s">
        <v>548</v>
      </c>
      <c r="E184" s="105" t="s">
        <v>551</v>
      </c>
      <c r="F184" s="193" t="s">
        <v>564</v>
      </c>
      <c r="G184" s="68" t="s">
        <v>221</v>
      </c>
      <c r="H184" s="484" t="s">
        <v>565</v>
      </c>
      <c r="I184" s="487" t="s">
        <v>223</v>
      </c>
      <c r="J184" s="488" t="s">
        <v>558</v>
      </c>
      <c r="K184" s="473" t="s">
        <v>566</v>
      </c>
      <c r="L184" s="127">
        <f t="shared" si="24"/>
        <v>300000000</v>
      </c>
      <c r="M184" s="73">
        <f t="shared" si="28"/>
        <v>300000000</v>
      </c>
      <c r="N184" s="73">
        <f t="shared" si="29"/>
        <v>300000000</v>
      </c>
      <c r="O184" s="78">
        <v>300000000</v>
      </c>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6"/>
      <c r="HG184" s="16"/>
      <c r="HH184" s="16"/>
      <c r="HI184" s="16"/>
      <c r="HJ184" s="16"/>
      <c r="HK184" s="16"/>
      <c r="HL184" s="16"/>
    </row>
    <row r="185" spans="1:220" ht="45" x14ac:dyDescent="0.25">
      <c r="A185" s="105" t="s">
        <v>297</v>
      </c>
      <c r="B185" s="105" t="s">
        <v>202</v>
      </c>
      <c r="C185" s="105" t="s">
        <v>204</v>
      </c>
      <c r="D185" s="105" t="s">
        <v>548</v>
      </c>
      <c r="E185" s="105" t="s">
        <v>551</v>
      </c>
      <c r="F185" s="403" t="s">
        <v>757</v>
      </c>
      <c r="G185" s="109" t="s">
        <v>758</v>
      </c>
      <c r="H185" s="487" t="s">
        <v>1318</v>
      </c>
      <c r="I185" s="487" t="s">
        <v>244</v>
      </c>
      <c r="J185" s="488" t="s">
        <v>1213</v>
      </c>
      <c r="K185" s="458" t="s">
        <v>761</v>
      </c>
      <c r="L185" s="127">
        <f t="shared" si="24"/>
        <v>346250000</v>
      </c>
      <c r="M185" s="73">
        <f t="shared" si="28"/>
        <v>346250000</v>
      </c>
      <c r="N185" s="73">
        <f t="shared" si="29"/>
        <v>346250000</v>
      </c>
      <c r="O185" s="78">
        <v>60000000</v>
      </c>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v>0</v>
      </c>
      <c r="AM185" s="78"/>
      <c r="AN185" s="78"/>
      <c r="AO185" s="78"/>
      <c r="AP185" s="78"/>
      <c r="AQ185" s="78"/>
      <c r="AR185" s="65">
        <v>280000000</v>
      </c>
      <c r="AS185" s="65">
        <v>6250000</v>
      </c>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6"/>
      <c r="HG185" s="16"/>
      <c r="HH185" s="16"/>
      <c r="HI185" s="16"/>
      <c r="HJ185" s="16"/>
      <c r="HK185" s="16"/>
      <c r="HL185" s="16"/>
    </row>
    <row r="186" spans="1:220" ht="22.5" x14ac:dyDescent="0.25">
      <c r="A186" s="105" t="s">
        <v>297</v>
      </c>
      <c r="B186" s="105" t="s">
        <v>202</v>
      </c>
      <c r="C186" s="105" t="s">
        <v>204</v>
      </c>
      <c r="D186" s="105" t="s">
        <v>548</v>
      </c>
      <c r="E186" s="105" t="s">
        <v>551</v>
      </c>
      <c r="F186" s="403" t="s">
        <v>764</v>
      </c>
      <c r="G186" s="109" t="s">
        <v>513</v>
      </c>
      <c r="H186" s="487" t="s">
        <v>1319</v>
      </c>
      <c r="I186" s="487" t="s">
        <v>244</v>
      </c>
      <c r="J186" s="488" t="s">
        <v>1212</v>
      </c>
      <c r="K186" s="458" t="s">
        <v>766</v>
      </c>
      <c r="L186" s="127">
        <f t="shared" si="24"/>
        <v>150000000</v>
      </c>
      <c r="M186" s="73">
        <f t="shared" si="28"/>
        <v>150000000</v>
      </c>
      <c r="N186" s="73">
        <f t="shared" si="29"/>
        <v>150000000</v>
      </c>
      <c r="O186" s="78">
        <v>150000000</v>
      </c>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6"/>
      <c r="HG186" s="16"/>
      <c r="HH186" s="16"/>
      <c r="HI186" s="16"/>
      <c r="HJ186" s="16"/>
      <c r="HK186" s="16"/>
      <c r="HL186" s="16"/>
    </row>
    <row r="187" spans="1:220" ht="22.5" x14ac:dyDescent="0.25">
      <c r="A187" s="105" t="s">
        <v>297</v>
      </c>
      <c r="B187" s="105" t="s">
        <v>202</v>
      </c>
      <c r="C187" s="105" t="s">
        <v>204</v>
      </c>
      <c r="D187" s="105" t="s">
        <v>548</v>
      </c>
      <c r="E187" s="105" t="s">
        <v>551</v>
      </c>
      <c r="F187" s="403" t="s">
        <v>767</v>
      </c>
      <c r="G187" s="109" t="s">
        <v>513</v>
      </c>
      <c r="H187" s="487" t="s">
        <v>1320</v>
      </c>
      <c r="I187" s="487" t="s">
        <v>244</v>
      </c>
      <c r="J187" s="488" t="s">
        <v>1216</v>
      </c>
      <c r="K187" s="458" t="s">
        <v>769</v>
      </c>
      <c r="L187" s="127">
        <f t="shared" si="24"/>
        <v>250000000</v>
      </c>
      <c r="M187" s="73">
        <f t="shared" si="28"/>
        <v>250000000</v>
      </c>
      <c r="N187" s="73">
        <f t="shared" si="29"/>
        <v>250000000</v>
      </c>
      <c r="O187" s="78">
        <v>250000000</v>
      </c>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6"/>
      <c r="HG187" s="16"/>
      <c r="HH187" s="16"/>
      <c r="HI187" s="16"/>
      <c r="HJ187" s="16"/>
      <c r="HK187" s="16"/>
      <c r="HL187" s="16"/>
    </row>
    <row r="188" spans="1:220" ht="56.25" x14ac:dyDescent="0.25">
      <c r="A188" s="105" t="s">
        <v>297</v>
      </c>
      <c r="B188" s="105" t="s">
        <v>202</v>
      </c>
      <c r="C188" s="105" t="s">
        <v>204</v>
      </c>
      <c r="D188" s="105" t="s">
        <v>548</v>
      </c>
      <c r="E188" s="105" t="s">
        <v>551</v>
      </c>
      <c r="F188" s="403" t="s">
        <v>773</v>
      </c>
      <c r="G188" s="109"/>
      <c r="H188" s="487" t="s">
        <v>1321</v>
      </c>
      <c r="I188" s="487" t="s">
        <v>244</v>
      </c>
      <c r="J188" s="488" t="s">
        <v>1215</v>
      </c>
      <c r="K188" s="458" t="s">
        <v>774</v>
      </c>
      <c r="L188" s="127">
        <f t="shared" si="24"/>
        <v>450000000</v>
      </c>
      <c r="M188" s="73">
        <f t="shared" si="28"/>
        <v>450000000</v>
      </c>
      <c r="N188" s="73">
        <f t="shared" si="29"/>
        <v>450000000</v>
      </c>
      <c r="O188" s="78">
        <v>450000000</v>
      </c>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6"/>
      <c r="HG188" s="16"/>
      <c r="HH188" s="16"/>
      <c r="HI188" s="16"/>
      <c r="HJ188" s="16"/>
      <c r="HK188" s="16"/>
      <c r="HL188" s="16"/>
    </row>
    <row r="189" spans="1:220" s="436" customFormat="1" ht="33.75" x14ac:dyDescent="0.25">
      <c r="A189" s="105" t="s">
        <v>297</v>
      </c>
      <c r="B189" s="105" t="s">
        <v>202</v>
      </c>
      <c r="C189" s="105" t="s">
        <v>204</v>
      </c>
      <c r="D189" s="105" t="s">
        <v>548</v>
      </c>
      <c r="E189" s="105" t="s">
        <v>551</v>
      </c>
      <c r="F189" s="403">
        <v>2017005810468</v>
      </c>
      <c r="G189" s="110" t="s">
        <v>513</v>
      </c>
      <c r="H189" s="487" t="s">
        <v>1322</v>
      </c>
      <c r="I189" s="487" t="s">
        <v>244</v>
      </c>
      <c r="J189" s="488" t="s">
        <v>1214</v>
      </c>
      <c r="K189" s="458" t="s">
        <v>1165</v>
      </c>
      <c r="L189" s="127">
        <f t="shared" ref="L189" si="30">M189</f>
        <v>152468511</v>
      </c>
      <c r="M189" s="73">
        <f t="shared" ref="M189" si="31">N189</f>
        <v>152468511</v>
      </c>
      <c r="N189" s="73">
        <f t="shared" si="29"/>
        <v>152468511</v>
      </c>
      <c r="O189" s="78">
        <v>80000000</v>
      </c>
      <c r="P189" s="78">
        <v>71968511</v>
      </c>
      <c r="Q189" s="78"/>
      <c r="R189" s="78"/>
      <c r="S189" s="78"/>
      <c r="T189" s="78"/>
      <c r="U189" s="78"/>
      <c r="V189" s="78">
        <v>500000</v>
      </c>
      <c r="W189" s="78"/>
      <c r="X189" s="78"/>
      <c r="Y189" s="78"/>
      <c r="Z189" s="78"/>
      <c r="AA189" s="78"/>
      <c r="AB189" s="78"/>
      <c r="AC189" s="78"/>
      <c r="AD189" s="78"/>
      <c r="AE189" s="78"/>
      <c r="AF189" s="78"/>
      <c r="AG189" s="78"/>
      <c r="AH189" s="78"/>
      <c r="AI189" s="78"/>
      <c r="AJ189" s="78"/>
      <c r="AK189" s="78"/>
      <c r="AL189" s="78">
        <v>0</v>
      </c>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6"/>
      <c r="HG189" s="16"/>
      <c r="HH189" s="16"/>
      <c r="HI189" s="16"/>
      <c r="HJ189" s="16"/>
      <c r="HK189" s="16"/>
      <c r="HL189" s="16"/>
    </row>
    <row r="190" spans="1:220" ht="22.5" x14ac:dyDescent="0.25">
      <c r="A190" s="105" t="s">
        <v>297</v>
      </c>
      <c r="B190" s="105" t="s">
        <v>202</v>
      </c>
      <c r="C190" s="105" t="s">
        <v>204</v>
      </c>
      <c r="D190" s="105" t="s">
        <v>548</v>
      </c>
      <c r="E190" s="105" t="s">
        <v>551</v>
      </c>
      <c r="F190" s="403" t="s">
        <v>777</v>
      </c>
      <c r="G190" s="109"/>
      <c r="H190" s="487" t="s">
        <v>1323</v>
      </c>
      <c r="I190" s="487" t="s">
        <v>244</v>
      </c>
      <c r="J190" s="488" t="s">
        <v>1216</v>
      </c>
      <c r="K190" s="458" t="s">
        <v>778</v>
      </c>
      <c r="L190" s="127">
        <f t="shared" si="24"/>
        <v>200000000</v>
      </c>
      <c r="M190" s="73">
        <f t="shared" si="28"/>
        <v>200000000</v>
      </c>
      <c r="N190" s="73">
        <f t="shared" si="29"/>
        <v>200000000</v>
      </c>
      <c r="O190" s="78">
        <v>200000000</v>
      </c>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6"/>
      <c r="HG190" s="16"/>
      <c r="HH190" s="16"/>
      <c r="HI190" s="16"/>
      <c r="HJ190" s="16"/>
      <c r="HK190" s="16"/>
      <c r="HL190" s="16"/>
    </row>
    <row r="191" spans="1:220" ht="22.5" x14ac:dyDescent="0.25">
      <c r="A191" s="105" t="s">
        <v>297</v>
      </c>
      <c r="B191" s="105" t="s">
        <v>202</v>
      </c>
      <c r="C191" s="105" t="s">
        <v>204</v>
      </c>
      <c r="D191" s="105" t="s">
        <v>548</v>
      </c>
      <c r="E191" s="105" t="s">
        <v>551</v>
      </c>
      <c r="F191" s="403" t="s">
        <v>784</v>
      </c>
      <c r="G191" s="109"/>
      <c r="H191" s="487" t="s">
        <v>1324</v>
      </c>
      <c r="I191" s="487" t="s">
        <v>244</v>
      </c>
      <c r="J191" s="488" t="s">
        <v>1217</v>
      </c>
      <c r="K191" s="458" t="s">
        <v>785</v>
      </c>
      <c r="L191" s="127">
        <f t="shared" si="24"/>
        <v>700000000</v>
      </c>
      <c r="M191" s="73">
        <f t="shared" si="28"/>
        <v>700000000</v>
      </c>
      <c r="N191" s="73">
        <f t="shared" si="29"/>
        <v>700000000</v>
      </c>
      <c r="O191" s="78">
        <v>700000000</v>
      </c>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6"/>
      <c r="HG191" s="16"/>
      <c r="HH191" s="16"/>
      <c r="HI191" s="16"/>
      <c r="HJ191" s="16"/>
      <c r="HK191" s="16"/>
      <c r="HL191" s="16"/>
    </row>
    <row r="192" spans="1:220" ht="45" x14ac:dyDescent="0.25">
      <c r="A192" s="105" t="s">
        <v>297</v>
      </c>
      <c r="B192" s="105" t="s">
        <v>202</v>
      </c>
      <c r="C192" s="105" t="s">
        <v>204</v>
      </c>
      <c r="D192" s="105" t="s">
        <v>548</v>
      </c>
      <c r="E192" s="105" t="s">
        <v>551</v>
      </c>
      <c r="F192" s="403" t="s">
        <v>786</v>
      </c>
      <c r="G192" s="109"/>
      <c r="H192" s="487" t="s">
        <v>1325</v>
      </c>
      <c r="I192" s="487" t="s">
        <v>244</v>
      </c>
      <c r="J192" s="488" t="s">
        <v>1218</v>
      </c>
      <c r="K192" s="458" t="s">
        <v>787</v>
      </c>
      <c r="L192" s="127">
        <f t="shared" si="24"/>
        <v>200000000</v>
      </c>
      <c r="M192" s="73">
        <f t="shared" si="28"/>
        <v>200000000</v>
      </c>
      <c r="N192" s="73">
        <f t="shared" si="29"/>
        <v>200000000</v>
      </c>
      <c r="O192" s="78">
        <v>200000000</v>
      </c>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6"/>
      <c r="HG192" s="16"/>
      <c r="HH192" s="16"/>
      <c r="HI192" s="16"/>
      <c r="HJ192" s="16"/>
      <c r="HK192" s="16"/>
      <c r="HL192" s="16"/>
    </row>
    <row r="193" spans="1:220" ht="33.75" x14ac:dyDescent="0.25">
      <c r="A193" s="105" t="s">
        <v>297</v>
      </c>
      <c r="B193" s="105" t="s">
        <v>202</v>
      </c>
      <c r="C193" s="105" t="s">
        <v>204</v>
      </c>
      <c r="D193" s="105" t="s">
        <v>548</v>
      </c>
      <c r="E193" s="105" t="s">
        <v>551</v>
      </c>
      <c r="F193" s="403" t="s">
        <v>788</v>
      </c>
      <c r="G193" s="109"/>
      <c r="H193" s="487" t="s">
        <v>1326</v>
      </c>
      <c r="I193" s="487" t="s">
        <v>244</v>
      </c>
      <c r="J193" s="488" t="s">
        <v>1212</v>
      </c>
      <c r="K193" s="458" t="s">
        <v>789</v>
      </c>
      <c r="L193" s="127">
        <f t="shared" si="24"/>
        <v>700000000</v>
      </c>
      <c r="M193" s="73">
        <f t="shared" si="28"/>
        <v>700000000</v>
      </c>
      <c r="N193" s="73">
        <f t="shared" si="29"/>
        <v>700000000</v>
      </c>
      <c r="O193" s="78">
        <v>700000000</v>
      </c>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6"/>
      <c r="HG193" s="16"/>
      <c r="HH193" s="16"/>
      <c r="HI193" s="16"/>
      <c r="HJ193" s="16"/>
      <c r="HK193" s="16"/>
      <c r="HL193" s="16"/>
    </row>
    <row r="194" spans="1:220" ht="33.75" x14ac:dyDescent="0.25">
      <c r="A194" s="105" t="s">
        <v>297</v>
      </c>
      <c r="B194" s="105" t="s">
        <v>202</v>
      </c>
      <c r="C194" s="105" t="s">
        <v>204</v>
      </c>
      <c r="D194" s="105" t="s">
        <v>548</v>
      </c>
      <c r="E194" s="105" t="s">
        <v>551</v>
      </c>
      <c r="F194" s="403" t="s">
        <v>792</v>
      </c>
      <c r="G194" s="109"/>
      <c r="H194" s="487" t="s">
        <v>1327</v>
      </c>
      <c r="I194" s="487" t="s">
        <v>244</v>
      </c>
      <c r="J194" s="488" t="s">
        <v>1214</v>
      </c>
      <c r="K194" s="458" t="s">
        <v>793</v>
      </c>
      <c r="L194" s="127">
        <f t="shared" si="24"/>
        <v>200000000</v>
      </c>
      <c r="M194" s="73">
        <f t="shared" si="28"/>
        <v>200000000</v>
      </c>
      <c r="N194" s="73">
        <f t="shared" si="29"/>
        <v>200000000</v>
      </c>
      <c r="O194" s="78">
        <v>200000000</v>
      </c>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6"/>
      <c r="HG194" s="16"/>
      <c r="HH194" s="16"/>
      <c r="HI194" s="16"/>
      <c r="HJ194" s="16"/>
      <c r="HK194" s="16"/>
      <c r="HL194" s="16"/>
    </row>
    <row r="195" spans="1:220" s="373" customFormat="1" ht="33.75" x14ac:dyDescent="0.25">
      <c r="A195" s="105" t="s">
        <v>297</v>
      </c>
      <c r="B195" s="105" t="s">
        <v>202</v>
      </c>
      <c r="C195" s="105" t="s">
        <v>204</v>
      </c>
      <c r="D195" s="105" t="s">
        <v>548</v>
      </c>
      <c r="E195" s="105" t="s">
        <v>551</v>
      </c>
      <c r="F195" s="403" t="s">
        <v>1086</v>
      </c>
      <c r="G195" s="110"/>
      <c r="H195" s="487" t="s">
        <v>1328</v>
      </c>
      <c r="I195" s="487" t="s">
        <v>244</v>
      </c>
      <c r="J195" s="488" t="s">
        <v>1219</v>
      </c>
      <c r="K195" s="458" t="s">
        <v>1160</v>
      </c>
      <c r="L195" s="127">
        <f t="shared" si="24"/>
        <v>1000000000</v>
      </c>
      <c r="M195" s="73">
        <f t="shared" ref="M195" si="32">N195</f>
        <v>1000000000</v>
      </c>
      <c r="N195" s="73">
        <f t="shared" si="29"/>
        <v>1000000000</v>
      </c>
      <c r="O195" s="78"/>
      <c r="P195" s="78"/>
      <c r="Q195" s="78">
        <v>1000000000</v>
      </c>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6"/>
      <c r="HG195" s="16"/>
      <c r="HH195" s="16"/>
      <c r="HI195" s="16"/>
      <c r="HJ195" s="16"/>
      <c r="HK195" s="16"/>
      <c r="HL195" s="16"/>
    </row>
    <row r="196" spans="1:220" x14ac:dyDescent="0.25">
      <c r="A196" s="75" t="s">
        <v>297</v>
      </c>
      <c r="B196" s="75" t="s">
        <v>204</v>
      </c>
      <c r="C196" s="75"/>
      <c r="D196" s="75"/>
      <c r="E196" s="75"/>
      <c r="F196" s="422"/>
      <c r="G196" s="74"/>
      <c r="H196" s="90"/>
      <c r="I196" s="74"/>
      <c r="J196" s="75"/>
      <c r="K196" s="76" t="s">
        <v>206</v>
      </c>
      <c r="L196" s="127">
        <f t="shared" si="24"/>
        <v>0</v>
      </c>
      <c r="M196" s="73"/>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6"/>
      <c r="HG196" s="16"/>
      <c r="HH196" s="16"/>
      <c r="HI196" s="16"/>
      <c r="HJ196" s="16"/>
      <c r="HK196" s="16"/>
      <c r="HL196" s="16"/>
    </row>
    <row r="197" spans="1:220" x14ac:dyDescent="0.25">
      <c r="A197" s="96" t="s">
        <v>297</v>
      </c>
      <c r="B197" s="96" t="s">
        <v>204</v>
      </c>
      <c r="C197" s="96" t="s">
        <v>207</v>
      </c>
      <c r="D197" s="96"/>
      <c r="E197" s="96"/>
      <c r="F197" s="411"/>
      <c r="G197" s="96"/>
      <c r="H197" s="461"/>
      <c r="I197" s="97"/>
      <c r="J197" s="292"/>
      <c r="K197" s="284" t="s">
        <v>208</v>
      </c>
      <c r="L197" s="127">
        <f t="shared" si="24"/>
        <v>0</v>
      </c>
      <c r="M197" s="73"/>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6"/>
      <c r="HG197" s="16"/>
      <c r="HH197" s="16"/>
      <c r="HI197" s="16"/>
      <c r="HJ197" s="16"/>
      <c r="HK197" s="16"/>
      <c r="HL197" s="16"/>
    </row>
    <row r="198" spans="1:220" x14ac:dyDescent="0.25">
      <c r="A198" s="94" t="s">
        <v>297</v>
      </c>
      <c r="B198" s="94" t="s">
        <v>204</v>
      </c>
      <c r="C198" s="94" t="s">
        <v>207</v>
      </c>
      <c r="D198" s="94" t="s">
        <v>210</v>
      </c>
      <c r="E198" s="94"/>
      <c r="F198" s="413"/>
      <c r="G198" s="92"/>
      <c r="H198" s="164"/>
      <c r="I198" s="92"/>
      <c r="J198" s="94"/>
      <c r="K198" s="95" t="s">
        <v>211</v>
      </c>
      <c r="L198" s="127">
        <f t="shared" si="24"/>
        <v>0</v>
      </c>
      <c r="M198" s="73"/>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6"/>
      <c r="HG198" s="16"/>
      <c r="HH198" s="16"/>
      <c r="HI198" s="16"/>
      <c r="HJ198" s="16"/>
      <c r="HK198" s="16"/>
      <c r="HL198" s="16"/>
    </row>
    <row r="199" spans="1:220" x14ac:dyDescent="0.25">
      <c r="A199" s="99" t="s">
        <v>297</v>
      </c>
      <c r="B199" s="99" t="s">
        <v>204</v>
      </c>
      <c r="C199" s="99" t="s">
        <v>207</v>
      </c>
      <c r="D199" s="99" t="s">
        <v>210</v>
      </c>
      <c r="E199" s="99" t="s">
        <v>574</v>
      </c>
      <c r="F199" s="412"/>
      <c r="G199" s="100"/>
      <c r="H199" s="107"/>
      <c r="I199" s="100"/>
      <c r="J199" s="294"/>
      <c r="K199" s="108" t="s">
        <v>806</v>
      </c>
      <c r="L199" s="127">
        <f t="shared" si="24"/>
        <v>0</v>
      </c>
      <c r="M199" s="73"/>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6"/>
      <c r="HG199" s="16"/>
      <c r="HH199" s="16"/>
      <c r="HI199" s="16"/>
      <c r="HJ199" s="16"/>
      <c r="HK199" s="16"/>
      <c r="HL199" s="16"/>
    </row>
    <row r="200" spans="1:220" ht="45" x14ac:dyDescent="0.25">
      <c r="A200" s="68" t="s">
        <v>297</v>
      </c>
      <c r="B200" s="68" t="s">
        <v>204</v>
      </c>
      <c r="C200" s="68" t="s">
        <v>207</v>
      </c>
      <c r="D200" s="68" t="s">
        <v>210</v>
      </c>
      <c r="E200" s="69" t="s">
        <v>574</v>
      </c>
      <c r="F200" s="195" t="s">
        <v>807</v>
      </c>
      <c r="G200" s="68"/>
      <c r="H200" s="104" t="s">
        <v>1329</v>
      </c>
      <c r="I200" s="68" t="s">
        <v>223</v>
      </c>
      <c r="J200" s="69" t="s">
        <v>1220</v>
      </c>
      <c r="K200" s="176" t="s">
        <v>808</v>
      </c>
      <c r="L200" s="127">
        <f t="shared" si="24"/>
        <v>588631802</v>
      </c>
      <c r="M200" s="73">
        <f t="shared" ref="M200:M205" si="33">N200</f>
        <v>588631802</v>
      </c>
      <c r="N200" s="73">
        <f t="shared" ref="N200:N205" si="34">SUM(O200:BZ200)</f>
        <v>588631802</v>
      </c>
      <c r="O200" s="78">
        <v>0</v>
      </c>
      <c r="P200" s="78"/>
      <c r="Q200" s="78"/>
      <c r="R200" s="78"/>
      <c r="S200" s="78"/>
      <c r="T200" s="78"/>
      <c r="U200" s="78"/>
      <c r="V200" s="78"/>
      <c r="W200" s="78"/>
      <c r="X200" s="78">
        <v>17150000</v>
      </c>
      <c r="Y200" s="78">
        <v>9000000</v>
      </c>
      <c r="Z200" s="78">
        <v>1100000</v>
      </c>
      <c r="AA200" s="78">
        <v>130800000</v>
      </c>
      <c r="AB200" s="78">
        <v>200000</v>
      </c>
      <c r="AC200" s="78">
        <f>600000+427590</f>
        <v>1027590</v>
      </c>
      <c r="AD200" s="78"/>
      <c r="AE200" s="78">
        <f>9600000+3254212</f>
        <v>12854212</v>
      </c>
      <c r="AF200" s="78">
        <v>400000</v>
      </c>
      <c r="AG200" s="78">
        <v>300000</v>
      </c>
      <c r="AH200" s="78">
        <v>4500000</v>
      </c>
      <c r="AI200" s="78">
        <v>500000</v>
      </c>
      <c r="AJ200" s="78">
        <v>100000</v>
      </c>
      <c r="AK200" s="78">
        <v>1400000</v>
      </c>
      <c r="AL200" s="78">
        <v>180000000</v>
      </c>
      <c r="AM200" s="78">
        <v>300000</v>
      </c>
      <c r="AN200" s="78"/>
      <c r="AO200" s="78"/>
      <c r="AP200" s="78"/>
      <c r="AQ200" s="78"/>
      <c r="AR200" s="78">
        <v>224000000</v>
      </c>
      <c r="AS200" s="78">
        <v>5000000</v>
      </c>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c r="EV200" s="103"/>
      <c r="EW200" s="103"/>
      <c r="EX200" s="103"/>
      <c r="EY200" s="103"/>
      <c r="EZ200" s="103"/>
      <c r="FA200" s="103"/>
      <c r="FB200" s="103"/>
      <c r="FC200" s="103"/>
      <c r="FD200" s="103"/>
      <c r="FE200" s="103"/>
      <c r="FF200" s="103"/>
      <c r="FG200" s="103"/>
      <c r="FH200" s="103"/>
      <c r="FI200" s="103"/>
      <c r="FJ200" s="103"/>
      <c r="FK200" s="103"/>
      <c r="FL200" s="103"/>
      <c r="FM200" s="103"/>
      <c r="FN200" s="103"/>
      <c r="FO200" s="103"/>
      <c r="FP200" s="103"/>
      <c r="FQ200" s="103"/>
      <c r="FR200" s="103"/>
      <c r="FS200" s="103"/>
      <c r="FT200" s="103"/>
      <c r="FU200" s="103"/>
      <c r="FV200" s="103"/>
      <c r="FW200" s="103"/>
      <c r="FX200" s="103"/>
      <c r="FY200" s="103"/>
      <c r="FZ200" s="103"/>
      <c r="GA200" s="103"/>
      <c r="GB200" s="103"/>
      <c r="GC200" s="103"/>
      <c r="GD200" s="103"/>
      <c r="GE200" s="103"/>
      <c r="GF200" s="103"/>
      <c r="GG200" s="103"/>
      <c r="GH200" s="103"/>
      <c r="GI200" s="103"/>
      <c r="GJ200" s="103"/>
      <c r="GK200" s="103"/>
      <c r="GL200" s="103"/>
      <c r="GM200" s="103"/>
      <c r="GN200" s="103"/>
      <c r="GO200" s="103"/>
      <c r="GP200" s="103"/>
      <c r="GQ200" s="103"/>
      <c r="GR200" s="103"/>
      <c r="GS200" s="103"/>
      <c r="GT200" s="103"/>
      <c r="GU200" s="103"/>
      <c r="GV200" s="103"/>
      <c r="GW200" s="103"/>
      <c r="GX200" s="103"/>
      <c r="GY200" s="103"/>
      <c r="GZ200" s="103"/>
      <c r="HA200" s="103"/>
      <c r="HB200" s="103"/>
      <c r="HC200" s="103"/>
      <c r="HD200" s="103"/>
      <c r="HE200" s="103"/>
      <c r="HF200" s="82"/>
      <c r="HG200" s="82"/>
      <c r="HH200" s="82"/>
      <c r="HI200" s="82"/>
      <c r="HJ200" s="82"/>
      <c r="HK200" s="82"/>
      <c r="HL200" s="82"/>
    </row>
    <row r="201" spans="1:220" ht="22.5" x14ac:dyDescent="0.25">
      <c r="A201" s="68" t="s">
        <v>297</v>
      </c>
      <c r="B201" s="68" t="s">
        <v>204</v>
      </c>
      <c r="C201" s="68" t="s">
        <v>207</v>
      </c>
      <c r="D201" s="68" t="s">
        <v>210</v>
      </c>
      <c r="E201" s="69" t="s">
        <v>574</v>
      </c>
      <c r="F201" s="195" t="s">
        <v>812</v>
      </c>
      <c r="G201" s="68"/>
      <c r="H201" s="104" t="s">
        <v>836</v>
      </c>
      <c r="I201" s="68" t="s">
        <v>223</v>
      </c>
      <c r="J201" s="69" t="s">
        <v>1221</v>
      </c>
      <c r="K201" s="494" t="s">
        <v>813</v>
      </c>
      <c r="L201" s="127">
        <f t="shared" si="24"/>
        <v>133012000</v>
      </c>
      <c r="M201" s="73">
        <f t="shared" si="33"/>
        <v>133012000</v>
      </c>
      <c r="N201" s="73">
        <f t="shared" si="34"/>
        <v>133012000</v>
      </c>
      <c r="O201" s="73">
        <v>33000000</v>
      </c>
      <c r="P201" s="73"/>
      <c r="Q201" s="73"/>
      <c r="R201" s="73"/>
      <c r="S201" s="73"/>
      <c r="T201" s="73"/>
      <c r="U201" s="73"/>
      <c r="V201" s="73"/>
      <c r="W201" s="73"/>
      <c r="X201" s="73"/>
      <c r="Y201" s="73">
        <v>83012000</v>
      </c>
      <c r="Z201" s="73">
        <v>17000000</v>
      </c>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103"/>
      <c r="EX201" s="103"/>
      <c r="EY201" s="103"/>
      <c r="EZ201" s="103"/>
      <c r="FA201" s="103"/>
      <c r="FB201" s="103"/>
      <c r="FC201" s="103"/>
      <c r="FD201" s="103"/>
      <c r="FE201" s="103"/>
      <c r="FF201" s="103"/>
      <c r="FG201" s="103"/>
      <c r="FH201" s="103"/>
      <c r="FI201" s="103"/>
      <c r="FJ201" s="103"/>
      <c r="FK201" s="103"/>
      <c r="FL201" s="103"/>
      <c r="FM201" s="103"/>
      <c r="FN201" s="103"/>
      <c r="FO201" s="103"/>
      <c r="FP201" s="103"/>
      <c r="FQ201" s="103"/>
      <c r="FR201" s="103"/>
      <c r="FS201" s="103"/>
      <c r="FT201" s="103"/>
      <c r="FU201" s="103"/>
      <c r="FV201" s="103"/>
      <c r="FW201" s="103"/>
      <c r="FX201" s="103"/>
      <c r="FY201" s="103"/>
      <c r="FZ201" s="103"/>
      <c r="GA201" s="103"/>
      <c r="GB201" s="103"/>
      <c r="GC201" s="103"/>
      <c r="GD201" s="103"/>
      <c r="GE201" s="103"/>
      <c r="GF201" s="103"/>
      <c r="GG201" s="103"/>
      <c r="GH201" s="103"/>
      <c r="GI201" s="103"/>
      <c r="GJ201" s="103"/>
      <c r="GK201" s="103"/>
      <c r="GL201" s="103"/>
      <c r="GM201" s="103"/>
      <c r="GN201" s="103"/>
      <c r="GO201" s="103"/>
      <c r="GP201" s="103"/>
      <c r="GQ201" s="103"/>
      <c r="GR201" s="103"/>
      <c r="GS201" s="103"/>
      <c r="GT201" s="103"/>
      <c r="GU201" s="103"/>
      <c r="GV201" s="103"/>
      <c r="GW201" s="103"/>
      <c r="GX201" s="103"/>
      <c r="GY201" s="103"/>
      <c r="GZ201" s="103"/>
      <c r="HA201" s="103"/>
      <c r="HB201" s="103"/>
      <c r="HC201" s="103"/>
      <c r="HD201" s="103"/>
      <c r="HE201" s="103"/>
      <c r="HF201" s="82"/>
      <c r="HG201" s="82"/>
      <c r="HH201" s="82"/>
      <c r="HI201" s="82"/>
      <c r="HJ201" s="82"/>
      <c r="HK201" s="82"/>
      <c r="HL201" s="82"/>
    </row>
    <row r="202" spans="1:220" ht="22.5" x14ac:dyDescent="0.25">
      <c r="A202" s="68" t="s">
        <v>297</v>
      </c>
      <c r="B202" s="68" t="s">
        <v>204</v>
      </c>
      <c r="C202" s="68" t="s">
        <v>207</v>
      </c>
      <c r="D202" s="68" t="s">
        <v>210</v>
      </c>
      <c r="E202" s="69" t="s">
        <v>574</v>
      </c>
      <c r="F202" s="195" t="s">
        <v>817</v>
      </c>
      <c r="G202" s="68"/>
      <c r="H202" s="104" t="s">
        <v>1330</v>
      </c>
      <c r="I202" s="68" t="s">
        <v>223</v>
      </c>
      <c r="J202" s="69" t="s">
        <v>1222</v>
      </c>
      <c r="K202" s="494" t="s">
        <v>818</v>
      </c>
      <c r="L202" s="127">
        <f t="shared" si="24"/>
        <v>105231824</v>
      </c>
      <c r="M202" s="73">
        <f t="shared" si="33"/>
        <v>105231824</v>
      </c>
      <c r="N202" s="73">
        <f t="shared" si="34"/>
        <v>105231824</v>
      </c>
      <c r="O202" s="127">
        <f>76144176-52288352+10000000+40000000</f>
        <v>73855824</v>
      </c>
      <c r="P202" s="73"/>
      <c r="Q202" s="73"/>
      <c r="R202" s="73">
        <v>5000000</v>
      </c>
      <c r="S202" s="73">
        <v>20000000</v>
      </c>
      <c r="T202" s="73">
        <v>500000</v>
      </c>
      <c r="U202" s="73">
        <v>200000</v>
      </c>
      <c r="V202" s="73"/>
      <c r="W202" s="73"/>
      <c r="X202" s="73"/>
      <c r="Y202" s="73"/>
      <c r="Z202" s="73"/>
      <c r="AA202" s="73">
        <v>0</v>
      </c>
      <c r="AB202" s="73">
        <v>5676000</v>
      </c>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c r="EV202" s="103"/>
      <c r="EW202" s="103"/>
      <c r="EX202" s="103"/>
      <c r="EY202" s="103"/>
      <c r="EZ202" s="103"/>
      <c r="FA202" s="103"/>
      <c r="FB202" s="103"/>
      <c r="FC202" s="103"/>
      <c r="FD202" s="103"/>
      <c r="FE202" s="103"/>
      <c r="FF202" s="103"/>
      <c r="FG202" s="103"/>
      <c r="FH202" s="103"/>
      <c r="FI202" s="103"/>
      <c r="FJ202" s="103"/>
      <c r="FK202" s="103"/>
      <c r="FL202" s="103"/>
      <c r="FM202" s="103"/>
      <c r="FN202" s="103"/>
      <c r="FO202" s="103"/>
      <c r="FP202" s="103"/>
      <c r="FQ202" s="103"/>
      <c r="FR202" s="103"/>
      <c r="FS202" s="103"/>
      <c r="FT202" s="103"/>
      <c r="FU202" s="103"/>
      <c r="FV202" s="103"/>
      <c r="FW202" s="103"/>
      <c r="FX202" s="103"/>
      <c r="FY202" s="103"/>
      <c r="FZ202" s="103"/>
      <c r="GA202" s="103"/>
      <c r="GB202" s="103"/>
      <c r="GC202" s="103"/>
      <c r="GD202" s="103"/>
      <c r="GE202" s="103"/>
      <c r="GF202" s="103"/>
      <c r="GG202" s="103"/>
      <c r="GH202" s="103"/>
      <c r="GI202" s="103"/>
      <c r="GJ202" s="103"/>
      <c r="GK202" s="103"/>
      <c r="GL202" s="103"/>
      <c r="GM202" s="103"/>
      <c r="GN202" s="103"/>
      <c r="GO202" s="103"/>
      <c r="GP202" s="103"/>
      <c r="GQ202" s="103"/>
      <c r="GR202" s="103"/>
      <c r="GS202" s="103"/>
      <c r="GT202" s="103"/>
      <c r="GU202" s="103"/>
      <c r="GV202" s="103"/>
      <c r="GW202" s="103"/>
      <c r="GX202" s="103"/>
      <c r="GY202" s="103"/>
      <c r="GZ202" s="103"/>
      <c r="HA202" s="103"/>
      <c r="HB202" s="103"/>
      <c r="HC202" s="103"/>
      <c r="HD202" s="103"/>
      <c r="HE202" s="103"/>
      <c r="HF202" s="82"/>
      <c r="HG202" s="82"/>
      <c r="HH202" s="82"/>
      <c r="HI202" s="82"/>
      <c r="HJ202" s="82"/>
      <c r="HK202" s="82"/>
      <c r="HL202" s="82"/>
    </row>
    <row r="203" spans="1:220" ht="33.75" x14ac:dyDescent="0.25">
      <c r="A203" s="68" t="s">
        <v>297</v>
      </c>
      <c r="B203" s="68" t="s">
        <v>204</v>
      </c>
      <c r="C203" s="68" t="s">
        <v>207</v>
      </c>
      <c r="D203" s="68" t="s">
        <v>210</v>
      </c>
      <c r="E203" s="69" t="s">
        <v>574</v>
      </c>
      <c r="F203" s="195" t="s">
        <v>823</v>
      </c>
      <c r="G203" s="68"/>
      <c r="H203" s="104" t="s">
        <v>846</v>
      </c>
      <c r="I203" s="68" t="s">
        <v>223</v>
      </c>
      <c r="J203" s="69" t="s">
        <v>1223</v>
      </c>
      <c r="K203" s="494" t="s">
        <v>824</v>
      </c>
      <c r="L203" s="127">
        <f t="shared" si="24"/>
        <v>100000000</v>
      </c>
      <c r="M203" s="73">
        <f t="shared" si="33"/>
        <v>100000000</v>
      </c>
      <c r="N203" s="73">
        <f t="shared" si="34"/>
        <v>100000000</v>
      </c>
      <c r="O203" s="127">
        <v>100000000</v>
      </c>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c r="ET203" s="103"/>
      <c r="EU203" s="103"/>
      <c r="EV203" s="103"/>
      <c r="EW203" s="103"/>
      <c r="EX203" s="103"/>
      <c r="EY203" s="103"/>
      <c r="EZ203" s="103"/>
      <c r="FA203" s="103"/>
      <c r="FB203" s="103"/>
      <c r="FC203" s="103"/>
      <c r="FD203" s="103"/>
      <c r="FE203" s="103"/>
      <c r="FF203" s="103"/>
      <c r="FG203" s="103"/>
      <c r="FH203" s="103"/>
      <c r="FI203" s="103"/>
      <c r="FJ203" s="103"/>
      <c r="FK203" s="103"/>
      <c r="FL203" s="103"/>
      <c r="FM203" s="103"/>
      <c r="FN203" s="103"/>
      <c r="FO203" s="103"/>
      <c r="FP203" s="103"/>
      <c r="FQ203" s="103"/>
      <c r="FR203" s="103"/>
      <c r="FS203" s="103"/>
      <c r="FT203" s="103"/>
      <c r="FU203" s="103"/>
      <c r="FV203" s="103"/>
      <c r="FW203" s="103"/>
      <c r="FX203" s="103"/>
      <c r="FY203" s="103"/>
      <c r="FZ203" s="103"/>
      <c r="GA203" s="103"/>
      <c r="GB203" s="103"/>
      <c r="GC203" s="103"/>
      <c r="GD203" s="103"/>
      <c r="GE203" s="103"/>
      <c r="GF203" s="103"/>
      <c r="GG203" s="103"/>
      <c r="GH203" s="103"/>
      <c r="GI203" s="103"/>
      <c r="GJ203" s="103"/>
      <c r="GK203" s="103"/>
      <c r="GL203" s="103"/>
      <c r="GM203" s="103"/>
      <c r="GN203" s="103"/>
      <c r="GO203" s="103"/>
      <c r="GP203" s="103"/>
      <c r="GQ203" s="103"/>
      <c r="GR203" s="103"/>
      <c r="GS203" s="103"/>
      <c r="GT203" s="103"/>
      <c r="GU203" s="103"/>
      <c r="GV203" s="103"/>
      <c r="GW203" s="103"/>
      <c r="GX203" s="103"/>
      <c r="GY203" s="103"/>
      <c r="GZ203" s="103"/>
      <c r="HA203" s="103"/>
      <c r="HB203" s="103"/>
      <c r="HC203" s="103"/>
      <c r="HD203" s="103"/>
      <c r="HE203" s="103"/>
      <c r="HF203" s="82"/>
      <c r="HG203" s="82"/>
      <c r="HH203" s="82"/>
      <c r="HI203" s="82"/>
      <c r="HJ203" s="82"/>
      <c r="HK203" s="82"/>
      <c r="HL203" s="82"/>
    </row>
    <row r="204" spans="1:220" ht="33.75" x14ac:dyDescent="0.25">
      <c r="A204" s="68" t="s">
        <v>297</v>
      </c>
      <c r="B204" s="68" t="s">
        <v>204</v>
      </c>
      <c r="C204" s="68" t="s">
        <v>207</v>
      </c>
      <c r="D204" s="68" t="s">
        <v>210</v>
      </c>
      <c r="E204" s="69" t="s">
        <v>574</v>
      </c>
      <c r="F204" s="195" t="s">
        <v>828</v>
      </c>
      <c r="G204" s="68"/>
      <c r="H204" s="104" t="s">
        <v>855</v>
      </c>
      <c r="I204" s="68" t="s">
        <v>223</v>
      </c>
      <c r="J204" s="69" t="s">
        <v>1224</v>
      </c>
      <c r="K204" s="494" t="s">
        <v>829</v>
      </c>
      <c r="L204" s="127">
        <f t="shared" si="24"/>
        <v>160000000</v>
      </c>
      <c r="M204" s="73">
        <f t="shared" si="33"/>
        <v>160000000</v>
      </c>
      <c r="N204" s="73">
        <f t="shared" si="34"/>
        <v>160000000</v>
      </c>
      <c r="O204" s="127">
        <v>160000000</v>
      </c>
      <c r="P204" s="73"/>
      <c r="Q204" s="73"/>
      <c r="R204" s="73"/>
      <c r="S204" s="73"/>
      <c r="T204" s="73"/>
      <c r="U204" s="73"/>
      <c r="V204" s="73"/>
      <c r="W204" s="73"/>
      <c r="X204" s="73"/>
      <c r="Y204" s="73"/>
      <c r="Z204" s="73"/>
      <c r="AA204" s="73">
        <v>0</v>
      </c>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c r="ET204" s="103"/>
      <c r="EU204" s="103"/>
      <c r="EV204" s="103"/>
      <c r="EW204" s="103"/>
      <c r="EX204" s="103"/>
      <c r="EY204" s="103"/>
      <c r="EZ204" s="103"/>
      <c r="FA204" s="103"/>
      <c r="FB204" s="103"/>
      <c r="FC204" s="103"/>
      <c r="FD204" s="103"/>
      <c r="FE204" s="103"/>
      <c r="FF204" s="103"/>
      <c r="FG204" s="103"/>
      <c r="FH204" s="103"/>
      <c r="FI204" s="103"/>
      <c r="FJ204" s="103"/>
      <c r="FK204" s="103"/>
      <c r="FL204" s="103"/>
      <c r="FM204" s="103"/>
      <c r="FN204" s="103"/>
      <c r="FO204" s="103"/>
      <c r="FP204" s="103"/>
      <c r="FQ204" s="103"/>
      <c r="FR204" s="103"/>
      <c r="FS204" s="103"/>
      <c r="FT204" s="103"/>
      <c r="FU204" s="103"/>
      <c r="FV204" s="103"/>
      <c r="FW204" s="103"/>
      <c r="FX204" s="103"/>
      <c r="FY204" s="103"/>
      <c r="FZ204" s="103"/>
      <c r="GA204" s="103"/>
      <c r="GB204" s="103"/>
      <c r="GC204" s="103"/>
      <c r="GD204" s="103"/>
      <c r="GE204" s="103"/>
      <c r="GF204" s="103"/>
      <c r="GG204" s="103"/>
      <c r="GH204" s="103"/>
      <c r="GI204" s="103"/>
      <c r="GJ204" s="103"/>
      <c r="GK204" s="103"/>
      <c r="GL204" s="103"/>
      <c r="GM204" s="103"/>
      <c r="GN204" s="103"/>
      <c r="GO204" s="103"/>
      <c r="GP204" s="103"/>
      <c r="GQ204" s="103"/>
      <c r="GR204" s="103"/>
      <c r="GS204" s="103"/>
      <c r="GT204" s="103"/>
      <c r="GU204" s="103"/>
      <c r="GV204" s="103"/>
      <c r="GW204" s="103"/>
      <c r="GX204" s="103"/>
      <c r="GY204" s="103"/>
      <c r="GZ204" s="103"/>
      <c r="HA204" s="103"/>
      <c r="HB204" s="103"/>
      <c r="HC204" s="103"/>
      <c r="HD204" s="103"/>
      <c r="HE204" s="103"/>
      <c r="HF204" s="82"/>
      <c r="HG204" s="82"/>
      <c r="HH204" s="82"/>
      <c r="HI204" s="82"/>
      <c r="HJ204" s="82"/>
      <c r="HK204" s="82"/>
      <c r="HL204" s="82"/>
    </row>
    <row r="205" spans="1:220" ht="33.75" x14ac:dyDescent="0.25">
      <c r="A205" s="68" t="s">
        <v>297</v>
      </c>
      <c r="B205" s="68" t="s">
        <v>204</v>
      </c>
      <c r="C205" s="68" t="s">
        <v>207</v>
      </c>
      <c r="D205" s="68" t="s">
        <v>210</v>
      </c>
      <c r="E205" s="69" t="s">
        <v>574</v>
      </c>
      <c r="F205" s="195" t="s">
        <v>833</v>
      </c>
      <c r="G205" s="68"/>
      <c r="H205" s="104" t="s">
        <v>858</v>
      </c>
      <c r="I205" s="68" t="s">
        <v>223</v>
      </c>
      <c r="J205" s="69" t="s">
        <v>1225</v>
      </c>
      <c r="K205" s="494" t="s">
        <v>834</v>
      </c>
      <c r="L205" s="127">
        <f t="shared" si="24"/>
        <v>200000000</v>
      </c>
      <c r="M205" s="73">
        <f t="shared" si="33"/>
        <v>200000000</v>
      </c>
      <c r="N205" s="73">
        <f t="shared" si="34"/>
        <v>200000000</v>
      </c>
      <c r="O205" s="127">
        <v>200000000</v>
      </c>
      <c r="P205" s="73"/>
      <c r="Q205" s="73"/>
      <c r="R205" s="73"/>
      <c r="S205" s="73"/>
      <c r="T205" s="73"/>
      <c r="U205" s="73"/>
      <c r="V205" s="73"/>
      <c r="W205" s="73"/>
      <c r="X205" s="73"/>
      <c r="Y205" s="73"/>
      <c r="Z205" s="73"/>
      <c r="AA205" s="73">
        <v>0</v>
      </c>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c r="ET205" s="103"/>
      <c r="EU205" s="103"/>
      <c r="EV205" s="103"/>
      <c r="EW205" s="103"/>
      <c r="EX205" s="103"/>
      <c r="EY205" s="103"/>
      <c r="EZ205" s="103"/>
      <c r="FA205" s="103"/>
      <c r="FB205" s="103"/>
      <c r="FC205" s="103"/>
      <c r="FD205" s="103"/>
      <c r="FE205" s="103"/>
      <c r="FF205" s="103"/>
      <c r="FG205" s="103"/>
      <c r="FH205" s="103"/>
      <c r="FI205" s="103"/>
      <c r="FJ205" s="103"/>
      <c r="FK205" s="103"/>
      <c r="FL205" s="103"/>
      <c r="FM205" s="103"/>
      <c r="FN205" s="103"/>
      <c r="FO205" s="103"/>
      <c r="FP205" s="103"/>
      <c r="FQ205" s="103"/>
      <c r="FR205" s="103"/>
      <c r="FS205" s="103"/>
      <c r="FT205" s="103"/>
      <c r="FU205" s="103"/>
      <c r="FV205" s="103"/>
      <c r="FW205" s="103"/>
      <c r="FX205" s="103"/>
      <c r="FY205" s="103"/>
      <c r="FZ205" s="103"/>
      <c r="GA205" s="103"/>
      <c r="GB205" s="103"/>
      <c r="GC205" s="103"/>
      <c r="GD205" s="103"/>
      <c r="GE205" s="103"/>
      <c r="GF205" s="103"/>
      <c r="GG205" s="103"/>
      <c r="GH205" s="103"/>
      <c r="GI205" s="103"/>
      <c r="GJ205" s="103"/>
      <c r="GK205" s="103"/>
      <c r="GL205" s="103"/>
      <c r="GM205" s="103"/>
      <c r="GN205" s="103"/>
      <c r="GO205" s="103"/>
      <c r="GP205" s="103"/>
      <c r="GQ205" s="103"/>
      <c r="GR205" s="103"/>
      <c r="GS205" s="103"/>
      <c r="GT205" s="103"/>
      <c r="GU205" s="103"/>
      <c r="GV205" s="103"/>
      <c r="GW205" s="103"/>
      <c r="GX205" s="103"/>
      <c r="GY205" s="103"/>
      <c r="GZ205" s="103"/>
      <c r="HA205" s="103"/>
      <c r="HB205" s="103"/>
      <c r="HC205" s="103"/>
      <c r="HD205" s="103"/>
      <c r="HE205" s="103"/>
      <c r="HF205" s="82"/>
      <c r="HG205" s="82"/>
      <c r="HH205" s="82"/>
      <c r="HI205" s="82"/>
      <c r="HJ205" s="82"/>
      <c r="HK205" s="82"/>
      <c r="HL205" s="82"/>
    </row>
    <row r="206" spans="1:220" x14ac:dyDescent="0.25">
      <c r="A206" s="98" t="s">
        <v>297</v>
      </c>
      <c r="B206" s="98" t="s">
        <v>204</v>
      </c>
      <c r="C206" s="98" t="s">
        <v>207</v>
      </c>
      <c r="D206" s="98" t="s">
        <v>210</v>
      </c>
      <c r="E206" s="99" t="s">
        <v>214</v>
      </c>
      <c r="F206" s="412"/>
      <c r="G206" s="100"/>
      <c r="H206" s="107"/>
      <c r="I206" s="100"/>
      <c r="J206" s="294"/>
      <c r="K206" s="108" t="s">
        <v>215</v>
      </c>
      <c r="L206" s="127">
        <f t="shared" si="24"/>
        <v>0</v>
      </c>
      <c r="M206" s="73"/>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6"/>
      <c r="HG206" s="16"/>
      <c r="HH206" s="16"/>
      <c r="HI206" s="16"/>
      <c r="HJ206" s="16"/>
      <c r="HK206" s="16"/>
      <c r="HL206" s="16"/>
    </row>
    <row r="207" spans="1:220" ht="45" x14ac:dyDescent="0.25">
      <c r="A207" s="105" t="s">
        <v>297</v>
      </c>
      <c r="B207" s="105" t="s">
        <v>204</v>
      </c>
      <c r="C207" s="105" t="s">
        <v>207</v>
      </c>
      <c r="D207" s="105" t="s">
        <v>210</v>
      </c>
      <c r="E207" s="105" t="s">
        <v>214</v>
      </c>
      <c r="F207" s="403" t="s">
        <v>835</v>
      </c>
      <c r="G207" s="106"/>
      <c r="H207" s="105" t="s">
        <v>867</v>
      </c>
      <c r="I207" s="109" t="s">
        <v>223</v>
      </c>
      <c r="J207" s="301" t="s">
        <v>1226</v>
      </c>
      <c r="K207" s="111" t="s">
        <v>838</v>
      </c>
      <c r="L207" s="127">
        <f t="shared" si="24"/>
        <v>700000000</v>
      </c>
      <c r="M207" s="78">
        <f>N207</f>
        <v>700000000</v>
      </c>
      <c r="N207" s="73">
        <f>SUM(O207:BZ207)</f>
        <v>700000000</v>
      </c>
      <c r="O207" s="78">
        <v>700000000</v>
      </c>
      <c r="P207" s="61"/>
      <c r="Q207" s="61"/>
      <c r="R207" s="61"/>
      <c r="S207" s="61"/>
      <c r="T207" s="61"/>
      <c r="U207" s="61"/>
      <c r="V207" s="61"/>
      <c r="W207" s="61"/>
      <c r="X207" s="48"/>
      <c r="Y207" s="48"/>
      <c r="Z207" s="48"/>
      <c r="AA207" s="48"/>
      <c r="AB207" s="48"/>
      <c r="AC207" s="48"/>
      <c r="AD207" s="48"/>
      <c r="AE207" s="48"/>
      <c r="AF207" s="48"/>
      <c r="AG207" s="48"/>
      <c r="AH207" s="48"/>
      <c r="AI207" s="48"/>
      <c r="AJ207" s="48"/>
      <c r="AK207" s="48"/>
      <c r="AL207" s="48"/>
      <c r="AM207" s="48"/>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48"/>
      <c r="BN207" s="61"/>
      <c r="BO207" s="61"/>
      <c r="BP207" s="61"/>
      <c r="BQ207" s="61"/>
      <c r="BR207" s="61"/>
      <c r="BS207" s="61"/>
      <c r="BT207" s="61"/>
      <c r="BU207" s="61"/>
      <c r="BV207" s="61"/>
      <c r="BW207" s="61"/>
      <c r="BX207" s="61"/>
      <c r="BY207" s="61"/>
      <c r="BZ207" s="61"/>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16"/>
      <c r="HG207" s="16"/>
      <c r="HH207" s="16"/>
      <c r="HI207" s="16"/>
      <c r="HJ207" s="16"/>
      <c r="HK207" s="16"/>
      <c r="HL207" s="16"/>
    </row>
    <row r="208" spans="1:220" x14ac:dyDescent="0.25">
      <c r="A208" s="84" t="s">
        <v>502</v>
      </c>
      <c r="B208" s="84"/>
      <c r="C208" s="84"/>
      <c r="D208" s="84"/>
      <c r="E208" s="84"/>
      <c r="F208" s="416"/>
      <c r="G208" s="83" t="s">
        <v>502</v>
      </c>
      <c r="H208" s="167"/>
      <c r="I208" s="83"/>
      <c r="J208" s="84"/>
      <c r="K208" s="58" t="s">
        <v>580</v>
      </c>
      <c r="L208" s="127">
        <f t="shared" ref="L208:L267" si="35">M208</f>
        <v>0</v>
      </c>
      <c r="M208" s="73"/>
      <c r="N208" s="73"/>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6"/>
      <c r="HG208" s="16"/>
      <c r="HH208" s="16"/>
      <c r="HI208" s="16"/>
      <c r="HJ208" s="16"/>
      <c r="HK208" s="16"/>
      <c r="HL208" s="16"/>
    </row>
    <row r="209" spans="1:220" x14ac:dyDescent="0.25">
      <c r="A209" s="75" t="s">
        <v>502</v>
      </c>
      <c r="B209" s="75" t="s">
        <v>281</v>
      </c>
      <c r="C209" s="75"/>
      <c r="D209" s="75"/>
      <c r="E209" s="75"/>
      <c r="F209" s="417"/>
      <c r="G209" s="75"/>
      <c r="H209" s="90"/>
      <c r="I209" s="74"/>
      <c r="J209" s="75"/>
      <c r="K209" s="199" t="s">
        <v>282</v>
      </c>
      <c r="L209" s="127">
        <f t="shared" si="35"/>
        <v>0</v>
      </c>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c r="ET209" s="103"/>
      <c r="EU209" s="103"/>
      <c r="EV209" s="103"/>
      <c r="EW209" s="103"/>
      <c r="EX209" s="103"/>
      <c r="EY209" s="103"/>
      <c r="EZ209" s="103"/>
      <c r="FA209" s="103"/>
      <c r="FB209" s="103"/>
      <c r="FC209" s="103"/>
      <c r="FD209" s="103"/>
      <c r="FE209" s="103"/>
      <c r="FF209" s="103"/>
      <c r="FG209" s="103"/>
      <c r="FH209" s="103"/>
      <c r="FI209" s="103"/>
      <c r="FJ209" s="103"/>
      <c r="FK209" s="103"/>
      <c r="FL209" s="103"/>
      <c r="FM209" s="103"/>
      <c r="FN209" s="103"/>
      <c r="FO209" s="103"/>
      <c r="FP209" s="103"/>
      <c r="FQ209" s="103"/>
      <c r="FR209" s="103"/>
      <c r="FS209" s="103"/>
      <c r="FT209" s="103"/>
      <c r="FU209" s="103"/>
      <c r="FV209" s="103"/>
      <c r="FW209" s="103"/>
      <c r="FX209" s="103"/>
      <c r="FY209" s="103"/>
      <c r="FZ209" s="103"/>
      <c r="GA209" s="103"/>
      <c r="GB209" s="103"/>
      <c r="GC209" s="103"/>
      <c r="GD209" s="103"/>
      <c r="GE209" s="103"/>
      <c r="GF209" s="103"/>
      <c r="GG209" s="103"/>
      <c r="GH209" s="103"/>
      <c r="GI209" s="103"/>
      <c r="GJ209" s="103"/>
      <c r="GK209" s="103"/>
      <c r="GL209" s="103"/>
      <c r="GM209" s="103"/>
      <c r="GN209" s="103"/>
      <c r="GO209" s="103"/>
      <c r="GP209" s="103"/>
      <c r="GQ209" s="103"/>
      <c r="GR209" s="103"/>
      <c r="GS209" s="103"/>
      <c r="GT209" s="103"/>
      <c r="GU209" s="103"/>
      <c r="GV209" s="103"/>
      <c r="GW209" s="103"/>
      <c r="GX209" s="103"/>
      <c r="GY209" s="103"/>
      <c r="GZ209" s="103"/>
      <c r="HA209" s="103"/>
      <c r="HB209" s="103"/>
      <c r="HC209" s="103"/>
      <c r="HD209" s="103"/>
      <c r="HE209" s="103"/>
      <c r="HF209" s="16"/>
      <c r="HG209" s="16"/>
      <c r="HH209" s="16"/>
      <c r="HI209" s="16"/>
      <c r="HJ209" s="16"/>
      <c r="HK209" s="16"/>
      <c r="HL209" s="16"/>
    </row>
    <row r="210" spans="1:220" ht="22.5" x14ac:dyDescent="0.25">
      <c r="A210" s="96" t="s">
        <v>502</v>
      </c>
      <c r="B210" s="96" t="s">
        <v>281</v>
      </c>
      <c r="C210" s="96" t="s">
        <v>281</v>
      </c>
      <c r="D210" s="96"/>
      <c r="E210" s="96"/>
      <c r="F210" s="411"/>
      <c r="G210" s="96"/>
      <c r="H210" s="461"/>
      <c r="I210" s="97"/>
      <c r="J210" s="292"/>
      <c r="K210" s="284" t="s">
        <v>333</v>
      </c>
      <c r="L210" s="127">
        <f t="shared" si="35"/>
        <v>0</v>
      </c>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c r="ET210" s="103"/>
      <c r="EU210" s="103"/>
      <c r="EV210" s="103"/>
      <c r="EW210" s="103"/>
      <c r="EX210" s="103"/>
      <c r="EY210" s="103"/>
      <c r="EZ210" s="103"/>
      <c r="FA210" s="103"/>
      <c r="FB210" s="103"/>
      <c r="FC210" s="103"/>
      <c r="FD210" s="103"/>
      <c r="FE210" s="103"/>
      <c r="FF210" s="103"/>
      <c r="FG210" s="103"/>
      <c r="FH210" s="103"/>
      <c r="FI210" s="103"/>
      <c r="FJ210" s="103"/>
      <c r="FK210" s="103"/>
      <c r="FL210" s="103"/>
      <c r="FM210" s="103"/>
      <c r="FN210" s="103"/>
      <c r="FO210" s="103"/>
      <c r="FP210" s="103"/>
      <c r="FQ210" s="103"/>
      <c r="FR210" s="103"/>
      <c r="FS210" s="103"/>
      <c r="FT210" s="103"/>
      <c r="FU210" s="103"/>
      <c r="FV210" s="103"/>
      <c r="FW210" s="103"/>
      <c r="FX210" s="103"/>
      <c r="FY210" s="103"/>
      <c r="FZ210" s="103"/>
      <c r="GA210" s="103"/>
      <c r="GB210" s="103"/>
      <c r="GC210" s="103"/>
      <c r="GD210" s="103"/>
      <c r="GE210" s="103"/>
      <c r="GF210" s="103"/>
      <c r="GG210" s="103"/>
      <c r="GH210" s="103"/>
      <c r="GI210" s="103"/>
      <c r="GJ210" s="103"/>
      <c r="GK210" s="103"/>
      <c r="GL210" s="103"/>
      <c r="GM210" s="103"/>
      <c r="GN210" s="103"/>
      <c r="GO210" s="103"/>
      <c r="GP210" s="103"/>
      <c r="GQ210" s="103"/>
      <c r="GR210" s="103"/>
      <c r="GS210" s="103"/>
      <c r="GT210" s="103"/>
      <c r="GU210" s="103"/>
      <c r="GV210" s="103"/>
      <c r="GW210" s="103"/>
      <c r="GX210" s="103"/>
      <c r="GY210" s="103"/>
      <c r="GZ210" s="103"/>
      <c r="HA210" s="103"/>
      <c r="HB210" s="103"/>
      <c r="HC210" s="103"/>
      <c r="HD210" s="103"/>
      <c r="HE210" s="103"/>
      <c r="HF210" s="16"/>
      <c r="HG210" s="16"/>
      <c r="HH210" s="16"/>
      <c r="HI210" s="16"/>
      <c r="HJ210" s="16"/>
      <c r="HK210" s="16"/>
      <c r="HL210" s="16"/>
    </row>
    <row r="211" spans="1:220" ht="22.5" x14ac:dyDescent="0.25">
      <c r="A211" s="94" t="s">
        <v>502</v>
      </c>
      <c r="B211" s="94" t="s">
        <v>281</v>
      </c>
      <c r="C211" s="94" t="s">
        <v>281</v>
      </c>
      <c r="D211" s="94" t="s">
        <v>204</v>
      </c>
      <c r="E211" s="94"/>
      <c r="F211" s="414"/>
      <c r="G211" s="94"/>
      <c r="H211" s="164"/>
      <c r="I211" s="92"/>
      <c r="J211" s="94"/>
      <c r="K211" s="202" t="s">
        <v>604</v>
      </c>
      <c r="L211" s="127">
        <f t="shared" si="35"/>
        <v>0</v>
      </c>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c r="ET211" s="103"/>
      <c r="EU211" s="103"/>
      <c r="EV211" s="103"/>
      <c r="EW211" s="103"/>
      <c r="EX211" s="103"/>
      <c r="EY211" s="103"/>
      <c r="EZ211" s="103"/>
      <c r="FA211" s="103"/>
      <c r="FB211" s="103"/>
      <c r="FC211" s="103"/>
      <c r="FD211" s="103"/>
      <c r="FE211" s="103"/>
      <c r="FF211" s="103"/>
      <c r="FG211" s="103"/>
      <c r="FH211" s="103"/>
      <c r="FI211" s="103"/>
      <c r="FJ211" s="103"/>
      <c r="FK211" s="103"/>
      <c r="FL211" s="103"/>
      <c r="FM211" s="103"/>
      <c r="FN211" s="103"/>
      <c r="FO211" s="103"/>
      <c r="FP211" s="103"/>
      <c r="FQ211" s="103"/>
      <c r="FR211" s="103"/>
      <c r="FS211" s="103"/>
      <c r="FT211" s="103"/>
      <c r="FU211" s="103"/>
      <c r="FV211" s="103"/>
      <c r="FW211" s="103"/>
      <c r="FX211" s="103"/>
      <c r="FY211" s="103"/>
      <c r="FZ211" s="103"/>
      <c r="GA211" s="103"/>
      <c r="GB211" s="103"/>
      <c r="GC211" s="103"/>
      <c r="GD211" s="103"/>
      <c r="GE211" s="103"/>
      <c r="GF211" s="103"/>
      <c r="GG211" s="103"/>
      <c r="GH211" s="103"/>
      <c r="GI211" s="103"/>
      <c r="GJ211" s="103"/>
      <c r="GK211" s="103"/>
      <c r="GL211" s="103"/>
      <c r="GM211" s="103"/>
      <c r="GN211" s="103"/>
      <c r="GO211" s="103"/>
      <c r="GP211" s="103"/>
      <c r="GQ211" s="103"/>
      <c r="GR211" s="103"/>
      <c r="GS211" s="103"/>
      <c r="GT211" s="103"/>
      <c r="GU211" s="103"/>
      <c r="GV211" s="103"/>
      <c r="GW211" s="103"/>
      <c r="GX211" s="103"/>
      <c r="GY211" s="103"/>
      <c r="GZ211" s="103"/>
      <c r="HA211" s="103"/>
      <c r="HB211" s="103"/>
      <c r="HC211" s="103"/>
      <c r="HD211" s="103"/>
      <c r="HE211" s="103"/>
      <c r="HF211" s="16"/>
      <c r="HG211" s="16"/>
      <c r="HH211" s="16"/>
      <c r="HI211" s="16"/>
      <c r="HJ211" s="16"/>
      <c r="HK211" s="16"/>
      <c r="HL211" s="16"/>
    </row>
    <row r="212" spans="1:220" x14ac:dyDescent="0.25">
      <c r="A212" s="99" t="s">
        <v>502</v>
      </c>
      <c r="B212" s="99" t="s">
        <v>281</v>
      </c>
      <c r="C212" s="99" t="s">
        <v>281</v>
      </c>
      <c r="D212" s="99" t="s">
        <v>204</v>
      </c>
      <c r="E212" s="99" t="s">
        <v>608</v>
      </c>
      <c r="F212" s="415"/>
      <c r="G212" s="99"/>
      <c r="H212" s="107"/>
      <c r="I212" s="100"/>
      <c r="J212" s="294"/>
      <c r="K212" s="108" t="s">
        <v>609</v>
      </c>
      <c r="L212" s="127">
        <f t="shared" si="35"/>
        <v>0</v>
      </c>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c r="ET212" s="103"/>
      <c r="EU212" s="103"/>
      <c r="EV212" s="103"/>
      <c r="EW212" s="103"/>
      <c r="EX212" s="103"/>
      <c r="EY212" s="103"/>
      <c r="EZ212" s="103"/>
      <c r="FA212" s="103"/>
      <c r="FB212" s="103"/>
      <c r="FC212" s="103"/>
      <c r="FD212" s="103"/>
      <c r="FE212" s="103"/>
      <c r="FF212" s="103"/>
      <c r="FG212" s="103"/>
      <c r="FH212" s="103"/>
      <c r="FI212" s="103"/>
      <c r="FJ212" s="103"/>
      <c r="FK212" s="103"/>
      <c r="FL212" s="103"/>
      <c r="FM212" s="103"/>
      <c r="FN212" s="103"/>
      <c r="FO212" s="103"/>
      <c r="FP212" s="103"/>
      <c r="FQ212" s="103"/>
      <c r="FR212" s="103"/>
      <c r="FS212" s="103"/>
      <c r="FT212" s="103"/>
      <c r="FU212" s="103"/>
      <c r="FV212" s="103"/>
      <c r="FW212" s="103"/>
      <c r="FX212" s="103"/>
      <c r="FY212" s="103"/>
      <c r="FZ212" s="103"/>
      <c r="GA212" s="103"/>
      <c r="GB212" s="103"/>
      <c r="GC212" s="103"/>
      <c r="GD212" s="103"/>
      <c r="GE212" s="103"/>
      <c r="GF212" s="103"/>
      <c r="GG212" s="103"/>
      <c r="GH212" s="103"/>
      <c r="GI212" s="103"/>
      <c r="GJ212" s="103"/>
      <c r="GK212" s="103"/>
      <c r="GL212" s="103"/>
      <c r="GM212" s="103"/>
      <c r="GN212" s="103"/>
      <c r="GO212" s="103"/>
      <c r="GP212" s="103"/>
      <c r="GQ212" s="103"/>
      <c r="GR212" s="103"/>
      <c r="GS212" s="103"/>
      <c r="GT212" s="103"/>
      <c r="GU212" s="103"/>
      <c r="GV212" s="103"/>
      <c r="GW212" s="103"/>
      <c r="GX212" s="103"/>
      <c r="GY212" s="103"/>
      <c r="GZ212" s="103"/>
      <c r="HA212" s="103"/>
      <c r="HB212" s="103"/>
      <c r="HC212" s="103"/>
      <c r="HD212" s="103"/>
      <c r="HE212" s="103"/>
      <c r="HF212" s="16"/>
      <c r="HG212" s="16"/>
      <c r="HH212" s="16"/>
      <c r="HI212" s="16"/>
      <c r="HJ212" s="16"/>
      <c r="HK212" s="16"/>
      <c r="HL212" s="16"/>
    </row>
    <row r="213" spans="1:220" ht="33.75" x14ac:dyDescent="0.25">
      <c r="A213" s="109" t="s">
        <v>502</v>
      </c>
      <c r="B213" s="109" t="s">
        <v>281</v>
      </c>
      <c r="C213" s="109" t="s">
        <v>281</v>
      </c>
      <c r="D213" s="109" t="s">
        <v>204</v>
      </c>
      <c r="E213" s="109" t="s">
        <v>608</v>
      </c>
      <c r="F213" s="332" t="s">
        <v>615</v>
      </c>
      <c r="G213" s="68" t="s">
        <v>261</v>
      </c>
      <c r="H213" s="487" t="s">
        <v>617</v>
      </c>
      <c r="I213" s="497" t="s">
        <v>223</v>
      </c>
      <c r="J213" s="498" t="s">
        <v>619</v>
      </c>
      <c r="K213" s="489" t="s">
        <v>620</v>
      </c>
      <c r="L213" s="127">
        <f t="shared" si="35"/>
        <v>329456449.79000002</v>
      </c>
      <c r="M213" s="78">
        <f t="shared" ref="M213:M215" si="36">N213</f>
        <v>329456449.79000002</v>
      </c>
      <c r="N213" s="78">
        <f>SUM(O213:BZ213)</f>
        <v>329456449.79000002</v>
      </c>
      <c r="O213" s="78">
        <v>329456449.79000002</v>
      </c>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6"/>
      <c r="HG213" s="16"/>
      <c r="HH213" s="16"/>
      <c r="HI213" s="16"/>
      <c r="HJ213" s="16"/>
      <c r="HK213" s="16"/>
      <c r="HL213" s="16"/>
    </row>
    <row r="214" spans="1:220" ht="45" x14ac:dyDescent="0.25">
      <c r="A214" s="109" t="s">
        <v>502</v>
      </c>
      <c r="B214" s="109" t="s">
        <v>281</v>
      </c>
      <c r="C214" s="109" t="s">
        <v>281</v>
      </c>
      <c r="D214" s="109" t="s">
        <v>204</v>
      </c>
      <c r="E214" s="109" t="s">
        <v>608</v>
      </c>
      <c r="F214" s="195" t="s">
        <v>843</v>
      </c>
      <c r="G214" s="68" t="s">
        <v>592</v>
      </c>
      <c r="H214" s="487" t="s">
        <v>880</v>
      </c>
      <c r="I214" s="497" t="s">
        <v>223</v>
      </c>
      <c r="J214" s="499" t="s">
        <v>1227</v>
      </c>
      <c r="K214" s="494" t="s">
        <v>844</v>
      </c>
      <c r="L214" s="127">
        <f t="shared" si="35"/>
        <v>2780500000</v>
      </c>
      <c r="M214" s="78">
        <f t="shared" si="36"/>
        <v>2780500000</v>
      </c>
      <c r="N214" s="78">
        <f>SUM(O214:BZ214)</f>
        <v>2780500000</v>
      </c>
      <c r="O214" s="78"/>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v>2500000000</v>
      </c>
      <c r="BP214" s="73">
        <v>280000000</v>
      </c>
      <c r="BQ214" s="73"/>
      <c r="BR214" s="73"/>
      <c r="BS214" s="73"/>
      <c r="BT214" s="73"/>
      <c r="BU214" s="73"/>
      <c r="BV214" s="73"/>
      <c r="BW214" s="73"/>
      <c r="BX214" s="73">
        <v>500000</v>
      </c>
      <c r="BY214" s="73"/>
      <c r="BZ214" s="7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c r="ET214" s="103"/>
      <c r="EU214" s="103"/>
      <c r="EV214" s="103"/>
      <c r="EW214" s="103"/>
      <c r="EX214" s="103"/>
      <c r="EY214" s="103"/>
      <c r="EZ214" s="103"/>
      <c r="FA214" s="103"/>
      <c r="FB214" s="103"/>
      <c r="FC214" s="103"/>
      <c r="FD214" s="103"/>
      <c r="FE214" s="103"/>
      <c r="FF214" s="103"/>
      <c r="FG214" s="103"/>
      <c r="FH214" s="103"/>
      <c r="FI214" s="103"/>
      <c r="FJ214" s="103"/>
      <c r="FK214" s="103"/>
      <c r="FL214" s="103"/>
      <c r="FM214" s="103"/>
      <c r="FN214" s="103"/>
      <c r="FO214" s="103"/>
      <c r="FP214" s="103"/>
      <c r="FQ214" s="103"/>
      <c r="FR214" s="103"/>
      <c r="FS214" s="103"/>
      <c r="FT214" s="103"/>
      <c r="FU214" s="103"/>
      <c r="FV214" s="103"/>
      <c r="FW214" s="103"/>
      <c r="FX214" s="103"/>
      <c r="FY214" s="103"/>
      <c r="FZ214" s="103"/>
      <c r="GA214" s="103"/>
      <c r="GB214" s="103"/>
      <c r="GC214" s="103"/>
      <c r="GD214" s="103"/>
      <c r="GE214" s="103"/>
      <c r="GF214" s="103"/>
      <c r="GG214" s="103"/>
      <c r="GH214" s="103"/>
      <c r="GI214" s="103"/>
      <c r="GJ214" s="103"/>
      <c r="GK214" s="103"/>
      <c r="GL214" s="103"/>
      <c r="GM214" s="103"/>
      <c r="GN214" s="103"/>
      <c r="GO214" s="103"/>
      <c r="GP214" s="103"/>
      <c r="GQ214" s="103"/>
      <c r="GR214" s="103"/>
      <c r="GS214" s="103"/>
      <c r="GT214" s="103"/>
      <c r="GU214" s="103"/>
      <c r="GV214" s="103"/>
      <c r="GW214" s="103"/>
      <c r="GX214" s="103"/>
      <c r="GY214" s="103"/>
      <c r="GZ214" s="103"/>
      <c r="HA214" s="103"/>
      <c r="HB214" s="103"/>
      <c r="HC214" s="103"/>
      <c r="HD214" s="103"/>
      <c r="HE214" s="103"/>
      <c r="HF214" s="82"/>
      <c r="HG214" s="82"/>
      <c r="HH214" s="82"/>
      <c r="HI214" s="82"/>
      <c r="HJ214" s="82"/>
      <c r="HK214" s="82"/>
      <c r="HL214" s="82"/>
    </row>
    <row r="215" spans="1:220" ht="22.5" x14ac:dyDescent="0.25">
      <c r="A215" s="109" t="s">
        <v>502</v>
      </c>
      <c r="B215" s="109" t="s">
        <v>281</v>
      </c>
      <c r="C215" s="109" t="s">
        <v>281</v>
      </c>
      <c r="D215" s="109" t="s">
        <v>204</v>
      </c>
      <c r="E215" s="109" t="s">
        <v>608</v>
      </c>
      <c r="F215" s="195" t="s">
        <v>845</v>
      </c>
      <c r="G215" s="68" t="s">
        <v>592</v>
      </c>
      <c r="H215" s="487" t="s">
        <v>883</v>
      </c>
      <c r="I215" s="500" t="s">
        <v>223</v>
      </c>
      <c r="J215" s="499" t="s">
        <v>1228</v>
      </c>
      <c r="K215" s="494" t="s">
        <v>847</v>
      </c>
      <c r="L215" s="127">
        <f t="shared" si="35"/>
        <v>2200000000</v>
      </c>
      <c r="M215" s="78">
        <f t="shared" si="36"/>
        <v>2200000000</v>
      </c>
      <c r="N215" s="78">
        <f>SUM(O215:BZ215)</f>
        <v>2200000000</v>
      </c>
      <c r="O215" s="78">
        <v>2200000000</v>
      </c>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c r="ET215" s="103"/>
      <c r="EU215" s="103"/>
      <c r="EV215" s="103"/>
      <c r="EW215" s="103"/>
      <c r="EX215" s="103"/>
      <c r="EY215" s="103"/>
      <c r="EZ215" s="103"/>
      <c r="FA215" s="103"/>
      <c r="FB215" s="103"/>
      <c r="FC215" s="103"/>
      <c r="FD215" s="103"/>
      <c r="FE215" s="103"/>
      <c r="FF215" s="103"/>
      <c r="FG215" s="103"/>
      <c r="FH215" s="103"/>
      <c r="FI215" s="103"/>
      <c r="FJ215" s="103"/>
      <c r="FK215" s="103"/>
      <c r="FL215" s="103"/>
      <c r="FM215" s="103"/>
      <c r="FN215" s="103"/>
      <c r="FO215" s="103"/>
      <c r="FP215" s="103"/>
      <c r="FQ215" s="103"/>
      <c r="FR215" s="103"/>
      <c r="FS215" s="103"/>
      <c r="FT215" s="103"/>
      <c r="FU215" s="103"/>
      <c r="FV215" s="103"/>
      <c r="FW215" s="103"/>
      <c r="FX215" s="103"/>
      <c r="FY215" s="103"/>
      <c r="FZ215" s="103"/>
      <c r="GA215" s="103"/>
      <c r="GB215" s="103"/>
      <c r="GC215" s="103"/>
      <c r="GD215" s="103"/>
      <c r="GE215" s="103"/>
      <c r="GF215" s="103"/>
      <c r="GG215" s="103"/>
      <c r="GH215" s="103"/>
      <c r="GI215" s="103"/>
      <c r="GJ215" s="103"/>
      <c r="GK215" s="103"/>
      <c r="GL215" s="103"/>
      <c r="GM215" s="103"/>
      <c r="GN215" s="103"/>
      <c r="GO215" s="103"/>
      <c r="GP215" s="103"/>
      <c r="GQ215" s="103"/>
      <c r="GR215" s="103"/>
      <c r="GS215" s="103"/>
      <c r="GT215" s="103"/>
      <c r="GU215" s="103"/>
      <c r="GV215" s="103"/>
      <c r="GW215" s="103"/>
      <c r="GX215" s="103"/>
      <c r="GY215" s="103"/>
      <c r="GZ215" s="103"/>
      <c r="HA215" s="103"/>
      <c r="HB215" s="103"/>
      <c r="HC215" s="103"/>
      <c r="HD215" s="103"/>
      <c r="HE215" s="103"/>
      <c r="HF215" s="82"/>
      <c r="HG215" s="82"/>
      <c r="HH215" s="82"/>
      <c r="HI215" s="82"/>
      <c r="HJ215" s="82"/>
      <c r="HK215" s="82"/>
      <c r="HL215" s="82"/>
    </row>
    <row r="216" spans="1:220" x14ac:dyDescent="0.25">
      <c r="A216" s="99" t="s">
        <v>502</v>
      </c>
      <c r="B216" s="99" t="s">
        <v>281</v>
      </c>
      <c r="C216" s="99" t="s">
        <v>281</v>
      </c>
      <c r="D216" s="99" t="s">
        <v>204</v>
      </c>
      <c r="E216" s="99" t="s">
        <v>471</v>
      </c>
      <c r="F216" s="415"/>
      <c r="G216" s="99"/>
      <c r="H216" s="107"/>
      <c r="I216" s="100"/>
      <c r="J216" s="294"/>
      <c r="K216" s="108" t="s">
        <v>624</v>
      </c>
      <c r="L216" s="127">
        <f t="shared" si="35"/>
        <v>0</v>
      </c>
      <c r="M216" s="73"/>
      <c r="N216" s="73"/>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6"/>
      <c r="HG216" s="16"/>
      <c r="HH216" s="16"/>
      <c r="HI216" s="16"/>
      <c r="HJ216" s="16"/>
      <c r="HK216" s="16"/>
      <c r="HL216" s="16"/>
    </row>
    <row r="217" spans="1:220" ht="33.75" x14ac:dyDescent="0.25">
      <c r="A217" s="68" t="s">
        <v>502</v>
      </c>
      <c r="B217" s="68" t="s">
        <v>281</v>
      </c>
      <c r="C217" s="68" t="s">
        <v>281</v>
      </c>
      <c r="D217" s="68" t="s">
        <v>204</v>
      </c>
      <c r="E217" s="68" t="s">
        <v>471</v>
      </c>
      <c r="F217" s="474" t="s">
        <v>628</v>
      </c>
      <c r="G217" s="68" t="s">
        <v>261</v>
      </c>
      <c r="H217" s="495" t="s">
        <v>631</v>
      </c>
      <c r="I217" s="487" t="s">
        <v>223</v>
      </c>
      <c r="J217" s="488" t="s">
        <v>633</v>
      </c>
      <c r="K217" s="489" t="s">
        <v>634</v>
      </c>
      <c r="L217" s="501">
        <f t="shared" si="35"/>
        <v>200000000</v>
      </c>
      <c r="M217" s="502">
        <f t="shared" ref="M217:M222" si="37">N217</f>
        <v>200000000</v>
      </c>
      <c r="N217" s="73">
        <f t="shared" ref="N217:N222" si="38">SUM(O217:BZ217)</f>
        <v>200000000</v>
      </c>
      <c r="O217" s="73">
        <v>200000000</v>
      </c>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c r="ET217" s="103"/>
      <c r="EU217" s="103"/>
      <c r="EV217" s="103"/>
      <c r="EW217" s="103"/>
      <c r="EX217" s="103"/>
      <c r="EY217" s="103"/>
      <c r="EZ217" s="103"/>
      <c r="FA217" s="103"/>
      <c r="FB217" s="103"/>
      <c r="FC217" s="103"/>
      <c r="FD217" s="103"/>
      <c r="FE217" s="103"/>
      <c r="FF217" s="103"/>
      <c r="FG217" s="103"/>
      <c r="FH217" s="103"/>
      <c r="FI217" s="103"/>
      <c r="FJ217" s="103"/>
      <c r="FK217" s="103"/>
      <c r="FL217" s="103"/>
      <c r="FM217" s="103"/>
      <c r="FN217" s="103"/>
      <c r="FO217" s="103"/>
      <c r="FP217" s="103"/>
      <c r="FQ217" s="103"/>
      <c r="FR217" s="103"/>
      <c r="FS217" s="103"/>
      <c r="FT217" s="103"/>
      <c r="FU217" s="103"/>
      <c r="FV217" s="103"/>
      <c r="FW217" s="103"/>
      <c r="FX217" s="103"/>
      <c r="FY217" s="103"/>
      <c r="FZ217" s="103"/>
      <c r="GA217" s="103"/>
      <c r="GB217" s="103"/>
      <c r="GC217" s="103"/>
      <c r="GD217" s="103"/>
      <c r="GE217" s="103"/>
      <c r="GF217" s="103"/>
      <c r="GG217" s="103"/>
      <c r="GH217" s="103"/>
      <c r="GI217" s="103"/>
      <c r="GJ217" s="103"/>
      <c r="GK217" s="103"/>
      <c r="GL217" s="103"/>
      <c r="GM217" s="103"/>
      <c r="GN217" s="103"/>
      <c r="GO217" s="103"/>
      <c r="GP217" s="103"/>
      <c r="GQ217" s="103"/>
      <c r="GR217" s="103"/>
      <c r="GS217" s="103"/>
      <c r="GT217" s="103"/>
      <c r="GU217" s="103"/>
      <c r="GV217" s="103"/>
      <c r="GW217" s="103"/>
      <c r="GX217" s="103"/>
      <c r="GY217" s="103"/>
      <c r="GZ217" s="103"/>
      <c r="HA217" s="103"/>
      <c r="HB217" s="103"/>
      <c r="HC217" s="103"/>
      <c r="HD217" s="103"/>
      <c r="HE217" s="103"/>
      <c r="HF217" s="16"/>
      <c r="HG217" s="16"/>
      <c r="HH217" s="16"/>
      <c r="HI217" s="16"/>
      <c r="HJ217" s="16"/>
      <c r="HK217" s="16"/>
      <c r="HL217" s="16"/>
    </row>
    <row r="218" spans="1:220" ht="33.75" x14ac:dyDescent="0.25">
      <c r="A218" s="68" t="s">
        <v>502</v>
      </c>
      <c r="B218" s="68" t="s">
        <v>281</v>
      </c>
      <c r="C218" s="68" t="s">
        <v>281</v>
      </c>
      <c r="D218" s="68" t="s">
        <v>204</v>
      </c>
      <c r="E218" s="68" t="s">
        <v>471</v>
      </c>
      <c r="F218" s="193" t="s">
        <v>636</v>
      </c>
      <c r="G218" s="68" t="s">
        <v>261</v>
      </c>
      <c r="H218" s="495" t="s">
        <v>637</v>
      </c>
      <c r="I218" s="487" t="s">
        <v>223</v>
      </c>
      <c r="J218" s="488" t="s">
        <v>633</v>
      </c>
      <c r="K218" s="489" t="s">
        <v>850</v>
      </c>
      <c r="L218" s="501">
        <f t="shared" si="35"/>
        <v>1000000000</v>
      </c>
      <c r="M218" s="502">
        <f t="shared" si="37"/>
        <v>1000000000</v>
      </c>
      <c r="N218" s="73">
        <f t="shared" si="38"/>
        <v>1000000000</v>
      </c>
      <c r="O218" s="78">
        <v>1000000000</v>
      </c>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6"/>
      <c r="HG218" s="16"/>
      <c r="HH218" s="16"/>
      <c r="HI218" s="16"/>
      <c r="HJ218" s="16"/>
      <c r="HK218" s="16"/>
      <c r="HL218" s="16"/>
    </row>
    <row r="219" spans="1:220" ht="33.75" x14ac:dyDescent="0.25">
      <c r="A219" s="68" t="s">
        <v>502</v>
      </c>
      <c r="B219" s="68" t="s">
        <v>281</v>
      </c>
      <c r="C219" s="68" t="s">
        <v>281</v>
      </c>
      <c r="D219" s="68" t="s">
        <v>204</v>
      </c>
      <c r="E219" s="68" t="s">
        <v>471</v>
      </c>
      <c r="F219" s="193" t="s">
        <v>641</v>
      </c>
      <c r="G219" s="68" t="s">
        <v>261</v>
      </c>
      <c r="H219" s="484" t="s">
        <v>643</v>
      </c>
      <c r="I219" s="487" t="s">
        <v>223</v>
      </c>
      <c r="J219" s="488" t="s">
        <v>644</v>
      </c>
      <c r="K219" s="489" t="s">
        <v>645</v>
      </c>
      <c r="L219" s="501">
        <f t="shared" si="35"/>
        <v>789543462.32000005</v>
      </c>
      <c r="M219" s="502">
        <f t="shared" si="37"/>
        <v>789543462.32000005</v>
      </c>
      <c r="N219" s="73">
        <f t="shared" si="38"/>
        <v>789543462.32000005</v>
      </c>
      <c r="O219" s="73">
        <v>789543462.32000005</v>
      </c>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c r="ET219" s="103"/>
      <c r="EU219" s="103"/>
      <c r="EV219" s="103"/>
      <c r="EW219" s="103"/>
      <c r="EX219" s="103"/>
      <c r="EY219" s="103"/>
      <c r="EZ219" s="103"/>
      <c r="FA219" s="103"/>
      <c r="FB219" s="103"/>
      <c r="FC219" s="103"/>
      <c r="FD219" s="103"/>
      <c r="FE219" s="103"/>
      <c r="FF219" s="103"/>
      <c r="FG219" s="103"/>
      <c r="FH219" s="103"/>
      <c r="FI219" s="103"/>
      <c r="FJ219" s="103"/>
      <c r="FK219" s="103"/>
      <c r="FL219" s="103"/>
      <c r="FM219" s="103"/>
      <c r="FN219" s="103"/>
      <c r="FO219" s="103"/>
      <c r="FP219" s="103"/>
      <c r="FQ219" s="103"/>
      <c r="FR219" s="103"/>
      <c r="FS219" s="103"/>
      <c r="FT219" s="103"/>
      <c r="FU219" s="103"/>
      <c r="FV219" s="103"/>
      <c r="FW219" s="103"/>
      <c r="FX219" s="103"/>
      <c r="FY219" s="103"/>
      <c r="FZ219" s="103"/>
      <c r="GA219" s="103"/>
      <c r="GB219" s="103"/>
      <c r="GC219" s="103"/>
      <c r="GD219" s="103"/>
      <c r="GE219" s="103"/>
      <c r="GF219" s="103"/>
      <c r="GG219" s="103"/>
      <c r="GH219" s="103"/>
      <c r="GI219" s="103"/>
      <c r="GJ219" s="103"/>
      <c r="GK219" s="103"/>
      <c r="GL219" s="103"/>
      <c r="GM219" s="103"/>
      <c r="GN219" s="103"/>
      <c r="GO219" s="103"/>
      <c r="GP219" s="103"/>
      <c r="GQ219" s="103"/>
      <c r="GR219" s="103"/>
      <c r="GS219" s="103"/>
      <c r="GT219" s="103"/>
      <c r="GU219" s="103"/>
      <c r="GV219" s="103"/>
      <c r="GW219" s="103"/>
      <c r="GX219" s="103"/>
      <c r="GY219" s="103"/>
      <c r="GZ219" s="103"/>
      <c r="HA219" s="103"/>
      <c r="HB219" s="103"/>
      <c r="HC219" s="103"/>
      <c r="HD219" s="103"/>
      <c r="HE219" s="103"/>
      <c r="HF219" s="16"/>
      <c r="HG219" s="16"/>
      <c r="HH219" s="16"/>
      <c r="HI219" s="16"/>
      <c r="HJ219" s="16"/>
      <c r="HK219" s="16"/>
      <c r="HL219" s="16"/>
    </row>
    <row r="220" spans="1:220" ht="45" x14ac:dyDescent="0.25">
      <c r="A220" s="68" t="s">
        <v>502</v>
      </c>
      <c r="B220" s="68" t="s">
        <v>281</v>
      </c>
      <c r="C220" s="68" t="s">
        <v>281</v>
      </c>
      <c r="D220" s="68" t="s">
        <v>204</v>
      </c>
      <c r="E220" s="68" t="s">
        <v>471</v>
      </c>
      <c r="F220" s="193" t="s">
        <v>647</v>
      </c>
      <c r="G220" s="68" t="s">
        <v>221</v>
      </c>
      <c r="H220" s="484" t="s">
        <v>649</v>
      </c>
      <c r="I220" s="487" t="s">
        <v>223</v>
      </c>
      <c r="J220" s="488" t="s">
        <v>644</v>
      </c>
      <c r="K220" s="473" t="s">
        <v>852</v>
      </c>
      <c r="L220" s="501">
        <f t="shared" si="35"/>
        <v>6000000000</v>
      </c>
      <c r="M220" s="502">
        <f t="shared" si="37"/>
        <v>6000000000</v>
      </c>
      <c r="N220" s="73">
        <f t="shared" si="38"/>
        <v>6000000000</v>
      </c>
      <c r="O220" s="73">
        <v>6000000000</v>
      </c>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c r="ET220" s="103"/>
      <c r="EU220" s="103"/>
      <c r="EV220" s="103"/>
      <c r="EW220" s="103"/>
      <c r="EX220" s="103"/>
      <c r="EY220" s="103"/>
      <c r="EZ220" s="103"/>
      <c r="FA220" s="103"/>
      <c r="FB220" s="103"/>
      <c r="FC220" s="103"/>
      <c r="FD220" s="103"/>
      <c r="FE220" s="103"/>
      <c r="FF220" s="103"/>
      <c r="FG220" s="103"/>
      <c r="FH220" s="103"/>
      <c r="FI220" s="103"/>
      <c r="FJ220" s="103"/>
      <c r="FK220" s="103"/>
      <c r="FL220" s="103"/>
      <c r="FM220" s="103"/>
      <c r="FN220" s="103"/>
      <c r="FO220" s="103"/>
      <c r="FP220" s="103"/>
      <c r="FQ220" s="103"/>
      <c r="FR220" s="103"/>
      <c r="FS220" s="103"/>
      <c r="FT220" s="103"/>
      <c r="FU220" s="103"/>
      <c r="FV220" s="103"/>
      <c r="FW220" s="103"/>
      <c r="FX220" s="103"/>
      <c r="FY220" s="103"/>
      <c r="FZ220" s="103"/>
      <c r="GA220" s="103"/>
      <c r="GB220" s="103"/>
      <c r="GC220" s="103"/>
      <c r="GD220" s="103"/>
      <c r="GE220" s="103"/>
      <c r="GF220" s="103"/>
      <c r="GG220" s="103"/>
      <c r="GH220" s="103"/>
      <c r="GI220" s="103"/>
      <c r="GJ220" s="103"/>
      <c r="GK220" s="103"/>
      <c r="GL220" s="103"/>
      <c r="GM220" s="103"/>
      <c r="GN220" s="103"/>
      <c r="GO220" s="103"/>
      <c r="GP220" s="103"/>
      <c r="GQ220" s="103"/>
      <c r="GR220" s="103"/>
      <c r="GS220" s="103"/>
      <c r="GT220" s="103"/>
      <c r="GU220" s="103"/>
      <c r="GV220" s="103"/>
      <c r="GW220" s="103"/>
      <c r="GX220" s="103"/>
      <c r="GY220" s="103"/>
      <c r="GZ220" s="103"/>
      <c r="HA220" s="103"/>
      <c r="HB220" s="103"/>
      <c r="HC220" s="103"/>
      <c r="HD220" s="103"/>
      <c r="HE220" s="103"/>
      <c r="HF220" s="16"/>
      <c r="HG220" s="16"/>
      <c r="HH220" s="16"/>
      <c r="HI220" s="16"/>
      <c r="HJ220" s="16"/>
      <c r="HK220" s="16"/>
      <c r="HL220" s="16"/>
    </row>
    <row r="221" spans="1:220" ht="33.75" x14ac:dyDescent="0.25">
      <c r="A221" s="109" t="s">
        <v>502</v>
      </c>
      <c r="B221" s="109" t="s">
        <v>281</v>
      </c>
      <c r="C221" s="109" t="s">
        <v>281</v>
      </c>
      <c r="D221" s="109" t="s">
        <v>204</v>
      </c>
      <c r="E221" s="109" t="s">
        <v>471</v>
      </c>
      <c r="F221" s="403" t="s">
        <v>853</v>
      </c>
      <c r="G221" s="109" t="s">
        <v>854</v>
      </c>
      <c r="H221" s="487" t="s">
        <v>888</v>
      </c>
      <c r="I221" s="487" t="s">
        <v>223</v>
      </c>
      <c r="J221" s="488" t="s">
        <v>1229</v>
      </c>
      <c r="K221" s="503" t="s">
        <v>857</v>
      </c>
      <c r="L221" s="501">
        <f t="shared" si="35"/>
        <v>885028523.72000003</v>
      </c>
      <c r="M221" s="502">
        <f t="shared" si="37"/>
        <v>885028523.72000003</v>
      </c>
      <c r="N221" s="78">
        <f t="shared" si="38"/>
        <v>885028523.72000003</v>
      </c>
      <c r="O221" s="78">
        <v>885028523.72000003</v>
      </c>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6"/>
      <c r="HG221" s="16"/>
      <c r="HH221" s="16"/>
      <c r="HI221" s="16"/>
      <c r="HJ221" s="16"/>
      <c r="HK221" s="16"/>
      <c r="HL221" s="16"/>
    </row>
    <row r="222" spans="1:220" ht="45" x14ac:dyDescent="0.25">
      <c r="A222" s="109" t="s">
        <v>502</v>
      </c>
      <c r="B222" s="109" t="s">
        <v>281</v>
      </c>
      <c r="C222" s="109" t="s">
        <v>281</v>
      </c>
      <c r="D222" s="109" t="s">
        <v>204</v>
      </c>
      <c r="E222" s="109" t="s">
        <v>471</v>
      </c>
      <c r="F222" s="403" t="s">
        <v>636</v>
      </c>
      <c r="G222" s="109" t="s">
        <v>854</v>
      </c>
      <c r="H222" s="105" t="s">
        <v>891</v>
      </c>
      <c r="I222" s="105" t="s">
        <v>223</v>
      </c>
      <c r="J222" s="106" t="s">
        <v>1229</v>
      </c>
      <c r="K222" s="225" t="s">
        <v>859</v>
      </c>
      <c r="L222" s="127">
        <f t="shared" si="35"/>
        <v>1364425295.77</v>
      </c>
      <c r="M222" s="73">
        <f t="shared" si="37"/>
        <v>1364425295.77</v>
      </c>
      <c r="N222" s="78">
        <f t="shared" si="38"/>
        <v>1364425295.77</v>
      </c>
      <c r="O222" s="78">
        <f>1364425295.77-400000000</f>
        <v>964425295.76999998</v>
      </c>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v>400000000</v>
      </c>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6"/>
      <c r="HG222" s="16"/>
      <c r="HH222" s="16"/>
      <c r="HI222" s="16"/>
      <c r="HJ222" s="16"/>
      <c r="HK222" s="16"/>
      <c r="HL222" s="16"/>
    </row>
    <row r="223" spans="1:220" x14ac:dyDescent="0.25">
      <c r="A223" s="75" t="s">
        <v>502</v>
      </c>
      <c r="B223" s="75" t="s">
        <v>202</v>
      </c>
      <c r="C223" s="75"/>
      <c r="D223" s="75"/>
      <c r="E223" s="75"/>
      <c r="F223" s="422"/>
      <c r="G223" s="74"/>
      <c r="H223" s="90"/>
      <c r="I223" s="74"/>
      <c r="J223" s="75"/>
      <c r="K223" s="76" t="s">
        <v>353</v>
      </c>
      <c r="L223" s="127">
        <f t="shared" si="35"/>
        <v>0</v>
      </c>
      <c r="M223" s="73"/>
      <c r="N223" s="73"/>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6"/>
      <c r="HG223" s="16"/>
      <c r="HH223" s="16"/>
      <c r="HI223" s="16"/>
      <c r="HJ223" s="16"/>
      <c r="HK223" s="16"/>
      <c r="HL223" s="16"/>
    </row>
    <row r="224" spans="1:220" ht="22.5" x14ac:dyDescent="0.25">
      <c r="A224" s="96" t="s">
        <v>502</v>
      </c>
      <c r="B224" s="96" t="s">
        <v>202</v>
      </c>
      <c r="C224" s="96" t="s">
        <v>204</v>
      </c>
      <c r="D224" s="96"/>
      <c r="E224" s="96"/>
      <c r="F224" s="411"/>
      <c r="G224" s="96"/>
      <c r="H224" s="461"/>
      <c r="I224" s="97"/>
      <c r="J224" s="292"/>
      <c r="K224" s="284" t="s">
        <v>354</v>
      </c>
      <c r="L224" s="127">
        <f t="shared" si="35"/>
        <v>0</v>
      </c>
      <c r="M224" s="73"/>
      <c r="N224" s="73"/>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6"/>
      <c r="HG224" s="16"/>
      <c r="HH224" s="16"/>
      <c r="HI224" s="16"/>
      <c r="HJ224" s="16"/>
      <c r="HK224" s="16"/>
      <c r="HL224" s="16"/>
    </row>
    <row r="225" spans="1:220" x14ac:dyDescent="0.25">
      <c r="A225" s="94" t="s">
        <v>502</v>
      </c>
      <c r="B225" s="94" t="s">
        <v>202</v>
      </c>
      <c r="C225" s="94" t="s">
        <v>204</v>
      </c>
      <c r="D225" s="94" t="s">
        <v>523</v>
      </c>
      <c r="E225" s="94"/>
      <c r="F225" s="413"/>
      <c r="G225" s="92"/>
      <c r="H225" s="164"/>
      <c r="I225" s="92"/>
      <c r="J225" s="94"/>
      <c r="K225" s="95" t="s">
        <v>524</v>
      </c>
      <c r="L225" s="127">
        <f t="shared" si="35"/>
        <v>0</v>
      </c>
      <c r="M225" s="73"/>
      <c r="N225" s="73"/>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6"/>
      <c r="HG225" s="16"/>
      <c r="HH225" s="16"/>
      <c r="HI225" s="16"/>
      <c r="HJ225" s="16"/>
      <c r="HK225" s="16"/>
      <c r="HL225" s="16"/>
    </row>
    <row r="226" spans="1:220" x14ac:dyDescent="0.25">
      <c r="A226" s="99" t="s">
        <v>502</v>
      </c>
      <c r="B226" s="99" t="s">
        <v>202</v>
      </c>
      <c r="C226" s="99" t="s">
        <v>204</v>
      </c>
      <c r="D226" s="99" t="s">
        <v>523</v>
      </c>
      <c r="E226" s="99" t="s">
        <v>668</v>
      </c>
      <c r="F226" s="415"/>
      <c r="G226" s="99"/>
      <c r="H226" s="107"/>
      <c r="I226" s="100"/>
      <c r="J226" s="294"/>
      <c r="K226" s="108" t="s">
        <v>669</v>
      </c>
      <c r="L226" s="127">
        <f t="shared" si="35"/>
        <v>0</v>
      </c>
      <c r="M226" s="73"/>
      <c r="N226" s="73"/>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6"/>
      <c r="HG226" s="16"/>
      <c r="HH226" s="16"/>
      <c r="HI226" s="16"/>
      <c r="HJ226" s="16"/>
      <c r="HK226" s="16"/>
      <c r="HL226" s="16"/>
    </row>
    <row r="227" spans="1:220" ht="33.75" x14ac:dyDescent="0.25">
      <c r="A227" s="109" t="s">
        <v>502</v>
      </c>
      <c r="B227" s="109" t="s">
        <v>202</v>
      </c>
      <c r="C227" s="109" t="s">
        <v>204</v>
      </c>
      <c r="D227" s="109" t="s">
        <v>523</v>
      </c>
      <c r="E227" s="109" t="s">
        <v>668</v>
      </c>
      <c r="F227" s="332" t="s">
        <v>677</v>
      </c>
      <c r="G227" s="68" t="s">
        <v>221</v>
      </c>
      <c r="H227" s="487" t="s">
        <v>678</v>
      </c>
      <c r="I227" s="497" t="s">
        <v>244</v>
      </c>
      <c r="J227" s="498" t="s">
        <v>680</v>
      </c>
      <c r="K227" s="473" t="s">
        <v>681</v>
      </c>
      <c r="L227" s="127">
        <f t="shared" si="35"/>
        <v>1750000000</v>
      </c>
      <c r="M227" s="78">
        <f t="shared" ref="M227:M241" si="39">N227</f>
        <v>1750000000</v>
      </c>
      <c r="N227" s="78">
        <f t="shared" ref="N227:N241" si="40">SUM(O227:BZ227)</f>
        <v>1750000000</v>
      </c>
      <c r="O227" s="78">
        <v>1750000000</v>
      </c>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6"/>
      <c r="HG227" s="16"/>
      <c r="HH227" s="16"/>
      <c r="HI227" s="16"/>
      <c r="HJ227" s="16"/>
      <c r="HK227" s="16"/>
      <c r="HL227" s="16"/>
    </row>
    <row r="228" spans="1:220" ht="22.5" x14ac:dyDescent="0.25">
      <c r="A228" s="109" t="s">
        <v>502</v>
      </c>
      <c r="B228" s="109" t="s">
        <v>202</v>
      </c>
      <c r="C228" s="109" t="s">
        <v>204</v>
      </c>
      <c r="D228" s="109" t="s">
        <v>523</v>
      </c>
      <c r="E228" s="109" t="s">
        <v>668</v>
      </c>
      <c r="F228" s="332" t="s">
        <v>684</v>
      </c>
      <c r="G228" s="109" t="s">
        <v>630</v>
      </c>
      <c r="H228" s="487" t="s">
        <v>685</v>
      </c>
      <c r="I228" s="497" t="s">
        <v>244</v>
      </c>
      <c r="J228" s="498" t="s">
        <v>686</v>
      </c>
      <c r="K228" s="489" t="s">
        <v>687</v>
      </c>
      <c r="L228" s="127">
        <f t="shared" si="35"/>
        <v>1500000000</v>
      </c>
      <c r="M228" s="78">
        <f t="shared" si="39"/>
        <v>1500000000</v>
      </c>
      <c r="N228" s="78">
        <f t="shared" si="40"/>
        <v>1500000000</v>
      </c>
      <c r="O228" s="78">
        <v>1500000000</v>
      </c>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6"/>
      <c r="HG228" s="16"/>
      <c r="HH228" s="16"/>
      <c r="HI228" s="16"/>
      <c r="HJ228" s="16"/>
      <c r="HK228" s="16"/>
      <c r="HL228" s="16"/>
    </row>
    <row r="229" spans="1:220" ht="56.25" x14ac:dyDescent="0.25">
      <c r="A229" s="109" t="s">
        <v>502</v>
      </c>
      <c r="B229" s="109" t="s">
        <v>202</v>
      </c>
      <c r="C229" s="109" t="s">
        <v>204</v>
      </c>
      <c r="D229" s="109" t="s">
        <v>523</v>
      </c>
      <c r="E229" s="109" t="s">
        <v>668</v>
      </c>
      <c r="F229" s="403" t="s">
        <v>691</v>
      </c>
      <c r="G229" s="109" t="s">
        <v>363</v>
      </c>
      <c r="H229" s="487" t="s">
        <v>692</v>
      </c>
      <c r="I229" s="497" t="s">
        <v>244</v>
      </c>
      <c r="J229" s="498" t="s">
        <v>693</v>
      </c>
      <c r="K229" s="490" t="s">
        <v>876</v>
      </c>
      <c r="L229" s="127">
        <f t="shared" si="35"/>
        <v>7850000000</v>
      </c>
      <c r="M229" s="78">
        <f t="shared" si="39"/>
        <v>7850000000</v>
      </c>
      <c r="N229" s="78">
        <f t="shared" si="40"/>
        <v>7850000000</v>
      </c>
      <c r="O229" s="78">
        <v>7850000000</v>
      </c>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6"/>
      <c r="HG229" s="16"/>
      <c r="HH229" s="16"/>
      <c r="HI229" s="16"/>
      <c r="HJ229" s="16"/>
      <c r="HK229" s="16"/>
      <c r="HL229" s="16"/>
    </row>
    <row r="230" spans="1:220" ht="45" x14ac:dyDescent="0.25">
      <c r="A230" s="109" t="s">
        <v>502</v>
      </c>
      <c r="B230" s="109" t="s">
        <v>202</v>
      </c>
      <c r="C230" s="109" t="s">
        <v>204</v>
      </c>
      <c r="D230" s="109" t="s">
        <v>523</v>
      </c>
      <c r="E230" s="109" t="s">
        <v>668</v>
      </c>
      <c r="F230" s="332" t="s">
        <v>700</v>
      </c>
      <c r="G230" s="109" t="s">
        <v>877</v>
      </c>
      <c r="H230" s="487" t="s">
        <v>702</v>
      </c>
      <c r="I230" s="497" t="s">
        <v>244</v>
      </c>
      <c r="J230" s="498" t="s">
        <v>703</v>
      </c>
      <c r="K230" s="489" t="s">
        <v>704</v>
      </c>
      <c r="L230" s="127">
        <f t="shared" si="35"/>
        <v>1275000000</v>
      </c>
      <c r="M230" s="78">
        <f t="shared" si="39"/>
        <v>1275000000</v>
      </c>
      <c r="N230" s="78">
        <f t="shared" si="40"/>
        <v>1275000000</v>
      </c>
      <c r="O230" s="78">
        <v>1275000000</v>
      </c>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6"/>
      <c r="HG230" s="16"/>
      <c r="HH230" s="16"/>
      <c r="HI230" s="16"/>
      <c r="HJ230" s="16"/>
      <c r="HK230" s="16"/>
      <c r="HL230" s="16"/>
    </row>
    <row r="231" spans="1:220" ht="33.75" x14ac:dyDescent="0.25">
      <c r="A231" s="109" t="s">
        <v>502</v>
      </c>
      <c r="B231" s="109" t="s">
        <v>202</v>
      </c>
      <c r="C231" s="109" t="s">
        <v>204</v>
      </c>
      <c r="D231" s="109" t="s">
        <v>523</v>
      </c>
      <c r="E231" s="109" t="s">
        <v>668</v>
      </c>
      <c r="F231" s="332" t="s">
        <v>709</v>
      </c>
      <c r="G231" s="68" t="s">
        <v>221</v>
      </c>
      <c r="H231" s="487" t="s">
        <v>711</v>
      </c>
      <c r="I231" s="497" t="s">
        <v>244</v>
      </c>
      <c r="J231" s="498" t="s">
        <v>712</v>
      </c>
      <c r="K231" s="473" t="s">
        <v>713</v>
      </c>
      <c r="L231" s="127">
        <f t="shared" si="35"/>
        <v>1530000000</v>
      </c>
      <c r="M231" s="78">
        <f t="shared" si="39"/>
        <v>1530000000</v>
      </c>
      <c r="N231" s="78">
        <f t="shared" si="40"/>
        <v>1530000000</v>
      </c>
      <c r="O231" s="78">
        <v>1530000000</v>
      </c>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6"/>
      <c r="HG231" s="16"/>
      <c r="HH231" s="16"/>
      <c r="HI231" s="16"/>
      <c r="HJ231" s="16"/>
      <c r="HK231" s="16"/>
      <c r="HL231" s="16"/>
    </row>
    <row r="232" spans="1:220" ht="33.75" x14ac:dyDescent="0.25">
      <c r="A232" s="109" t="s">
        <v>502</v>
      </c>
      <c r="B232" s="109" t="s">
        <v>202</v>
      </c>
      <c r="C232" s="109" t="s">
        <v>204</v>
      </c>
      <c r="D232" s="109" t="s">
        <v>523</v>
      </c>
      <c r="E232" s="109" t="s">
        <v>668</v>
      </c>
      <c r="F232" s="332" t="s">
        <v>718</v>
      </c>
      <c r="G232" s="68" t="s">
        <v>221</v>
      </c>
      <c r="H232" s="487" t="s">
        <v>719</v>
      </c>
      <c r="I232" s="497" t="s">
        <v>244</v>
      </c>
      <c r="J232" s="498" t="s">
        <v>712</v>
      </c>
      <c r="K232" s="473" t="s">
        <v>720</v>
      </c>
      <c r="L232" s="127">
        <f t="shared" si="35"/>
        <v>1190000000</v>
      </c>
      <c r="M232" s="78">
        <f t="shared" si="39"/>
        <v>1190000000</v>
      </c>
      <c r="N232" s="78">
        <f t="shared" si="40"/>
        <v>1190000000</v>
      </c>
      <c r="O232" s="78">
        <v>1190000000</v>
      </c>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6"/>
      <c r="HG232" s="16"/>
      <c r="HH232" s="16"/>
      <c r="HI232" s="16"/>
      <c r="HJ232" s="16"/>
      <c r="HK232" s="16"/>
      <c r="HL232" s="16"/>
    </row>
    <row r="233" spans="1:220" ht="22.5" x14ac:dyDescent="0.25">
      <c r="A233" s="109" t="s">
        <v>502</v>
      </c>
      <c r="B233" s="109" t="s">
        <v>202</v>
      </c>
      <c r="C233" s="109" t="s">
        <v>204</v>
      </c>
      <c r="D233" s="109" t="s">
        <v>523</v>
      </c>
      <c r="E233" s="109" t="s">
        <v>668</v>
      </c>
      <c r="F233" s="332" t="s">
        <v>732</v>
      </c>
      <c r="G233" s="68" t="s">
        <v>221</v>
      </c>
      <c r="H233" s="487" t="s">
        <v>734</v>
      </c>
      <c r="I233" s="497" t="s">
        <v>244</v>
      </c>
      <c r="J233" s="498" t="s">
        <v>680</v>
      </c>
      <c r="K233" s="473" t="s">
        <v>729</v>
      </c>
      <c r="L233" s="127">
        <f t="shared" si="35"/>
        <v>3000000000</v>
      </c>
      <c r="M233" s="78">
        <f t="shared" si="39"/>
        <v>3000000000</v>
      </c>
      <c r="N233" s="78">
        <f t="shared" si="40"/>
        <v>3000000000</v>
      </c>
      <c r="O233" s="78">
        <v>3000000000</v>
      </c>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6"/>
      <c r="HG233" s="16"/>
      <c r="HH233" s="16"/>
      <c r="HI233" s="16"/>
      <c r="HJ233" s="16"/>
      <c r="HK233" s="16"/>
      <c r="HL233" s="16"/>
    </row>
    <row r="234" spans="1:220" ht="33.75" x14ac:dyDescent="0.25">
      <c r="A234" s="109" t="s">
        <v>502</v>
      </c>
      <c r="B234" s="109" t="s">
        <v>202</v>
      </c>
      <c r="C234" s="109" t="s">
        <v>204</v>
      </c>
      <c r="D234" s="109" t="s">
        <v>523</v>
      </c>
      <c r="E234" s="109" t="s">
        <v>668</v>
      </c>
      <c r="F234" s="403" t="s">
        <v>737</v>
      </c>
      <c r="G234" s="109" t="s">
        <v>363</v>
      </c>
      <c r="H234" s="487" t="s">
        <v>739</v>
      </c>
      <c r="I234" s="497" t="s">
        <v>244</v>
      </c>
      <c r="J234" s="498" t="s">
        <v>740</v>
      </c>
      <c r="K234" s="490" t="s">
        <v>879</v>
      </c>
      <c r="L234" s="127">
        <f t="shared" si="35"/>
        <v>6300000000</v>
      </c>
      <c r="M234" s="78">
        <f t="shared" si="39"/>
        <v>6300000000</v>
      </c>
      <c r="N234" s="78">
        <f t="shared" si="40"/>
        <v>6300000000</v>
      </c>
      <c r="O234" s="78">
        <v>6300000000</v>
      </c>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6"/>
      <c r="HG234" s="16"/>
      <c r="HH234" s="16"/>
      <c r="HI234" s="16"/>
      <c r="HJ234" s="16"/>
      <c r="HK234" s="16"/>
      <c r="HL234" s="16"/>
    </row>
    <row r="235" spans="1:220" ht="33.75" x14ac:dyDescent="0.25">
      <c r="A235" s="109" t="s">
        <v>502</v>
      </c>
      <c r="B235" s="109" t="s">
        <v>202</v>
      </c>
      <c r="C235" s="109" t="s">
        <v>204</v>
      </c>
      <c r="D235" s="109" t="s">
        <v>523</v>
      </c>
      <c r="E235" s="109" t="s">
        <v>668</v>
      </c>
      <c r="F235" s="332" t="s">
        <v>753</v>
      </c>
      <c r="G235" s="68" t="s">
        <v>261</v>
      </c>
      <c r="H235" s="487" t="s">
        <v>755</v>
      </c>
      <c r="I235" s="497" t="s">
        <v>244</v>
      </c>
      <c r="J235" s="498" t="s">
        <v>749</v>
      </c>
      <c r="K235" s="489" t="s">
        <v>750</v>
      </c>
      <c r="L235" s="127">
        <f t="shared" si="35"/>
        <v>1476054450</v>
      </c>
      <c r="M235" s="78">
        <f t="shared" si="39"/>
        <v>1476054450</v>
      </c>
      <c r="N235" s="78">
        <f t="shared" si="40"/>
        <v>1476054450</v>
      </c>
      <c r="O235" s="78">
        <v>1476054450</v>
      </c>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6"/>
      <c r="HG235" s="16"/>
      <c r="HH235" s="16"/>
      <c r="HI235" s="16"/>
      <c r="HJ235" s="16"/>
      <c r="HK235" s="16"/>
      <c r="HL235" s="16"/>
    </row>
    <row r="236" spans="1:220" ht="22.5" x14ac:dyDescent="0.25">
      <c r="A236" s="109" t="s">
        <v>502</v>
      </c>
      <c r="B236" s="109" t="s">
        <v>202</v>
      </c>
      <c r="C236" s="109" t="s">
        <v>204</v>
      </c>
      <c r="D236" s="109" t="s">
        <v>523</v>
      </c>
      <c r="E236" s="109" t="s">
        <v>668</v>
      </c>
      <c r="F236" s="403" t="s">
        <v>726</v>
      </c>
      <c r="G236" s="109" t="s">
        <v>854</v>
      </c>
      <c r="H236" s="487" t="s">
        <v>899</v>
      </c>
      <c r="I236" s="497" t="s">
        <v>244</v>
      </c>
      <c r="J236" s="498" t="s">
        <v>1234</v>
      </c>
      <c r="K236" s="494" t="s">
        <v>881</v>
      </c>
      <c r="L236" s="127">
        <f t="shared" si="35"/>
        <v>2000000000</v>
      </c>
      <c r="M236" s="78">
        <f t="shared" si="39"/>
        <v>2000000000</v>
      </c>
      <c r="N236" s="78">
        <f t="shared" si="40"/>
        <v>2000000000</v>
      </c>
      <c r="O236" s="78">
        <v>1650000000</v>
      </c>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v>350000000</v>
      </c>
      <c r="BV236" s="78"/>
      <c r="BW236" s="78"/>
      <c r="BX236" s="78"/>
      <c r="BY236" s="78"/>
      <c r="BZ236" s="78"/>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6"/>
      <c r="HG236" s="16"/>
      <c r="HH236" s="16"/>
      <c r="HI236" s="16"/>
      <c r="HJ236" s="16"/>
      <c r="HK236" s="16"/>
      <c r="HL236" s="16"/>
    </row>
    <row r="237" spans="1:220" ht="22.5" x14ac:dyDescent="0.25">
      <c r="A237" s="109" t="s">
        <v>502</v>
      </c>
      <c r="B237" s="109" t="s">
        <v>202</v>
      </c>
      <c r="C237" s="109" t="s">
        <v>204</v>
      </c>
      <c r="D237" s="109" t="s">
        <v>523</v>
      </c>
      <c r="E237" s="109" t="s">
        <v>668</v>
      </c>
      <c r="F237" s="403" t="s">
        <v>882</v>
      </c>
      <c r="G237" s="109" t="s">
        <v>513</v>
      </c>
      <c r="H237" s="487" t="s">
        <v>905</v>
      </c>
      <c r="I237" s="497" t="s">
        <v>244</v>
      </c>
      <c r="J237" s="498" t="s">
        <v>1235</v>
      </c>
      <c r="K237" s="458" t="s">
        <v>884</v>
      </c>
      <c r="L237" s="127">
        <f t="shared" si="35"/>
        <v>400000000</v>
      </c>
      <c r="M237" s="78">
        <f t="shared" si="39"/>
        <v>400000000</v>
      </c>
      <c r="N237" s="78">
        <f t="shared" si="40"/>
        <v>400000000</v>
      </c>
      <c r="O237" s="78">
        <v>400000000</v>
      </c>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6"/>
      <c r="HG237" s="16"/>
      <c r="HH237" s="16"/>
      <c r="HI237" s="16"/>
      <c r="HJ237" s="16"/>
      <c r="HK237" s="16"/>
      <c r="HL237" s="16"/>
    </row>
    <row r="238" spans="1:220" ht="33.75" x14ac:dyDescent="0.25">
      <c r="A238" s="109" t="s">
        <v>502</v>
      </c>
      <c r="B238" s="109" t="s">
        <v>202</v>
      </c>
      <c r="C238" s="109" t="s">
        <v>204</v>
      </c>
      <c r="D238" s="109" t="s">
        <v>523</v>
      </c>
      <c r="E238" s="109" t="s">
        <v>668</v>
      </c>
      <c r="F238" s="403" t="s">
        <v>887</v>
      </c>
      <c r="G238" s="109" t="s">
        <v>513</v>
      </c>
      <c r="H238" s="487" t="s">
        <v>918</v>
      </c>
      <c r="I238" s="497" t="s">
        <v>244</v>
      </c>
      <c r="J238" s="498" t="s">
        <v>1234</v>
      </c>
      <c r="K238" s="458" t="s">
        <v>889</v>
      </c>
      <c r="L238" s="127">
        <f t="shared" si="35"/>
        <v>310000000</v>
      </c>
      <c r="M238" s="78">
        <f t="shared" si="39"/>
        <v>310000000</v>
      </c>
      <c r="N238" s="78">
        <f t="shared" si="40"/>
        <v>310000000</v>
      </c>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65">
        <v>300000000</v>
      </c>
      <c r="BV238" s="65">
        <v>10000000</v>
      </c>
      <c r="BW238" s="78"/>
      <c r="BX238" s="78"/>
      <c r="BY238" s="78"/>
      <c r="BZ238" s="78"/>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6"/>
      <c r="HG238" s="16"/>
      <c r="HH238" s="16"/>
      <c r="HI238" s="16"/>
      <c r="HJ238" s="16"/>
      <c r="HK238" s="16"/>
      <c r="HL238" s="16"/>
    </row>
    <row r="239" spans="1:220" ht="22.5" x14ac:dyDescent="0.25">
      <c r="A239" s="109" t="s">
        <v>502</v>
      </c>
      <c r="B239" s="109" t="s">
        <v>202</v>
      </c>
      <c r="C239" s="109" t="s">
        <v>204</v>
      </c>
      <c r="D239" s="109" t="s">
        <v>523</v>
      </c>
      <c r="E239" s="109" t="s">
        <v>668</v>
      </c>
      <c r="F239" s="403" t="s">
        <v>890</v>
      </c>
      <c r="G239" s="109" t="s">
        <v>854</v>
      </c>
      <c r="H239" s="487" t="s">
        <v>924</v>
      </c>
      <c r="I239" s="497" t="s">
        <v>244</v>
      </c>
      <c r="J239" s="498" t="s">
        <v>1236</v>
      </c>
      <c r="K239" s="503" t="s">
        <v>892</v>
      </c>
      <c r="L239" s="127">
        <f t="shared" si="35"/>
        <v>3307790613</v>
      </c>
      <c r="M239" s="78">
        <f t="shared" si="39"/>
        <v>3307790613</v>
      </c>
      <c r="N239" s="78">
        <f t="shared" si="40"/>
        <v>3307790613</v>
      </c>
      <c r="O239" s="78">
        <v>3307790613</v>
      </c>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6"/>
      <c r="HG239" s="16"/>
      <c r="HH239" s="16"/>
      <c r="HI239" s="16"/>
      <c r="HJ239" s="16"/>
      <c r="HK239" s="16"/>
      <c r="HL239" s="16"/>
    </row>
    <row r="240" spans="1:220" ht="22.5" x14ac:dyDescent="0.25">
      <c r="A240" s="109" t="s">
        <v>502</v>
      </c>
      <c r="B240" s="109" t="s">
        <v>202</v>
      </c>
      <c r="C240" s="109" t="s">
        <v>204</v>
      </c>
      <c r="D240" s="109" t="s">
        <v>523</v>
      </c>
      <c r="E240" s="109" t="s">
        <v>668</v>
      </c>
      <c r="F240" s="403" t="s">
        <v>898</v>
      </c>
      <c r="G240" s="109" t="s">
        <v>854</v>
      </c>
      <c r="H240" s="487" t="s">
        <v>938</v>
      </c>
      <c r="I240" s="497" t="s">
        <v>244</v>
      </c>
      <c r="J240" s="498" t="s">
        <v>1234</v>
      </c>
      <c r="K240" s="503" t="s">
        <v>900</v>
      </c>
      <c r="L240" s="127">
        <f t="shared" si="35"/>
        <v>620046580.16000009</v>
      </c>
      <c r="M240" s="78">
        <f t="shared" si="39"/>
        <v>620046580.16000009</v>
      </c>
      <c r="N240" s="78">
        <f t="shared" si="40"/>
        <v>620046580.16000009</v>
      </c>
      <c r="O240" s="78">
        <f>520046580.16+100000000</f>
        <v>620046580.16000009</v>
      </c>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6"/>
      <c r="HG240" s="16"/>
      <c r="HH240" s="16"/>
      <c r="HI240" s="16"/>
      <c r="HJ240" s="16"/>
      <c r="HK240" s="16"/>
      <c r="HL240" s="16"/>
    </row>
    <row r="241" spans="1:220" ht="33.75" x14ac:dyDescent="0.25">
      <c r="A241" s="109" t="s">
        <v>502</v>
      </c>
      <c r="B241" s="109" t="s">
        <v>202</v>
      </c>
      <c r="C241" s="109" t="s">
        <v>204</v>
      </c>
      <c r="D241" s="109" t="s">
        <v>523</v>
      </c>
      <c r="E241" s="109" t="s">
        <v>668</v>
      </c>
      <c r="F241" s="403" t="s">
        <v>904</v>
      </c>
      <c r="G241" s="109" t="s">
        <v>513</v>
      </c>
      <c r="H241" s="487" t="s">
        <v>941</v>
      </c>
      <c r="I241" s="497" t="s">
        <v>244</v>
      </c>
      <c r="J241" s="498" t="s">
        <v>1235</v>
      </c>
      <c r="K241" s="503" t="s">
        <v>906</v>
      </c>
      <c r="L241" s="127">
        <f t="shared" si="35"/>
        <v>1131483612</v>
      </c>
      <c r="M241" s="78">
        <f t="shared" si="39"/>
        <v>1131483612</v>
      </c>
      <c r="N241" s="78">
        <f t="shared" si="40"/>
        <v>1131483612</v>
      </c>
      <c r="O241" s="127">
        <v>1131483612</v>
      </c>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6"/>
      <c r="HG241" s="16"/>
      <c r="HH241" s="16"/>
      <c r="HI241" s="16"/>
      <c r="HJ241" s="16"/>
      <c r="HK241" s="16"/>
      <c r="HL241" s="16"/>
    </row>
    <row r="242" spans="1:220" x14ac:dyDescent="0.25">
      <c r="A242" s="99" t="s">
        <v>502</v>
      </c>
      <c r="B242" s="99" t="s">
        <v>202</v>
      </c>
      <c r="C242" s="99" t="s">
        <v>204</v>
      </c>
      <c r="D242" s="99" t="s">
        <v>523</v>
      </c>
      <c r="E242" s="99" t="s">
        <v>762</v>
      </c>
      <c r="F242" s="415"/>
      <c r="G242" s="99"/>
      <c r="H242" s="107"/>
      <c r="I242" s="100"/>
      <c r="J242" s="294"/>
      <c r="K242" s="108" t="s">
        <v>763</v>
      </c>
      <c r="L242" s="127">
        <f t="shared" si="35"/>
        <v>0</v>
      </c>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103"/>
      <c r="CB242" s="103"/>
      <c r="CC242" s="103"/>
      <c r="CD242" s="103"/>
      <c r="CE242" s="103"/>
      <c r="CF242" s="103"/>
      <c r="CG242" s="103"/>
      <c r="CH242" s="103"/>
      <c r="CI242" s="103"/>
      <c r="CJ242" s="103"/>
      <c r="CK242" s="103"/>
      <c r="CL242" s="103"/>
      <c r="CM242" s="103"/>
      <c r="CN242" s="103"/>
      <c r="CO242" s="103"/>
      <c r="CP242" s="103"/>
      <c r="CQ242" s="103"/>
      <c r="CR242" s="103"/>
      <c r="CS242" s="103"/>
      <c r="CT242" s="103"/>
      <c r="CU242" s="103"/>
      <c r="CV242" s="103"/>
      <c r="CW242" s="103"/>
      <c r="CX242" s="103"/>
      <c r="CY242" s="103"/>
      <c r="CZ242" s="103"/>
      <c r="DA242" s="103"/>
      <c r="DB242" s="103"/>
      <c r="DC242" s="103"/>
      <c r="DD242" s="103"/>
      <c r="DE242" s="103"/>
      <c r="DF242" s="103"/>
      <c r="DG242" s="103"/>
      <c r="DH242" s="103"/>
      <c r="DI242" s="103"/>
      <c r="DJ242" s="103"/>
      <c r="DK242" s="103"/>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c r="EU242" s="103"/>
      <c r="EV242" s="103"/>
      <c r="EW242" s="103"/>
      <c r="EX242" s="103"/>
      <c r="EY242" s="103"/>
      <c r="EZ242" s="103"/>
      <c r="FA242" s="103"/>
      <c r="FB242" s="103"/>
      <c r="FC242" s="103"/>
      <c r="FD242" s="103"/>
      <c r="FE242" s="103"/>
      <c r="FF242" s="103"/>
      <c r="FG242" s="103"/>
      <c r="FH242" s="103"/>
      <c r="FI242" s="103"/>
      <c r="FJ242" s="103"/>
      <c r="FK242" s="103"/>
      <c r="FL242" s="103"/>
      <c r="FM242" s="103"/>
      <c r="FN242" s="103"/>
      <c r="FO242" s="103"/>
      <c r="FP242" s="103"/>
      <c r="FQ242" s="103"/>
      <c r="FR242" s="103"/>
      <c r="FS242" s="103"/>
      <c r="FT242" s="103"/>
      <c r="FU242" s="103"/>
      <c r="FV242" s="103"/>
      <c r="FW242" s="103"/>
      <c r="FX242" s="103"/>
      <c r="FY242" s="103"/>
      <c r="FZ242" s="103"/>
      <c r="GA242" s="103"/>
      <c r="GB242" s="103"/>
      <c r="GC242" s="103"/>
      <c r="GD242" s="103"/>
      <c r="GE242" s="103"/>
      <c r="GF242" s="103"/>
      <c r="GG242" s="103"/>
      <c r="GH242" s="103"/>
      <c r="GI242" s="103"/>
      <c r="GJ242" s="103"/>
      <c r="GK242" s="103"/>
      <c r="GL242" s="103"/>
      <c r="GM242" s="103"/>
      <c r="GN242" s="103"/>
      <c r="GO242" s="103"/>
      <c r="GP242" s="103"/>
      <c r="GQ242" s="103"/>
      <c r="GR242" s="103"/>
      <c r="GS242" s="103"/>
      <c r="GT242" s="103"/>
      <c r="GU242" s="103"/>
      <c r="GV242" s="103"/>
      <c r="GW242" s="103"/>
      <c r="GX242" s="103"/>
      <c r="GY242" s="103"/>
      <c r="GZ242" s="103"/>
      <c r="HA242" s="103"/>
      <c r="HB242" s="103"/>
      <c r="HC242" s="103"/>
      <c r="HD242" s="103"/>
      <c r="HE242" s="103"/>
      <c r="HF242" s="16"/>
      <c r="HG242" s="16"/>
      <c r="HH242" s="16"/>
      <c r="HI242" s="16"/>
      <c r="HJ242" s="16"/>
      <c r="HK242" s="16"/>
      <c r="HL242" s="16"/>
    </row>
    <row r="243" spans="1:220" ht="45" x14ac:dyDescent="0.25">
      <c r="A243" s="128" t="s">
        <v>502</v>
      </c>
      <c r="B243" s="109" t="s">
        <v>202</v>
      </c>
      <c r="C243" s="109" t="s">
        <v>204</v>
      </c>
      <c r="D243" s="109" t="s">
        <v>523</v>
      </c>
      <c r="E243" s="109" t="s">
        <v>762</v>
      </c>
      <c r="F243" s="403" t="s">
        <v>363</v>
      </c>
      <c r="G243" s="109" t="s">
        <v>363</v>
      </c>
      <c r="H243" s="487" t="s">
        <v>770</v>
      </c>
      <c r="I243" s="497" t="s">
        <v>223</v>
      </c>
      <c r="J243" s="498" t="s">
        <v>771</v>
      </c>
      <c r="K243" s="490" t="s">
        <v>772</v>
      </c>
      <c r="L243" s="127">
        <f t="shared" si="35"/>
        <v>5000000000</v>
      </c>
      <c r="M243" s="78">
        <f t="shared" ref="M243:M245" si="41">N243</f>
        <v>5000000000</v>
      </c>
      <c r="N243" s="78">
        <f>SUM(O243:BZ243)</f>
        <v>5000000000</v>
      </c>
      <c r="O243" s="78">
        <v>5000000000</v>
      </c>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6"/>
      <c r="HG243" s="16"/>
      <c r="HH243" s="16"/>
      <c r="HI243" s="16"/>
      <c r="HJ243" s="16"/>
      <c r="HK243" s="16"/>
      <c r="HL243" s="16"/>
    </row>
    <row r="244" spans="1:220" ht="33.75" x14ac:dyDescent="0.25">
      <c r="A244" s="128" t="s">
        <v>502</v>
      </c>
      <c r="B244" s="109" t="s">
        <v>202</v>
      </c>
      <c r="C244" s="109" t="s">
        <v>204</v>
      </c>
      <c r="D244" s="109" t="s">
        <v>523</v>
      </c>
      <c r="E244" s="109" t="s">
        <v>762</v>
      </c>
      <c r="F244" s="403">
        <v>2017005810578</v>
      </c>
      <c r="G244" s="109" t="s">
        <v>513</v>
      </c>
      <c r="H244" s="487" t="s">
        <v>1331</v>
      </c>
      <c r="I244" s="497" t="s">
        <v>223</v>
      </c>
      <c r="J244" s="498" t="s">
        <v>1237</v>
      </c>
      <c r="K244" s="494" t="s">
        <v>921</v>
      </c>
      <c r="L244" s="127">
        <f t="shared" si="35"/>
        <v>569109076.80999994</v>
      </c>
      <c r="M244" s="78">
        <f t="shared" si="41"/>
        <v>569109076.80999994</v>
      </c>
      <c r="N244" s="78">
        <f>SUM(O244:BZ244)</f>
        <v>569109076.80999994</v>
      </c>
      <c r="O244" s="78">
        <v>189109076.81</v>
      </c>
      <c r="P244" s="78"/>
      <c r="Q244" s="78"/>
      <c r="R244" s="78"/>
      <c r="S244" s="78"/>
      <c r="T244" s="78"/>
      <c r="U244" s="78"/>
      <c r="V244" s="78"/>
      <c r="W244" s="78"/>
      <c r="X244" s="78"/>
      <c r="Y244" s="78"/>
      <c r="Z244" s="78"/>
      <c r="AA244" s="78"/>
      <c r="AB244" s="78"/>
      <c r="AC244" s="78"/>
      <c r="AD244" s="78">
        <v>240000000</v>
      </c>
      <c r="AE244" s="78"/>
      <c r="AF244" s="78"/>
      <c r="AG244" s="78"/>
      <c r="AH244" s="78"/>
      <c r="AI244" s="78"/>
      <c r="AJ244" s="78"/>
      <c r="AK244" s="78"/>
      <c r="AL244" s="78"/>
      <c r="AM244" s="78"/>
      <c r="AN244" s="78"/>
      <c r="AO244" s="78"/>
      <c r="AP244" s="78">
        <v>140000000</v>
      </c>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6"/>
      <c r="HG244" s="16"/>
      <c r="HH244" s="16"/>
      <c r="HI244" s="16"/>
      <c r="HJ244" s="16"/>
      <c r="HK244" s="16"/>
      <c r="HL244" s="16"/>
    </row>
    <row r="245" spans="1:220" ht="33.75" x14ac:dyDescent="0.25">
      <c r="A245" s="109" t="s">
        <v>502</v>
      </c>
      <c r="B245" s="109" t="s">
        <v>202</v>
      </c>
      <c r="C245" s="109" t="s">
        <v>204</v>
      </c>
      <c r="D245" s="109" t="s">
        <v>523</v>
      </c>
      <c r="E245" s="109" t="s">
        <v>762</v>
      </c>
      <c r="F245" s="403" t="s">
        <v>923</v>
      </c>
      <c r="G245" s="109"/>
      <c r="H245" s="487" t="s">
        <v>1332</v>
      </c>
      <c r="I245" s="497" t="s">
        <v>223</v>
      </c>
      <c r="J245" s="498" t="s">
        <v>1237</v>
      </c>
      <c r="K245" s="458" t="s">
        <v>925</v>
      </c>
      <c r="L245" s="127">
        <f t="shared" si="35"/>
        <v>300000000</v>
      </c>
      <c r="M245" s="78">
        <f t="shared" si="41"/>
        <v>300000000</v>
      </c>
      <c r="N245" s="78">
        <f>SUM(O245:BZ245)</f>
        <v>300000000</v>
      </c>
      <c r="O245" s="78">
        <f>55000000+140000000</f>
        <v>195000000</v>
      </c>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v>100000000</v>
      </c>
      <c r="AQ245" s="78">
        <v>5000000</v>
      </c>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6"/>
      <c r="HG245" s="16"/>
      <c r="HH245" s="16"/>
      <c r="HI245" s="16"/>
      <c r="HJ245" s="16"/>
      <c r="HK245" s="16"/>
      <c r="HL245" s="16"/>
    </row>
    <row r="246" spans="1:220" x14ac:dyDescent="0.25">
      <c r="A246" s="94" t="s">
        <v>502</v>
      </c>
      <c r="B246" s="94" t="s">
        <v>202</v>
      </c>
      <c r="C246" s="94" t="s">
        <v>204</v>
      </c>
      <c r="D246" s="94" t="s">
        <v>355</v>
      </c>
      <c r="E246" s="94"/>
      <c r="F246" s="414"/>
      <c r="G246" s="94"/>
      <c r="H246" s="164"/>
      <c r="I246" s="92"/>
      <c r="J246" s="94"/>
      <c r="K246" s="202" t="s">
        <v>356</v>
      </c>
      <c r="L246" s="127">
        <f t="shared" si="35"/>
        <v>0</v>
      </c>
      <c r="M246" s="73"/>
      <c r="N246" s="73"/>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16"/>
      <c r="HG246" s="16"/>
      <c r="HH246" s="16"/>
      <c r="HI246" s="16"/>
      <c r="HJ246" s="16"/>
      <c r="HK246" s="16"/>
      <c r="HL246" s="16"/>
    </row>
    <row r="247" spans="1:220" x14ac:dyDescent="0.25">
      <c r="A247" s="99" t="s">
        <v>502</v>
      </c>
      <c r="B247" s="99" t="s">
        <v>202</v>
      </c>
      <c r="C247" s="99" t="s">
        <v>204</v>
      </c>
      <c r="D247" s="99" t="s">
        <v>355</v>
      </c>
      <c r="E247" s="99" t="s">
        <v>790</v>
      </c>
      <c r="F247" s="415"/>
      <c r="G247" s="99"/>
      <c r="H247" s="107"/>
      <c r="I247" s="100"/>
      <c r="J247" s="294"/>
      <c r="K247" s="108" t="s">
        <v>791</v>
      </c>
      <c r="L247" s="127">
        <f t="shared" si="35"/>
        <v>0</v>
      </c>
      <c r="M247" s="73"/>
      <c r="N247" s="73"/>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6"/>
      <c r="HG247" s="16"/>
      <c r="HH247" s="16"/>
      <c r="HI247" s="16"/>
      <c r="HJ247" s="16"/>
      <c r="HK247" s="16"/>
      <c r="HL247" s="16"/>
    </row>
    <row r="248" spans="1:220" ht="33.75" x14ac:dyDescent="0.25">
      <c r="A248" s="104" t="s">
        <v>502</v>
      </c>
      <c r="B248" s="104" t="s">
        <v>202</v>
      </c>
      <c r="C248" s="104" t="s">
        <v>204</v>
      </c>
      <c r="D248" s="104" t="s">
        <v>355</v>
      </c>
      <c r="E248" s="104" t="s">
        <v>790</v>
      </c>
      <c r="F248" s="193" t="s">
        <v>794</v>
      </c>
      <c r="G248" s="68" t="s">
        <v>261</v>
      </c>
      <c r="H248" s="495" t="s">
        <v>795</v>
      </c>
      <c r="I248" s="487" t="s">
        <v>244</v>
      </c>
      <c r="J248" s="488" t="s">
        <v>796</v>
      </c>
      <c r="K248" s="489" t="s">
        <v>797</v>
      </c>
      <c r="L248" s="127">
        <f t="shared" si="35"/>
        <v>301000000</v>
      </c>
      <c r="M248" s="73">
        <f t="shared" ref="M248:M304" si="42">N248</f>
        <v>301000000</v>
      </c>
      <c r="N248" s="73">
        <f t="shared" ref="N248:N258" si="43">SUM(O248:BZ248)</f>
        <v>301000000</v>
      </c>
      <c r="O248" s="73">
        <v>301000000</v>
      </c>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03"/>
      <c r="DB248" s="103"/>
      <c r="DC248" s="103"/>
      <c r="DD248" s="103"/>
      <c r="DE248" s="103"/>
      <c r="DF248" s="103"/>
      <c r="DG248" s="103"/>
      <c r="DH248" s="103"/>
      <c r="DI248" s="103"/>
      <c r="DJ248" s="103"/>
      <c r="DK248" s="103"/>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c r="ET248" s="103"/>
      <c r="EU248" s="103"/>
      <c r="EV248" s="103"/>
      <c r="EW248" s="103"/>
      <c r="EX248" s="103"/>
      <c r="EY248" s="103"/>
      <c r="EZ248" s="103"/>
      <c r="FA248" s="103"/>
      <c r="FB248" s="103"/>
      <c r="FC248" s="103"/>
      <c r="FD248" s="103"/>
      <c r="FE248" s="103"/>
      <c r="FF248" s="103"/>
      <c r="FG248" s="103"/>
      <c r="FH248" s="103"/>
      <c r="FI248" s="103"/>
      <c r="FJ248" s="103"/>
      <c r="FK248" s="103"/>
      <c r="FL248" s="103"/>
      <c r="FM248" s="103"/>
      <c r="FN248" s="103"/>
      <c r="FO248" s="103"/>
      <c r="FP248" s="103"/>
      <c r="FQ248" s="103"/>
      <c r="FR248" s="103"/>
      <c r="FS248" s="103"/>
      <c r="FT248" s="103"/>
      <c r="FU248" s="103"/>
      <c r="FV248" s="103"/>
      <c r="FW248" s="103"/>
      <c r="FX248" s="103"/>
      <c r="FY248" s="103"/>
      <c r="FZ248" s="103"/>
      <c r="GA248" s="103"/>
      <c r="GB248" s="103"/>
      <c r="GC248" s="103"/>
      <c r="GD248" s="103"/>
      <c r="GE248" s="103"/>
      <c r="GF248" s="103"/>
      <c r="GG248" s="103"/>
      <c r="GH248" s="103"/>
      <c r="GI248" s="103"/>
      <c r="GJ248" s="103"/>
      <c r="GK248" s="103"/>
      <c r="GL248" s="103"/>
      <c r="GM248" s="103"/>
      <c r="GN248" s="103"/>
      <c r="GO248" s="103"/>
      <c r="GP248" s="103"/>
      <c r="GQ248" s="103"/>
      <c r="GR248" s="103"/>
      <c r="GS248" s="103"/>
      <c r="GT248" s="103"/>
      <c r="GU248" s="103"/>
      <c r="GV248" s="103"/>
      <c r="GW248" s="103"/>
      <c r="GX248" s="103"/>
      <c r="GY248" s="103"/>
      <c r="GZ248" s="103"/>
      <c r="HA248" s="103"/>
      <c r="HB248" s="103"/>
      <c r="HC248" s="103"/>
      <c r="HD248" s="103"/>
      <c r="HE248" s="103"/>
      <c r="HF248" s="16"/>
      <c r="HG248" s="16"/>
      <c r="HH248" s="16"/>
      <c r="HI248" s="16"/>
      <c r="HJ248" s="16"/>
      <c r="HK248" s="16"/>
      <c r="HL248" s="16"/>
    </row>
    <row r="249" spans="1:220" ht="33.75" x14ac:dyDescent="0.25">
      <c r="A249" s="104" t="s">
        <v>502</v>
      </c>
      <c r="B249" s="104" t="s">
        <v>202</v>
      </c>
      <c r="C249" s="104" t="s">
        <v>204</v>
      </c>
      <c r="D249" s="104" t="s">
        <v>355</v>
      </c>
      <c r="E249" s="104" t="s">
        <v>790</v>
      </c>
      <c r="F249" s="193" t="s">
        <v>798</v>
      </c>
      <c r="G249" s="68" t="s">
        <v>261</v>
      </c>
      <c r="H249" s="504" t="s">
        <v>800</v>
      </c>
      <c r="I249" s="487" t="s">
        <v>244</v>
      </c>
      <c r="J249" s="488" t="s">
        <v>796</v>
      </c>
      <c r="K249" s="489" t="s">
        <v>801</v>
      </c>
      <c r="L249" s="127">
        <f t="shared" si="35"/>
        <v>1000000000</v>
      </c>
      <c r="M249" s="73">
        <f t="shared" si="42"/>
        <v>1000000000</v>
      </c>
      <c r="N249" s="73">
        <f t="shared" si="43"/>
        <v>1000000000</v>
      </c>
      <c r="O249" s="73">
        <v>1000000000</v>
      </c>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3"/>
      <c r="DJ249" s="103"/>
      <c r="DK249" s="103"/>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c r="ET249" s="103"/>
      <c r="EU249" s="103"/>
      <c r="EV249" s="103"/>
      <c r="EW249" s="103"/>
      <c r="EX249" s="103"/>
      <c r="EY249" s="103"/>
      <c r="EZ249" s="103"/>
      <c r="FA249" s="103"/>
      <c r="FB249" s="103"/>
      <c r="FC249" s="103"/>
      <c r="FD249" s="103"/>
      <c r="FE249" s="103"/>
      <c r="FF249" s="103"/>
      <c r="FG249" s="103"/>
      <c r="FH249" s="103"/>
      <c r="FI249" s="103"/>
      <c r="FJ249" s="103"/>
      <c r="FK249" s="103"/>
      <c r="FL249" s="103"/>
      <c r="FM249" s="103"/>
      <c r="FN249" s="103"/>
      <c r="FO249" s="103"/>
      <c r="FP249" s="103"/>
      <c r="FQ249" s="103"/>
      <c r="FR249" s="103"/>
      <c r="FS249" s="103"/>
      <c r="FT249" s="103"/>
      <c r="FU249" s="103"/>
      <c r="FV249" s="103"/>
      <c r="FW249" s="103"/>
      <c r="FX249" s="103"/>
      <c r="FY249" s="103"/>
      <c r="FZ249" s="103"/>
      <c r="GA249" s="103"/>
      <c r="GB249" s="103"/>
      <c r="GC249" s="103"/>
      <c r="GD249" s="103"/>
      <c r="GE249" s="103"/>
      <c r="GF249" s="103"/>
      <c r="GG249" s="103"/>
      <c r="GH249" s="103"/>
      <c r="GI249" s="103"/>
      <c r="GJ249" s="103"/>
      <c r="GK249" s="103"/>
      <c r="GL249" s="103"/>
      <c r="GM249" s="103"/>
      <c r="GN249" s="103"/>
      <c r="GO249" s="103"/>
      <c r="GP249" s="103"/>
      <c r="GQ249" s="103"/>
      <c r="GR249" s="103"/>
      <c r="GS249" s="103"/>
      <c r="GT249" s="103"/>
      <c r="GU249" s="103"/>
      <c r="GV249" s="103"/>
      <c r="GW249" s="103"/>
      <c r="GX249" s="103"/>
      <c r="GY249" s="103"/>
      <c r="GZ249" s="103"/>
      <c r="HA249" s="103"/>
      <c r="HB249" s="103"/>
      <c r="HC249" s="103"/>
      <c r="HD249" s="103"/>
      <c r="HE249" s="103"/>
      <c r="HF249" s="16"/>
      <c r="HG249" s="16"/>
      <c r="HH249" s="16"/>
      <c r="HI249" s="16"/>
      <c r="HJ249" s="16"/>
      <c r="HK249" s="16"/>
      <c r="HL249" s="16"/>
    </row>
    <row r="250" spans="1:220" ht="33.75" x14ac:dyDescent="0.25">
      <c r="A250" s="109" t="s">
        <v>502</v>
      </c>
      <c r="B250" s="109" t="s">
        <v>202</v>
      </c>
      <c r="C250" s="109" t="s">
        <v>204</v>
      </c>
      <c r="D250" s="104" t="s">
        <v>355</v>
      </c>
      <c r="E250" s="229" t="s">
        <v>790</v>
      </c>
      <c r="F250" s="193" t="s">
        <v>802</v>
      </c>
      <c r="G250" s="68" t="s">
        <v>261</v>
      </c>
      <c r="H250" s="484" t="s">
        <v>804</v>
      </c>
      <c r="I250" s="487" t="s">
        <v>244</v>
      </c>
      <c r="J250" s="488" t="s">
        <v>796</v>
      </c>
      <c r="K250" s="489" t="s">
        <v>805</v>
      </c>
      <c r="L250" s="127">
        <f t="shared" si="35"/>
        <v>825000000</v>
      </c>
      <c r="M250" s="73">
        <f t="shared" si="42"/>
        <v>825000000</v>
      </c>
      <c r="N250" s="73">
        <f t="shared" si="43"/>
        <v>825000000</v>
      </c>
      <c r="O250" s="78">
        <v>825000000</v>
      </c>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6"/>
      <c r="HG250" s="16"/>
      <c r="HH250" s="16"/>
      <c r="HI250" s="16"/>
      <c r="HJ250" s="16"/>
      <c r="HK250" s="16"/>
      <c r="HL250" s="16"/>
    </row>
    <row r="251" spans="1:220" ht="33.75" x14ac:dyDescent="0.25">
      <c r="A251" s="109" t="s">
        <v>502</v>
      </c>
      <c r="B251" s="109" t="s">
        <v>202</v>
      </c>
      <c r="C251" s="109" t="s">
        <v>204</v>
      </c>
      <c r="D251" s="104" t="s">
        <v>355</v>
      </c>
      <c r="E251" s="229" t="s">
        <v>790</v>
      </c>
      <c r="F251" s="193" t="s">
        <v>809</v>
      </c>
      <c r="G251" s="68" t="s">
        <v>261</v>
      </c>
      <c r="H251" s="484" t="s">
        <v>810</v>
      </c>
      <c r="I251" s="487" t="s">
        <v>244</v>
      </c>
      <c r="J251" s="488" t="s">
        <v>796</v>
      </c>
      <c r="K251" s="489" t="s">
        <v>930</v>
      </c>
      <c r="L251" s="127">
        <f t="shared" si="35"/>
        <v>1020000000</v>
      </c>
      <c r="M251" s="73">
        <f t="shared" si="42"/>
        <v>1020000000</v>
      </c>
      <c r="N251" s="73">
        <f t="shared" si="43"/>
        <v>1020000000</v>
      </c>
      <c r="O251" s="78">
        <v>1020000000</v>
      </c>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6"/>
      <c r="HG251" s="16"/>
      <c r="HH251" s="16"/>
      <c r="HI251" s="16"/>
      <c r="HJ251" s="16"/>
      <c r="HK251" s="16"/>
      <c r="HL251" s="16"/>
    </row>
    <row r="252" spans="1:220" ht="33.75" x14ac:dyDescent="0.25">
      <c r="A252" s="109" t="s">
        <v>502</v>
      </c>
      <c r="B252" s="109" t="s">
        <v>202</v>
      </c>
      <c r="C252" s="109" t="s">
        <v>204</v>
      </c>
      <c r="D252" s="104" t="s">
        <v>355</v>
      </c>
      <c r="E252" s="229" t="s">
        <v>790</v>
      </c>
      <c r="F252" s="193" t="s">
        <v>814</v>
      </c>
      <c r="G252" s="68" t="s">
        <v>261</v>
      </c>
      <c r="H252" s="484" t="s">
        <v>815</v>
      </c>
      <c r="I252" s="487" t="s">
        <v>244</v>
      </c>
      <c r="J252" s="488" t="s">
        <v>796</v>
      </c>
      <c r="K252" s="489" t="s">
        <v>932</v>
      </c>
      <c r="L252" s="127">
        <f t="shared" si="35"/>
        <v>1075059164.73</v>
      </c>
      <c r="M252" s="73">
        <f t="shared" si="42"/>
        <v>1075059164.73</v>
      </c>
      <c r="N252" s="73">
        <f t="shared" si="43"/>
        <v>1075059164.73</v>
      </c>
      <c r="O252" s="78">
        <v>1075059164.73</v>
      </c>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6"/>
      <c r="HG252" s="16"/>
      <c r="HH252" s="16"/>
      <c r="HI252" s="16"/>
      <c r="HJ252" s="16"/>
      <c r="HK252" s="16"/>
      <c r="HL252" s="16"/>
    </row>
    <row r="253" spans="1:220" ht="33.75" x14ac:dyDescent="0.25">
      <c r="A253" s="109" t="s">
        <v>502</v>
      </c>
      <c r="B253" s="109" t="s">
        <v>202</v>
      </c>
      <c r="C253" s="109" t="s">
        <v>204</v>
      </c>
      <c r="D253" s="104" t="s">
        <v>355</v>
      </c>
      <c r="E253" s="229" t="s">
        <v>790</v>
      </c>
      <c r="F253" s="193" t="s">
        <v>819</v>
      </c>
      <c r="G253" s="68" t="s">
        <v>221</v>
      </c>
      <c r="H253" s="484" t="s">
        <v>821</v>
      </c>
      <c r="I253" s="487" t="s">
        <v>244</v>
      </c>
      <c r="J253" s="488" t="s">
        <v>796</v>
      </c>
      <c r="K253" s="473" t="s">
        <v>934</v>
      </c>
      <c r="L253" s="127">
        <f t="shared" si="35"/>
        <v>488879999.54000002</v>
      </c>
      <c r="M253" s="73">
        <f t="shared" si="42"/>
        <v>488879999.54000002</v>
      </c>
      <c r="N253" s="73">
        <f t="shared" si="43"/>
        <v>488879999.54000002</v>
      </c>
      <c r="O253" s="78">
        <v>488879999.54000002</v>
      </c>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6"/>
      <c r="HG253" s="16"/>
      <c r="HH253" s="16"/>
      <c r="HI253" s="16"/>
      <c r="HJ253" s="16"/>
      <c r="HK253" s="16"/>
      <c r="HL253" s="16"/>
    </row>
    <row r="254" spans="1:220" ht="22.5" x14ac:dyDescent="0.25">
      <c r="A254" s="109" t="s">
        <v>502</v>
      </c>
      <c r="B254" s="109" t="s">
        <v>202</v>
      </c>
      <c r="C254" s="109" t="s">
        <v>204</v>
      </c>
      <c r="D254" s="104" t="s">
        <v>355</v>
      </c>
      <c r="E254" s="229" t="s">
        <v>790</v>
      </c>
      <c r="F254" s="193" t="s">
        <v>825</v>
      </c>
      <c r="G254" s="68" t="s">
        <v>221</v>
      </c>
      <c r="H254" s="484" t="s">
        <v>826</v>
      </c>
      <c r="I254" s="487" t="s">
        <v>244</v>
      </c>
      <c r="J254" s="488" t="s">
        <v>796</v>
      </c>
      <c r="K254" s="473" t="s">
        <v>936</v>
      </c>
      <c r="L254" s="127">
        <f t="shared" si="35"/>
        <v>1192451840</v>
      </c>
      <c r="M254" s="73">
        <f t="shared" si="42"/>
        <v>1192451840</v>
      </c>
      <c r="N254" s="73">
        <f t="shared" si="43"/>
        <v>1192451840</v>
      </c>
      <c r="O254" s="78">
        <v>1192451840</v>
      </c>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6"/>
      <c r="HG254" s="16"/>
      <c r="HH254" s="16"/>
      <c r="HI254" s="16"/>
      <c r="HJ254" s="16"/>
      <c r="HK254" s="16"/>
      <c r="HL254" s="16"/>
    </row>
    <row r="255" spans="1:220" ht="33.75" x14ac:dyDescent="0.25">
      <c r="A255" s="109" t="s">
        <v>502</v>
      </c>
      <c r="B255" s="109" t="s">
        <v>202</v>
      </c>
      <c r="C255" s="109" t="s">
        <v>204</v>
      </c>
      <c r="D255" s="104" t="s">
        <v>355</v>
      </c>
      <c r="E255" s="229" t="s">
        <v>790</v>
      </c>
      <c r="F255" s="193" t="s">
        <v>830</v>
      </c>
      <c r="G255" s="68" t="s">
        <v>221</v>
      </c>
      <c r="H255" s="484" t="s">
        <v>831</v>
      </c>
      <c r="I255" s="487" t="s">
        <v>244</v>
      </c>
      <c r="J255" s="488" t="s">
        <v>796</v>
      </c>
      <c r="K255" s="473" t="s">
        <v>832</v>
      </c>
      <c r="L255" s="127">
        <f t="shared" si="35"/>
        <v>7000000000</v>
      </c>
      <c r="M255" s="73">
        <f t="shared" si="42"/>
        <v>7000000000</v>
      </c>
      <c r="N255" s="73">
        <f t="shared" si="43"/>
        <v>7000000000</v>
      </c>
      <c r="O255" s="78">
        <v>7000000000</v>
      </c>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6"/>
      <c r="HG255" s="16"/>
      <c r="HH255" s="16"/>
      <c r="HI255" s="16"/>
      <c r="HJ255" s="16"/>
      <c r="HK255" s="16"/>
      <c r="HL255" s="16"/>
    </row>
    <row r="256" spans="1:220" ht="22.5" x14ac:dyDescent="0.25">
      <c r="A256" s="109" t="s">
        <v>502</v>
      </c>
      <c r="B256" s="109" t="s">
        <v>202</v>
      </c>
      <c r="C256" s="109" t="s">
        <v>204</v>
      </c>
      <c r="D256" s="105" t="s">
        <v>355</v>
      </c>
      <c r="E256" s="230" t="s">
        <v>790</v>
      </c>
      <c r="F256" s="403" t="s">
        <v>794</v>
      </c>
      <c r="G256" s="109" t="s">
        <v>854</v>
      </c>
      <c r="H256" s="487" t="s">
        <v>1333</v>
      </c>
      <c r="I256" s="487" t="s">
        <v>244</v>
      </c>
      <c r="J256" s="488" t="s">
        <v>796</v>
      </c>
      <c r="K256" s="503" t="s">
        <v>939</v>
      </c>
      <c r="L256" s="127">
        <f t="shared" si="35"/>
        <v>509798308</v>
      </c>
      <c r="M256" s="73">
        <f t="shared" si="42"/>
        <v>509798308</v>
      </c>
      <c r="N256" s="73">
        <f t="shared" si="43"/>
        <v>509798308</v>
      </c>
      <c r="O256" s="78">
        <v>509798308</v>
      </c>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6"/>
      <c r="HG256" s="16"/>
      <c r="HH256" s="16"/>
      <c r="HI256" s="16"/>
      <c r="HJ256" s="16"/>
      <c r="HK256" s="16"/>
      <c r="HL256" s="16"/>
    </row>
    <row r="257" spans="1:220" ht="33.75" x14ac:dyDescent="0.25">
      <c r="A257" s="109" t="s">
        <v>502</v>
      </c>
      <c r="B257" s="109" t="s">
        <v>202</v>
      </c>
      <c r="C257" s="109" t="s">
        <v>204</v>
      </c>
      <c r="D257" s="105" t="s">
        <v>355</v>
      </c>
      <c r="E257" s="230" t="s">
        <v>790</v>
      </c>
      <c r="F257" s="403" t="s">
        <v>940</v>
      </c>
      <c r="G257" s="221"/>
      <c r="H257" s="487" t="s">
        <v>1334</v>
      </c>
      <c r="I257" s="487" t="s">
        <v>244</v>
      </c>
      <c r="J257" s="488" t="s">
        <v>796</v>
      </c>
      <c r="K257" s="458" t="s">
        <v>944</v>
      </c>
      <c r="L257" s="127">
        <f t="shared" si="35"/>
        <v>687000000</v>
      </c>
      <c r="M257" s="73">
        <f t="shared" si="42"/>
        <v>687000000</v>
      </c>
      <c r="N257" s="231">
        <f t="shared" si="43"/>
        <v>687000000</v>
      </c>
      <c r="O257" s="444">
        <v>687000000</v>
      </c>
      <c r="P257" s="444"/>
      <c r="Q257" s="444"/>
      <c r="R257" s="444"/>
      <c r="S257" s="444"/>
      <c r="T257" s="444"/>
      <c r="U257" s="444"/>
      <c r="V257" s="445"/>
      <c r="W257" s="444"/>
      <c r="X257" s="444"/>
      <c r="Y257" s="444"/>
      <c r="Z257" s="444"/>
      <c r="AA257" s="444"/>
      <c r="AB257" s="444"/>
      <c r="AC257" s="444"/>
      <c r="AD257" s="444"/>
      <c r="AE257" s="444"/>
      <c r="AF257" s="444"/>
      <c r="AG257" s="444"/>
      <c r="AH257" s="444"/>
      <c r="AI257" s="444"/>
      <c r="AJ257" s="444"/>
      <c r="AK257" s="444"/>
      <c r="AL257" s="444"/>
      <c r="AM257" s="444"/>
      <c r="AN257" s="444"/>
      <c r="AO257" s="444"/>
      <c r="AP257" s="444"/>
      <c r="AQ257" s="444"/>
      <c r="AR257" s="444"/>
      <c r="AS257" s="444"/>
      <c r="AT257" s="444"/>
      <c r="AU257" s="444"/>
      <c r="AV257" s="444"/>
      <c r="AW257" s="444"/>
      <c r="AX257" s="444"/>
      <c r="AY257" s="444"/>
      <c r="AZ257" s="444"/>
      <c r="BA257" s="444"/>
      <c r="BB257" s="444"/>
      <c r="BC257" s="444"/>
      <c r="BD257" s="444"/>
      <c r="BE257" s="444"/>
      <c r="BF257" s="444"/>
      <c r="BG257" s="444"/>
      <c r="BH257" s="444"/>
      <c r="BI257" s="445"/>
      <c r="BJ257" s="445"/>
      <c r="BK257" s="445"/>
      <c r="BL257" s="444"/>
      <c r="BM257" s="444"/>
      <c r="BN257" s="444"/>
      <c r="BO257" s="444"/>
      <c r="BP257" s="444"/>
      <c r="BQ257" s="444"/>
      <c r="BR257" s="444"/>
      <c r="BS257" s="444"/>
      <c r="BT257" s="444"/>
      <c r="BU257" s="444"/>
      <c r="BV257" s="444"/>
      <c r="BW257" s="444"/>
      <c r="BX257" s="444"/>
      <c r="BY257" s="444"/>
      <c r="BZ257" s="44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6"/>
      <c r="HG257" s="16"/>
      <c r="HH257" s="16"/>
      <c r="HI257" s="16"/>
      <c r="HJ257" s="16"/>
      <c r="HK257" s="16"/>
      <c r="HL257" s="16"/>
    </row>
    <row r="258" spans="1:220" ht="33.75" x14ac:dyDescent="0.25">
      <c r="A258" s="109" t="s">
        <v>502</v>
      </c>
      <c r="B258" s="109" t="s">
        <v>202</v>
      </c>
      <c r="C258" s="109" t="s">
        <v>204</v>
      </c>
      <c r="D258" s="105" t="s">
        <v>355</v>
      </c>
      <c r="E258" s="230" t="s">
        <v>790</v>
      </c>
      <c r="F258" s="419" t="s">
        <v>945</v>
      </c>
      <c r="G258" s="232"/>
      <c r="H258" s="487" t="s">
        <v>1335</v>
      </c>
      <c r="I258" s="505" t="s">
        <v>244</v>
      </c>
      <c r="J258" s="506" t="s">
        <v>796</v>
      </c>
      <c r="K258" s="458" t="s">
        <v>947</v>
      </c>
      <c r="L258" s="127">
        <f t="shared" si="35"/>
        <v>1000000000</v>
      </c>
      <c r="M258" s="73">
        <f t="shared" si="42"/>
        <v>1000000000</v>
      </c>
      <c r="N258" s="231">
        <f t="shared" si="43"/>
        <v>1000000000</v>
      </c>
      <c r="O258" s="444">
        <v>1000000000</v>
      </c>
      <c r="P258" s="444"/>
      <c r="Q258" s="444"/>
      <c r="R258" s="444"/>
      <c r="S258" s="444"/>
      <c r="T258" s="444"/>
      <c r="U258" s="444"/>
      <c r="V258" s="445"/>
      <c r="W258" s="444"/>
      <c r="X258" s="444"/>
      <c r="Y258" s="444"/>
      <c r="Z258" s="444"/>
      <c r="AA258" s="444"/>
      <c r="AB258" s="444"/>
      <c r="AC258" s="444"/>
      <c r="AD258" s="444"/>
      <c r="AE258" s="444"/>
      <c r="AF258" s="444"/>
      <c r="AG258" s="444"/>
      <c r="AH258" s="444"/>
      <c r="AI258" s="444"/>
      <c r="AJ258" s="444"/>
      <c r="AK258" s="444"/>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444"/>
      <c r="BH258" s="444"/>
      <c r="BI258" s="445"/>
      <c r="BJ258" s="445"/>
      <c r="BK258" s="445"/>
      <c r="BL258" s="444"/>
      <c r="BM258" s="444"/>
      <c r="BN258" s="444"/>
      <c r="BO258" s="444"/>
      <c r="BP258" s="444"/>
      <c r="BQ258" s="444"/>
      <c r="BR258" s="444"/>
      <c r="BS258" s="444"/>
      <c r="BT258" s="444"/>
      <c r="BU258" s="444"/>
      <c r="BV258" s="444"/>
      <c r="BW258" s="444"/>
      <c r="BX258" s="444"/>
      <c r="BY258" s="444"/>
      <c r="BZ258" s="44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6"/>
      <c r="HG258" s="16"/>
      <c r="HH258" s="16"/>
      <c r="HI258" s="16"/>
      <c r="HJ258" s="16"/>
      <c r="HK258" s="16"/>
      <c r="HL258" s="16"/>
    </row>
    <row r="259" spans="1:220" ht="22.5" x14ac:dyDescent="0.25">
      <c r="A259" s="233" t="s">
        <v>608</v>
      </c>
      <c r="B259" s="233"/>
      <c r="C259" s="233"/>
      <c r="D259" s="233"/>
      <c r="E259" s="233"/>
      <c r="F259" s="423"/>
      <c r="G259" s="234"/>
      <c r="H259" s="463"/>
      <c r="I259" s="235"/>
      <c r="J259" s="475"/>
      <c r="K259" s="361" t="s">
        <v>948</v>
      </c>
      <c r="L259" s="127">
        <f t="shared" si="35"/>
        <v>0</v>
      </c>
      <c r="M259" s="73">
        <f t="shared" si="42"/>
        <v>0</v>
      </c>
      <c r="N259" s="73"/>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c r="GG259" s="14"/>
      <c r="GH259" s="14"/>
      <c r="GI259" s="14"/>
      <c r="GJ259" s="14"/>
      <c r="GK259" s="14"/>
      <c r="GL259" s="14"/>
      <c r="GM259" s="14"/>
      <c r="GN259" s="14"/>
      <c r="GO259" s="14"/>
      <c r="GP259" s="14"/>
      <c r="GQ259" s="14"/>
      <c r="GR259" s="14"/>
      <c r="GS259" s="14"/>
      <c r="GT259" s="14"/>
      <c r="GU259" s="14"/>
      <c r="GV259" s="14"/>
      <c r="GW259" s="14"/>
      <c r="GX259" s="14"/>
      <c r="GY259" s="14"/>
      <c r="GZ259" s="14"/>
      <c r="HA259" s="14"/>
      <c r="HB259" s="14"/>
      <c r="HC259" s="14"/>
      <c r="HD259" s="14"/>
      <c r="HE259" s="14"/>
      <c r="HF259" s="16"/>
      <c r="HG259" s="16"/>
      <c r="HH259" s="16"/>
      <c r="HI259" s="16"/>
      <c r="HJ259" s="16"/>
      <c r="HK259" s="16"/>
      <c r="HL259" s="16"/>
    </row>
    <row r="260" spans="1:220" x14ac:dyDescent="0.25">
      <c r="A260" s="75" t="s">
        <v>608</v>
      </c>
      <c r="B260" s="75" t="s">
        <v>281</v>
      </c>
      <c r="C260" s="75"/>
      <c r="D260" s="75"/>
      <c r="E260" s="75"/>
      <c r="F260" s="422"/>
      <c r="G260" s="74"/>
      <c r="H260" s="90"/>
      <c r="I260" s="74"/>
      <c r="J260" s="75"/>
      <c r="K260" s="76" t="s">
        <v>839</v>
      </c>
      <c r="L260" s="127">
        <f t="shared" si="35"/>
        <v>0</v>
      </c>
      <c r="M260" s="73">
        <f t="shared" si="42"/>
        <v>0</v>
      </c>
      <c r="N260" s="73"/>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6"/>
      <c r="HG260" s="16"/>
      <c r="HH260" s="16"/>
      <c r="HI260" s="16"/>
      <c r="HJ260" s="16"/>
      <c r="HK260" s="16"/>
      <c r="HL260" s="16"/>
    </row>
    <row r="261" spans="1:220" ht="22.5" x14ac:dyDescent="0.25">
      <c r="A261" s="96" t="s">
        <v>608</v>
      </c>
      <c r="B261" s="96" t="s">
        <v>281</v>
      </c>
      <c r="C261" s="96" t="s">
        <v>281</v>
      </c>
      <c r="D261" s="96"/>
      <c r="E261" s="96"/>
      <c r="F261" s="411"/>
      <c r="G261" s="96"/>
      <c r="H261" s="461"/>
      <c r="I261" s="97"/>
      <c r="J261" s="292"/>
      <c r="K261" s="284" t="s">
        <v>840</v>
      </c>
      <c r="L261" s="127">
        <f t="shared" si="35"/>
        <v>0</v>
      </c>
      <c r="M261" s="73">
        <f t="shared" si="42"/>
        <v>0</v>
      </c>
      <c r="N261" s="73"/>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c r="GG261" s="14"/>
      <c r="GH261" s="14"/>
      <c r="GI261" s="14"/>
      <c r="GJ261" s="14"/>
      <c r="GK261" s="14"/>
      <c r="GL261" s="14"/>
      <c r="GM261" s="14"/>
      <c r="GN261" s="14"/>
      <c r="GO261" s="14"/>
      <c r="GP261" s="14"/>
      <c r="GQ261" s="14"/>
      <c r="GR261" s="14"/>
      <c r="GS261" s="14"/>
      <c r="GT261" s="14"/>
      <c r="GU261" s="14"/>
      <c r="GV261" s="14"/>
      <c r="GW261" s="14"/>
      <c r="GX261" s="14"/>
      <c r="GY261" s="14"/>
      <c r="GZ261" s="14"/>
      <c r="HA261" s="14"/>
      <c r="HB261" s="14"/>
      <c r="HC261" s="14"/>
      <c r="HD261" s="14"/>
      <c r="HE261" s="14"/>
      <c r="HF261" s="16"/>
      <c r="HG261" s="16"/>
      <c r="HH261" s="16"/>
      <c r="HI261" s="16"/>
      <c r="HJ261" s="16"/>
      <c r="HK261" s="16"/>
      <c r="HL261" s="16"/>
    </row>
    <row r="262" spans="1:220" x14ac:dyDescent="0.25">
      <c r="A262" s="94" t="s">
        <v>608</v>
      </c>
      <c r="B262" s="94" t="s">
        <v>281</v>
      </c>
      <c r="C262" s="94" t="s">
        <v>281</v>
      </c>
      <c r="D262" s="94" t="s">
        <v>281</v>
      </c>
      <c r="E262" s="94"/>
      <c r="F262" s="413"/>
      <c r="G262" s="92"/>
      <c r="H262" s="164"/>
      <c r="I262" s="92"/>
      <c r="J262" s="94"/>
      <c r="K262" s="95" t="s">
        <v>439</v>
      </c>
      <c r="L262" s="127">
        <f t="shared" si="35"/>
        <v>0</v>
      </c>
      <c r="M262" s="73">
        <f t="shared" si="42"/>
        <v>0</v>
      </c>
      <c r="N262" s="73"/>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6"/>
      <c r="HG262" s="16"/>
      <c r="HH262" s="16"/>
      <c r="HI262" s="16"/>
      <c r="HJ262" s="16"/>
      <c r="HK262" s="16"/>
      <c r="HL262" s="16"/>
    </row>
    <row r="263" spans="1:220" x14ac:dyDescent="0.25">
      <c r="A263" s="99" t="s">
        <v>608</v>
      </c>
      <c r="B263" s="99" t="s">
        <v>281</v>
      </c>
      <c r="C263" s="99" t="s">
        <v>281</v>
      </c>
      <c r="D263" s="99" t="s">
        <v>281</v>
      </c>
      <c r="E263" s="99" t="s">
        <v>212</v>
      </c>
      <c r="F263" s="415"/>
      <c r="G263" s="99"/>
      <c r="H263" s="107"/>
      <c r="I263" s="100"/>
      <c r="J263" s="294"/>
      <c r="K263" s="362" t="s">
        <v>841</v>
      </c>
      <c r="L263" s="127">
        <f t="shared" si="35"/>
        <v>0</v>
      </c>
      <c r="M263" s="73">
        <f t="shared" si="42"/>
        <v>0</v>
      </c>
      <c r="N263" s="73"/>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c r="GG263" s="14"/>
      <c r="GH263" s="14"/>
      <c r="GI263" s="14"/>
      <c r="GJ263" s="14"/>
      <c r="GK263" s="14"/>
      <c r="GL263" s="14"/>
      <c r="GM263" s="14"/>
      <c r="GN263" s="14"/>
      <c r="GO263" s="14"/>
      <c r="GP263" s="14"/>
      <c r="GQ263" s="14"/>
      <c r="GR263" s="14"/>
      <c r="GS263" s="14"/>
      <c r="GT263" s="14"/>
      <c r="GU263" s="14"/>
      <c r="GV263" s="14"/>
      <c r="GW263" s="14"/>
      <c r="GX263" s="14"/>
      <c r="GY263" s="14"/>
      <c r="GZ263" s="14"/>
      <c r="HA263" s="14"/>
      <c r="HB263" s="14"/>
      <c r="HC263" s="14"/>
      <c r="HD263" s="14"/>
      <c r="HE263" s="14"/>
      <c r="HF263" s="16"/>
      <c r="HG263" s="16"/>
      <c r="HH263" s="16"/>
      <c r="HI263" s="16"/>
      <c r="HJ263" s="16"/>
      <c r="HK263" s="16"/>
      <c r="HL263" s="16"/>
    </row>
    <row r="264" spans="1:220" ht="33.75" x14ac:dyDescent="0.25">
      <c r="A264" s="149" t="s">
        <v>608</v>
      </c>
      <c r="B264" s="149" t="s">
        <v>281</v>
      </c>
      <c r="C264" s="149" t="s">
        <v>281</v>
      </c>
      <c r="D264" s="149" t="s">
        <v>281</v>
      </c>
      <c r="E264" s="149" t="s">
        <v>212</v>
      </c>
      <c r="F264" s="424" t="s">
        <v>950</v>
      </c>
      <c r="G264" s="68"/>
      <c r="H264" s="104" t="s">
        <v>1336</v>
      </c>
      <c r="I264" s="104" t="s">
        <v>223</v>
      </c>
      <c r="J264" s="67" t="s">
        <v>1230</v>
      </c>
      <c r="K264" s="236" t="s">
        <v>951</v>
      </c>
      <c r="L264" s="127">
        <f t="shared" si="35"/>
        <v>7891754980</v>
      </c>
      <c r="M264" s="237">
        <f t="shared" si="42"/>
        <v>7891754980</v>
      </c>
      <c r="N264" s="73">
        <f t="shared" ref="N264:N303" si="44">SUM(O264:BZ264)</f>
        <v>7891754980</v>
      </c>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v>7891754980</v>
      </c>
      <c r="BE264" s="73"/>
      <c r="BF264" s="73"/>
      <c r="BG264" s="60"/>
      <c r="BH264" s="73"/>
      <c r="BI264" s="73"/>
      <c r="BJ264" s="73"/>
      <c r="BK264" s="73"/>
      <c r="BL264" s="73"/>
      <c r="BM264" s="73"/>
      <c r="BN264" s="73"/>
      <c r="BO264" s="73"/>
      <c r="BP264" s="73"/>
      <c r="BQ264" s="73"/>
      <c r="BR264" s="73"/>
      <c r="BS264" s="73"/>
      <c r="BT264" s="73"/>
      <c r="BU264" s="73"/>
      <c r="BV264" s="73"/>
      <c r="BW264" s="73"/>
      <c r="BX264" s="73"/>
      <c r="BY264" s="73"/>
      <c r="BZ264" s="7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03"/>
      <c r="DB264" s="103"/>
      <c r="DC264" s="103"/>
      <c r="DD264" s="103"/>
      <c r="DE264" s="103"/>
      <c r="DF264" s="103"/>
      <c r="DG264" s="103"/>
      <c r="DH264" s="103"/>
      <c r="DI264" s="103"/>
      <c r="DJ264" s="103"/>
      <c r="DK264" s="103"/>
      <c r="DL264" s="103"/>
      <c r="DM264" s="103"/>
      <c r="DN264" s="103"/>
      <c r="DO264" s="103"/>
      <c r="DP264" s="103"/>
      <c r="DQ264" s="103"/>
      <c r="DR264" s="103"/>
      <c r="DS264" s="103"/>
      <c r="DT264" s="103"/>
      <c r="DU264" s="103"/>
      <c r="DV264" s="103"/>
      <c r="DW264" s="103"/>
      <c r="DX264" s="103"/>
      <c r="DY264" s="103"/>
      <c r="DZ264" s="103"/>
      <c r="EA264" s="103"/>
      <c r="EB264" s="103"/>
      <c r="EC264" s="103"/>
      <c r="ED264" s="103"/>
      <c r="EE264" s="103"/>
      <c r="EF264" s="103"/>
      <c r="EG264" s="103"/>
      <c r="EH264" s="103"/>
      <c r="EI264" s="103"/>
      <c r="EJ264" s="103"/>
      <c r="EK264" s="103"/>
      <c r="EL264" s="103"/>
      <c r="EM264" s="103"/>
      <c r="EN264" s="103"/>
      <c r="EO264" s="103"/>
      <c r="EP264" s="103"/>
      <c r="EQ264" s="103"/>
      <c r="ER264" s="103"/>
      <c r="ES264" s="103"/>
      <c r="ET264" s="103"/>
      <c r="EU264" s="103"/>
      <c r="EV264" s="103"/>
      <c r="EW264" s="103"/>
      <c r="EX264" s="103"/>
      <c r="EY264" s="103"/>
      <c r="EZ264" s="103"/>
      <c r="FA264" s="103"/>
      <c r="FB264" s="103"/>
      <c r="FC264" s="103"/>
      <c r="FD264" s="103"/>
      <c r="FE264" s="103"/>
      <c r="FF264" s="103"/>
      <c r="FG264" s="103"/>
      <c r="FH264" s="103"/>
      <c r="FI264" s="103"/>
      <c r="FJ264" s="103"/>
      <c r="FK264" s="103"/>
      <c r="FL264" s="103"/>
      <c r="FM264" s="103"/>
      <c r="FN264" s="103"/>
      <c r="FO264" s="103"/>
      <c r="FP264" s="103"/>
      <c r="FQ264" s="103"/>
      <c r="FR264" s="103"/>
      <c r="FS264" s="103"/>
      <c r="FT264" s="103"/>
      <c r="FU264" s="103"/>
      <c r="FV264" s="103"/>
      <c r="FW264" s="103"/>
      <c r="FX264" s="103"/>
      <c r="FY264" s="103"/>
      <c r="FZ264" s="103"/>
      <c r="GA264" s="103"/>
      <c r="GB264" s="103"/>
      <c r="GC264" s="103"/>
      <c r="GD264" s="103"/>
      <c r="GE264" s="103"/>
      <c r="GF264" s="103"/>
      <c r="GG264" s="103"/>
      <c r="GH264" s="103"/>
      <c r="GI264" s="103"/>
      <c r="GJ264" s="103"/>
      <c r="GK264" s="103"/>
      <c r="GL264" s="103"/>
      <c r="GM264" s="103"/>
      <c r="GN264" s="103"/>
      <c r="GO264" s="103"/>
      <c r="GP264" s="103"/>
      <c r="GQ264" s="103"/>
      <c r="GR264" s="103"/>
      <c r="GS264" s="103"/>
      <c r="GT264" s="103"/>
      <c r="GU264" s="103"/>
      <c r="GV264" s="103"/>
      <c r="GW264" s="103"/>
      <c r="GX264" s="103"/>
      <c r="GY264" s="103"/>
      <c r="GZ264" s="103"/>
      <c r="HA264" s="103"/>
      <c r="HB264" s="103"/>
      <c r="HC264" s="103"/>
      <c r="HD264" s="103"/>
      <c r="HE264" s="103"/>
      <c r="HF264" s="82"/>
      <c r="HG264" s="82"/>
      <c r="HH264" s="82"/>
      <c r="HI264" s="82"/>
      <c r="HJ264" s="82"/>
      <c r="HK264" s="82"/>
      <c r="HL264" s="82"/>
    </row>
    <row r="265" spans="1:220" ht="33.75" x14ac:dyDescent="0.25">
      <c r="A265" s="149" t="s">
        <v>608</v>
      </c>
      <c r="B265" s="149" t="s">
        <v>281</v>
      </c>
      <c r="C265" s="149" t="s">
        <v>281</v>
      </c>
      <c r="D265" s="149" t="s">
        <v>281</v>
      </c>
      <c r="E265" s="149" t="s">
        <v>212</v>
      </c>
      <c r="F265" s="424" t="s">
        <v>950</v>
      </c>
      <c r="G265" s="68"/>
      <c r="H265" s="104" t="s">
        <v>1337</v>
      </c>
      <c r="I265" s="104" t="s">
        <v>223</v>
      </c>
      <c r="J265" s="67" t="s">
        <v>1230</v>
      </c>
      <c r="K265" s="236" t="s">
        <v>956</v>
      </c>
      <c r="L265" s="127">
        <f t="shared" si="35"/>
        <v>504233388</v>
      </c>
      <c r="M265" s="237">
        <f t="shared" si="42"/>
        <v>504233388</v>
      </c>
      <c r="N265" s="73">
        <f t="shared" si="44"/>
        <v>504233388</v>
      </c>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v>504233388</v>
      </c>
      <c r="BE265" s="73"/>
      <c r="BF265" s="73"/>
      <c r="BG265" s="60"/>
      <c r="BH265" s="73"/>
      <c r="BI265" s="73"/>
      <c r="BJ265" s="73"/>
      <c r="BK265" s="73"/>
      <c r="BL265" s="73"/>
      <c r="BM265" s="73"/>
      <c r="BN265" s="73"/>
      <c r="BO265" s="73"/>
      <c r="BP265" s="73"/>
      <c r="BQ265" s="73"/>
      <c r="BR265" s="73"/>
      <c r="BS265" s="73"/>
      <c r="BT265" s="73"/>
      <c r="BU265" s="73"/>
      <c r="BV265" s="73"/>
      <c r="BW265" s="73"/>
      <c r="BX265" s="73"/>
      <c r="BY265" s="73"/>
      <c r="BZ265" s="7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03"/>
      <c r="DB265" s="103"/>
      <c r="DC265" s="103"/>
      <c r="DD265" s="103"/>
      <c r="DE265" s="103"/>
      <c r="DF265" s="103"/>
      <c r="DG265" s="103"/>
      <c r="DH265" s="103"/>
      <c r="DI265" s="103"/>
      <c r="DJ265" s="103"/>
      <c r="DK265" s="103"/>
      <c r="DL265" s="103"/>
      <c r="DM265" s="103"/>
      <c r="DN265" s="103"/>
      <c r="DO265" s="103"/>
      <c r="DP265" s="103"/>
      <c r="DQ265" s="103"/>
      <c r="DR265" s="103"/>
      <c r="DS265" s="103"/>
      <c r="DT265" s="103"/>
      <c r="DU265" s="103"/>
      <c r="DV265" s="103"/>
      <c r="DW265" s="103"/>
      <c r="DX265" s="103"/>
      <c r="DY265" s="103"/>
      <c r="DZ265" s="103"/>
      <c r="EA265" s="103"/>
      <c r="EB265" s="103"/>
      <c r="EC265" s="103"/>
      <c r="ED265" s="103"/>
      <c r="EE265" s="103"/>
      <c r="EF265" s="103"/>
      <c r="EG265" s="103"/>
      <c r="EH265" s="103"/>
      <c r="EI265" s="103"/>
      <c r="EJ265" s="103"/>
      <c r="EK265" s="103"/>
      <c r="EL265" s="103"/>
      <c r="EM265" s="103"/>
      <c r="EN265" s="103"/>
      <c r="EO265" s="103"/>
      <c r="EP265" s="103"/>
      <c r="EQ265" s="103"/>
      <c r="ER265" s="103"/>
      <c r="ES265" s="103"/>
      <c r="ET265" s="103"/>
      <c r="EU265" s="103"/>
      <c r="EV265" s="103"/>
      <c r="EW265" s="103"/>
      <c r="EX265" s="103"/>
      <c r="EY265" s="103"/>
      <c r="EZ265" s="103"/>
      <c r="FA265" s="103"/>
      <c r="FB265" s="103"/>
      <c r="FC265" s="103"/>
      <c r="FD265" s="103"/>
      <c r="FE265" s="103"/>
      <c r="FF265" s="103"/>
      <c r="FG265" s="103"/>
      <c r="FH265" s="103"/>
      <c r="FI265" s="103"/>
      <c r="FJ265" s="103"/>
      <c r="FK265" s="103"/>
      <c r="FL265" s="103"/>
      <c r="FM265" s="103"/>
      <c r="FN265" s="103"/>
      <c r="FO265" s="103"/>
      <c r="FP265" s="103"/>
      <c r="FQ265" s="103"/>
      <c r="FR265" s="103"/>
      <c r="FS265" s="103"/>
      <c r="FT265" s="103"/>
      <c r="FU265" s="103"/>
      <c r="FV265" s="103"/>
      <c r="FW265" s="103"/>
      <c r="FX265" s="103"/>
      <c r="FY265" s="103"/>
      <c r="FZ265" s="103"/>
      <c r="GA265" s="103"/>
      <c r="GB265" s="103"/>
      <c r="GC265" s="103"/>
      <c r="GD265" s="103"/>
      <c r="GE265" s="103"/>
      <c r="GF265" s="103"/>
      <c r="GG265" s="103"/>
      <c r="GH265" s="103"/>
      <c r="GI265" s="103"/>
      <c r="GJ265" s="103"/>
      <c r="GK265" s="103"/>
      <c r="GL265" s="103"/>
      <c r="GM265" s="103"/>
      <c r="GN265" s="103"/>
      <c r="GO265" s="103"/>
      <c r="GP265" s="103"/>
      <c r="GQ265" s="103"/>
      <c r="GR265" s="103"/>
      <c r="GS265" s="103"/>
      <c r="GT265" s="103"/>
      <c r="GU265" s="103"/>
      <c r="GV265" s="103"/>
      <c r="GW265" s="103"/>
      <c r="GX265" s="103"/>
      <c r="GY265" s="103"/>
      <c r="GZ265" s="103"/>
      <c r="HA265" s="103"/>
      <c r="HB265" s="103"/>
      <c r="HC265" s="103"/>
      <c r="HD265" s="103"/>
      <c r="HE265" s="103"/>
      <c r="HF265" s="82"/>
      <c r="HG265" s="82"/>
      <c r="HH265" s="82"/>
      <c r="HI265" s="82"/>
      <c r="HJ265" s="82"/>
      <c r="HK265" s="82"/>
      <c r="HL265" s="82"/>
    </row>
    <row r="266" spans="1:220" ht="33.75" x14ac:dyDescent="0.25">
      <c r="A266" s="149" t="s">
        <v>608</v>
      </c>
      <c r="B266" s="149" t="s">
        <v>281</v>
      </c>
      <c r="C266" s="149" t="s">
        <v>281</v>
      </c>
      <c r="D266" s="149" t="s">
        <v>281</v>
      </c>
      <c r="E266" s="149" t="s">
        <v>212</v>
      </c>
      <c r="F266" s="424" t="s">
        <v>950</v>
      </c>
      <c r="G266" s="68"/>
      <c r="H266" s="104" t="s">
        <v>1338</v>
      </c>
      <c r="I266" s="104" t="s">
        <v>223</v>
      </c>
      <c r="J266" s="67" t="s">
        <v>1230</v>
      </c>
      <c r="K266" s="236" t="s">
        <v>958</v>
      </c>
      <c r="L266" s="127">
        <f t="shared" si="35"/>
        <v>711858901</v>
      </c>
      <c r="M266" s="237">
        <f t="shared" si="42"/>
        <v>711858901</v>
      </c>
      <c r="N266" s="73">
        <f t="shared" si="44"/>
        <v>711858901</v>
      </c>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v>711858901</v>
      </c>
      <c r="BE266" s="73"/>
      <c r="BF266" s="73"/>
      <c r="BG266" s="60"/>
      <c r="BH266" s="73"/>
      <c r="BI266" s="73"/>
      <c r="BJ266" s="73"/>
      <c r="BK266" s="73"/>
      <c r="BL266" s="73"/>
      <c r="BM266" s="73"/>
      <c r="BN266" s="73"/>
      <c r="BO266" s="73"/>
      <c r="BP266" s="73"/>
      <c r="BQ266" s="73"/>
      <c r="BR266" s="73"/>
      <c r="BS266" s="73"/>
      <c r="BT266" s="73"/>
      <c r="BU266" s="73"/>
      <c r="BV266" s="73"/>
      <c r="BW266" s="73"/>
      <c r="BX266" s="73"/>
      <c r="BY266" s="73"/>
      <c r="BZ266" s="7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03"/>
      <c r="DB266" s="103"/>
      <c r="DC266" s="103"/>
      <c r="DD266" s="103"/>
      <c r="DE266" s="103"/>
      <c r="DF266" s="103"/>
      <c r="DG266" s="103"/>
      <c r="DH266" s="103"/>
      <c r="DI266" s="103"/>
      <c r="DJ266" s="103"/>
      <c r="DK266" s="103"/>
      <c r="DL266" s="103"/>
      <c r="DM266" s="103"/>
      <c r="DN266" s="103"/>
      <c r="DO266" s="103"/>
      <c r="DP266" s="103"/>
      <c r="DQ266" s="103"/>
      <c r="DR266" s="103"/>
      <c r="DS266" s="103"/>
      <c r="DT266" s="103"/>
      <c r="DU266" s="103"/>
      <c r="DV266" s="103"/>
      <c r="DW266" s="103"/>
      <c r="DX266" s="103"/>
      <c r="DY266" s="103"/>
      <c r="DZ266" s="103"/>
      <c r="EA266" s="103"/>
      <c r="EB266" s="103"/>
      <c r="EC266" s="103"/>
      <c r="ED266" s="103"/>
      <c r="EE266" s="103"/>
      <c r="EF266" s="103"/>
      <c r="EG266" s="103"/>
      <c r="EH266" s="103"/>
      <c r="EI266" s="103"/>
      <c r="EJ266" s="103"/>
      <c r="EK266" s="103"/>
      <c r="EL266" s="103"/>
      <c r="EM266" s="103"/>
      <c r="EN266" s="103"/>
      <c r="EO266" s="103"/>
      <c r="EP266" s="103"/>
      <c r="EQ266" s="103"/>
      <c r="ER266" s="103"/>
      <c r="ES266" s="103"/>
      <c r="ET266" s="103"/>
      <c r="EU266" s="103"/>
      <c r="EV266" s="103"/>
      <c r="EW266" s="103"/>
      <c r="EX266" s="103"/>
      <c r="EY266" s="103"/>
      <c r="EZ266" s="103"/>
      <c r="FA266" s="103"/>
      <c r="FB266" s="103"/>
      <c r="FC266" s="103"/>
      <c r="FD266" s="103"/>
      <c r="FE266" s="103"/>
      <c r="FF266" s="103"/>
      <c r="FG266" s="103"/>
      <c r="FH266" s="103"/>
      <c r="FI266" s="103"/>
      <c r="FJ266" s="103"/>
      <c r="FK266" s="103"/>
      <c r="FL266" s="103"/>
      <c r="FM266" s="103"/>
      <c r="FN266" s="103"/>
      <c r="FO266" s="103"/>
      <c r="FP266" s="103"/>
      <c r="FQ266" s="103"/>
      <c r="FR266" s="103"/>
      <c r="FS266" s="103"/>
      <c r="FT266" s="103"/>
      <c r="FU266" s="103"/>
      <c r="FV266" s="103"/>
      <c r="FW266" s="103"/>
      <c r="FX266" s="103"/>
      <c r="FY266" s="103"/>
      <c r="FZ266" s="103"/>
      <c r="GA266" s="103"/>
      <c r="GB266" s="103"/>
      <c r="GC266" s="103"/>
      <c r="GD266" s="103"/>
      <c r="GE266" s="103"/>
      <c r="GF266" s="103"/>
      <c r="GG266" s="103"/>
      <c r="GH266" s="103"/>
      <c r="GI266" s="103"/>
      <c r="GJ266" s="103"/>
      <c r="GK266" s="103"/>
      <c r="GL266" s="103"/>
      <c r="GM266" s="103"/>
      <c r="GN266" s="103"/>
      <c r="GO266" s="103"/>
      <c r="GP266" s="103"/>
      <c r="GQ266" s="103"/>
      <c r="GR266" s="103"/>
      <c r="GS266" s="103"/>
      <c r="GT266" s="103"/>
      <c r="GU266" s="103"/>
      <c r="GV266" s="103"/>
      <c r="GW266" s="103"/>
      <c r="GX266" s="103"/>
      <c r="GY266" s="103"/>
      <c r="GZ266" s="103"/>
      <c r="HA266" s="103"/>
      <c r="HB266" s="103"/>
      <c r="HC266" s="103"/>
      <c r="HD266" s="103"/>
      <c r="HE266" s="103"/>
      <c r="HF266" s="82"/>
      <c r="HG266" s="82"/>
      <c r="HH266" s="82"/>
      <c r="HI266" s="82"/>
      <c r="HJ266" s="82"/>
      <c r="HK266" s="82"/>
      <c r="HL266" s="82"/>
    </row>
    <row r="267" spans="1:220" ht="45" x14ac:dyDescent="0.25">
      <c r="A267" s="149" t="s">
        <v>608</v>
      </c>
      <c r="B267" s="149" t="s">
        <v>281</v>
      </c>
      <c r="C267" s="149" t="s">
        <v>281</v>
      </c>
      <c r="D267" s="149" t="s">
        <v>281</v>
      </c>
      <c r="E267" s="149" t="s">
        <v>212</v>
      </c>
      <c r="F267" s="424" t="s">
        <v>950</v>
      </c>
      <c r="G267" s="68"/>
      <c r="H267" s="104" t="s">
        <v>1339</v>
      </c>
      <c r="I267" s="104" t="s">
        <v>223</v>
      </c>
      <c r="J267" s="67" t="s">
        <v>1230</v>
      </c>
      <c r="K267" s="236" t="s">
        <v>959</v>
      </c>
      <c r="L267" s="127">
        <f t="shared" si="35"/>
        <v>61957389</v>
      </c>
      <c r="M267" s="237">
        <f t="shared" si="42"/>
        <v>61957389</v>
      </c>
      <c r="N267" s="73">
        <f t="shared" si="44"/>
        <v>61957389</v>
      </c>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v>61957389</v>
      </c>
      <c r="BE267" s="73"/>
      <c r="BF267" s="73"/>
      <c r="BG267" s="60"/>
      <c r="BH267" s="73"/>
      <c r="BI267" s="73"/>
      <c r="BJ267" s="73"/>
      <c r="BK267" s="73"/>
      <c r="BL267" s="73"/>
      <c r="BM267" s="73"/>
      <c r="BN267" s="73"/>
      <c r="BO267" s="73"/>
      <c r="BP267" s="73"/>
      <c r="BQ267" s="73"/>
      <c r="BR267" s="73"/>
      <c r="BS267" s="73"/>
      <c r="BT267" s="73"/>
      <c r="BU267" s="73"/>
      <c r="BV267" s="73"/>
      <c r="BW267" s="73"/>
      <c r="BX267" s="73"/>
      <c r="BY267" s="73"/>
      <c r="BZ267" s="7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03"/>
      <c r="DB267" s="103"/>
      <c r="DC267" s="103"/>
      <c r="DD267" s="103"/>
      <c r="DE267" s="103"/>
      <c r="DF267" s="103"/>
      <c r="DG267" s="103"/>
      <c r="DH267" s="103"/>
      <c r="DI267" s="103"/>
      <c r="DJ267" s="103"/>
      <c r="DK267" s="103"/>
      <c r="DL267" s="103"/>
      <c r="DM267" s="103"/>
      <c r="DN267" s="103"/>
      <c r="DO267" s="103"/>
      <c r="DP267" s="103"/>
      <c r="DQ267" s="103"/>
      <c r="DR267" s="103"/>
      <c r="DS267" s="103"/>
      <c r="DT267" s="103"/>
      <c r="DU267" s="103"/>
      <c r="DV267" s="103"/>
      <c r="DW267" s="103"/>
      <c r="DX267" s="103"/>
      <c r="DY267" s="103"/>
      <c r="DZ267" s="103"/>
      <c r="EA267" s="103"/>
      <c r="EB267" s="103"/>
      <c r="EC267" s="103"/>
      <c r="ED267" s="103"/>
      <c r="EE267" s="103"/>
      <c r="EF267" s="103"/>
      <c r="EG267" s="103"/>
      <c r="EH267" s="103"/>
      <c r="EI267" s="103"/>
      <c r="EJ267" s="103"/>
      <c r="EK267" s="103"/>
      <c r="EL267" s="103"/>
      <c r="EM267" s="103"/>
      <c r="EN267" s="103"/>
      <c r="EO267" s="103"/>
      <c r="EP267" s="103"/>
      <c r="EQ267" s="103"/>
      <c r="ER267" s="103"/>
      <c r="ES267" s="103"/>
      <c r="ET267" s="103"/>
      <c r="EU267" s="103"/>
      <c r="EV267" s="103"/>
      <c r="EW267" s="103"/>
      <c r="EX267" s="103"/>
      <c r="EY267" s="103"/>
      <c r="EZ267" s="103"/>
      <c r="FA267" s="103"/>
      <c r="FB267" s="103"/>
      <c r="FC267" s="103"/>
      <c r="FD267" s="103"/>
      <c r="FE267" s="103"/>
      <c r="FF267" s="103"/>
      <c r="FG267" s="103"/>
      <c r="FH267" s="103"/>
      <c r="FI267" s="103"/>
      <c r="FJ267" s="103"/>
      <c r="FK267" s="103"/>
      <c r="FL267" s="103"/>
      <c r="FM267" s="103"/>
      <c r="FN267" s="103"/>
      <c r="FO267" s="103"/>
      <c r="FP267" s="103"/>
      <c r="FQ267" s="103"/>
      <c r="FR267" s="103"/>
      <c r="FS267" s="103"/>
      <c r="FT267" s="103"/>
      <c r="FU267" s="103"/>
      <c r="FV267" s="103"/>
      <c r="FW267" s="103"/>
      <c r="FX267" s="103"/>
      <c r="FY267" s="103"/>
      <c r="FZ267" s="103"/>
      <c r="GA267" s="103"/>
      <c r="GB267" s="103"/>
      <c r="GC267" s="103"/>
      <c r="GD267" s="103"/>
      <c r="GE267" s="103"/>
      <c r="GF267" s="103"/>
      <c r="GG267" s="103"/>
      <c r="GH267" s="103"/>
      <c r="GI267" s="103"/>
      <c r="GJ267" s="103"/>
      <c r="GK267" s="103"/>
      <c r="GL267" s="103"/>
      <c r="GM267" s="103"/>
      <c r="GN267" s="103"/>
      <c r="GO267" s="103"/>
      <c r="GP267" s="103"/>
      <c r="GQ267" s="103"/>
      <c r="GR267" s="103"/>
      <c r="GS267" s="103"/>
      <c r="GT267" s="103"/>
      <c r="GU267" s="103"/>
      <c r="GV267" s="103"/>
      <c r="GW267" s="103"/>
      <c r="GX267" s="103"/>
      <c r="GY267" s="103"/>
      <c r="GZ267" s="103"/>
      <c r="HA267" s="103"/>
      <c r="HB267" s="103"/>
      <c r="HC267" s="103"/>
      <c r="HD267" s="103"/>
      <c r="HE267" s="103"/>
      <c r="HF267" s="82"/>
      <c r="HG267" s="82"/>
      <c r="HH267" s="82"/>
      <c r="HI267" s="82"/>
      <c r="HJ267" s="82"/>
      <c r="HK267" s="82"/>
      <c r="HL267" s="82"/>
    </row>
    <row r="268" spans="1:220" ht="56.25" x14ac:dyDescent="0.25">
      <c r="A268" s="149" t="s">
        <v>608</v>
      </c>
      <c r="B268" s="149" t="s">
        <v>281</v>
      </c>
      <c r="C268" s="149" t="s">
        <v>281</v>
      </c>
      <c r="D268" s="149" t="s">
        <v>281</v>
      </c>
      <c r="E268" s="149" t="s">
        <v>212</v>
      </c>
      <c r="F268" s="424" t="s">
        <v>950</v>
      </c>
      <c r="G268" s="68"/>
      <c r="H268" s="104" t="s">
        <v>1340</v>
      </c>
      <c r="I268" s="104" t="s">
        <v>223</v>
      </c>
      <c r="J268" s="67" t="s">
        <v>1230</v>
      </c>
      <c r="K268" s="236" t="s">
        <v>960</v>
      </c>
      <c r="L268" s="127">
        <f t="shared" ref="L268:L332" si="45">M268</f>
        <v>634297511</v>
      </c>
      <c r="M268" s="237">
        <f t="shared" si="42"/>
        <v>634297511</v>
      </c>
      <c r="N268" s="73">
        <f t="shared" si="44"/>
        <v>634297511</v>
      </c>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v>634297511</v>
      </c>
      <c r="BE268" s="73"/>
      <c r="BF268" s="73"/>
      <c r="BG268" s="60"/>
      <c r="BH268" s="73"/>
      <c r="BI268" s="73"/>
      <c r="BJ268" s="73"/>
      <c r="BK268" s="73"/>
      <c r="BL268" s="73"/>
      <c r="BM268" s="73"/>
      <c r="BN268" s="73"/>
      <c r="BO268" s="73"/>
      <c r="BP268" s="73"/>
      <c r="BQ268" s="73"/>
      <c r="BR268" s="73"/>
      <c r="BS268" s="73"/>
      <c r="BT268" s="73"/>
      <c r="BU268" s="73"/>
      <c r="BV268" s="73"/>
      <c r="BW268" s="73"/>
      <c r="BX268" s="73"/>
      <c r="BY268" s="73"/>
      <c r="BZ268" s="7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3"/>
      <c r="DJ268" s="103"/>
      <c r="DK268" s="103"/>
      <c r="DL268" s="103"/>
      <c r="DM268" s="103"/>
      <c r="DN268" s="103"/>
      <c r="DO268" s="103"/>
      <c r="DP268" s="103"/>
      <c r="DQ268" s="103"/>
      <c r="DR268" s="103"/>
      <c r="DS268" s="103"/>
      <c r="DT268" s="103"/>
      <c r="DU268" s="103"/>
      <c r="DV268" s="103"/>
      <c r="DW268" s="103"/>
      <c r="DX268" s="103"/>
      <c r="DY268" s="103"/>
      <c r="DZ268" s="103"/>
      <c r="EA268" s="103"/>
      <c r="EB268" s="103"/>
      <c r="EC268" s="103"/>
      <c r="ED268" s="103"/>
      <c r="EE268" s="103"/>
      <c r="EF268" s="103"/>
      <c r="EG268" s="103"/>
      <c r="EH268" s="103"/>
      <c r="EI268" s="103"/>
      <c r="EJ268" s="103"/>
      <c r="EK268" s="103"/>
      <c r="EL268" s="103"/>
      <c r="EM268" s="103"/>
      <c r="EN268" s="103"/>
      <c r="EO268" s="103"/>
      <c r="EP268" s="103"/>
      <c r="EQ268" s="103"/>
      <c r="ER268" s="103"/>
      <c r="ES268" s="103"/>
      <c r="ET268" s="103"/>
      <c r="EU268" s="103"/>
      <c r="EV268" s="103"/>
      <c r="EW268" s="103"/>
      <c r="EX268" s="103"/>
      <c r="EY268" s="103"/>
      <c r="EZ268" s="103"/>
      <c r="FA268" s="103"/>
      <c r="FB268" s="103"/>
      <c r="FC268" s="103"/>
      <c r="FD268" s="103"/>
      <c r="FE268" s="103"/>
      <c r="FF268" s="103"/>
      <c r="FG268" s="103"/>
      <c r="FH268" s="103"/>
      <c r="FI268" s="103"/>
      <c r="FJ268" s="103"/>
      <c r="FK268" s="103"/>
      <c r="FL268" s="103"/>
      <c r="FM268" s="103"/>
      <c r="FN268" s="103"/>
      <c r="FO268" s="103"/>
      <c r="FP268" s="103"/>
      <c r="FQ268" s="103"/>
      <c r="FR268" s="103"/>
      <c r="FS268" s="103"/>
      <c r="FT268" s="103"/>
      <c r="FU268" s="103"/>
      <c r="FV268" s="103"/>
      <c r="FW268" s="103"/>
      <c r="FX268" s="103"/>
      <c r="FY268" s="103"/>
      <c r="FZ268" s="103"/>
      <c r="GA268" s="103"/>
      <c r="GB268" s="103"/>
      <c r="GC268" s="103"/>
      <c r="GD268" s="103"/>
      <c r="GE268" s="103"/>
      <c r="GF268" s="103"/>
      <c r="GG268" s="103"/>
      <c r="GH268" s="103"/>
      <c r="GI268" s="103"/>
      <c r="GJ268" s="103"/>
      <c r="GK268" s="103"/>
      <c r="GL268" s="103"/>
      <c r="GM268" s="103"/>
      <c r="GN268" s="103"/>
      <c r="GO268" s="103"/>
      <c r="GP268" s="103"/>
      <c r="GQ268" s="103"/>
      <c r="GR268" s="103"/>
      <c r="GS268" s="103"/>
      <c r="GT268" s="103"/>
      <c r="GU268" s="103"/>
      <c r="GV268" s="103"/>
      <c r="GW268" s="103"/>
      <c r="GX268" s="103"/>
      <c r="GY268" s="103"/>
      <c r="GZ268" s="103"/>
      <c r="HA268" s="103"/>
      <c r="HB268" s="103"/>
      <c r="HC268" s="103"/>
      <c r="HD268" s="103"/>
      <c r="HE268" s="103"/>
      <c r="HF268" s="82"/>
      <c r="HG268" s="82"/>
      <c r="HH268" s="82"/>
      <c r="HI268" s="82"/>
      <c r="HJ268" s="82"/>
      <c r="HK268" s="82"/>
      <c r="HL268" s="82"/>
    </row>
    <row r="269" spans="1:220" ht="33.75" x14ac:dyDescent="0.25">
      <c r="A269" s="149" t="s">
        <v>608</v>
      </c>
      <c r="B269" s="149" t="s">
        <v>281</v>
      </c>
      <c r="C269" s="149" t="s">
        <v>281</v>
      </c>
      <c r="D269" s="149" t="s">
        <v>281</v>
      </c>
      <c r="E269" s="149" t="s">
        <v>212</v>
      </c>
      <c r="F269" s="424" t="s">
        <v>950</v>
      </c>
      <c r="G269" s="68"/>
      <c r="H269" s="104" t="s">
        <v>1341</v>
      </c>
      <c r="I269" s="104" t="s">
        <v>223</v>
      </c>
      <c r="J269" s="67" t="s">
        <v>1230</v>
      </c>
      <c r="K269" s="236" t="s">
        <v>961</v>
      </c>
      <c r="L269" s="127">
        <f t="shared" si="45"/>
        <v>36455593</v>
      </c>
      <c r="M269" s="237">
        <f t="shared" si="42"/>
        <v>36455593</v>
      </c>
      <c r="N269" s="73">
        <f t="shared" si="44"/>
        <v>36455593</v>
      </c>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v>36455593</v>
      </c>
      <c r="BE269" s="73"/>
      <c r="BF269" s="73"/>
      <c r="BG269" s="60"/>
      <c r="BH269" s="73"/>
      <c r="BI269" s="73"/>
      <c r="BJ269" s="73"/>
      <c r="BK269" s="73"/>
      <c r="BL269" s="73"/>
      <c r="BM269" s="73"/>
      <c r="BN269" s="73"/>
      <c r="BO269" s="73"/>
      <c r="BP269" s="73"/>
      <c r="BQ269" s="73"/>
      <c r="BR269" s="73"/>
      <c r="BS269" s="73"/>
      <c r="BT269" s="73"/>
      <c r="BU269" s="73"/>
      <c r="BV269" s="73"/>
      <c r="BW269" s="73"/>
      <c r="BX269" s="73"/>
      <c r="BY269" s="73"/>
      <c r="BZ269" s="7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3"/>
      <c r="DJ269" s="103"/>
      <c r="DK269" s="103"/>
      <c r="DL269" s="103"/>
      <c r="DM269" s="103"/>
      <c r="DN269" s="103"/>
      <c r="DO269" s="103"/>
      <c r="DP269" s="103"/>
      <c r="DQ269" s="103"/>
      <c r="DR269" s="103"/>
      <c r="DS269" s="103"/>
      <c r="DT269" s="103"/>
      <c r="DU269" s="103"/>
      <c r="DV269" s="103"/>
      <c r="DW269" s="103"/>
      <c r="DX269" s="103"/>
      <c r="DY269" s="103"/>
      <c r="DZ269" s="103"/>
      <c r="EA269" s="103"/>
      <c r="EB269" s="103"/>
      <c r="EC269" s="103"/>
      <c r="ED269" s="103"/>
      <c r="EE269" s="103"/>
      <c r="EF269" s="103"/>
      <c r="EG269" s="103"/>
      <c r="EH269" s="103"/>
      <c r="EI269" s="103"/>
      <c r="EJ269" s="103"/>
      <c r="EK269" s="103"/>
      <c r="EL269" s="103"/>
      <c r="EM269" s="103"/>
      <c r="EN269" s="103"/>
      <c r="EO269" s="103"/>
      <c r="EP269" s="103"/>
      <c r="EQ269" s="103"/>
      <c r="ER269" s="103"/>
      <c r="ES269" s="103"/>
      <c r="ET269" s="103"/>
      <c r="EU269" s="103"/>
      <c r="EV269" s="103"/>
      <c r="EW269" s="103"/>
      <c r="EX269" s="103"/>
      <c r="EY269" s="103"/>
      <c r="EZ269" s="103"/>
      <c r="FA269" s="103"/>
      <c r="FB269" s="103"/>
      <c r="FC269" s="103"/>
      <c r="FD269" s="103"/>
      <c r="FE269" s="103"/>
      <c r="FF269" s="103"/>
      <c r="FG269" s="103"/>
      <c r="FH269" s="103"/>
      <c r="FI269" s="103"/>
      <c r="FJ269" s="103"/>
      <c r="FK269" s="103"/>
      <c r="FL269" s="103"/>
      <c r="FM269" s="103"/>
      <c r="FN269" s="103"/>
      <c r="FO269" s="103"/>
      <c r="FP269" s="103"/>
      <c r="FQ269" s="103"/>
      <c r="FR269" s="103"/>
      <c r="FS269" s="103"/>
      <c r="FT269" s="103"/>
      <c r="FU269" s="103"/>
      <c r="FV269" s="103"/>
      <c r="FW269" s="103"/>
      <c r="FX269" s="103"/>
      <c r="FY269" s="103"/>
      <c r="FZ269" s="103"/>
      <c r="GA269" s="103"/>
      <c r="GB269" s="103"/>
      <c r="GC269" s="103"/>
      <c r="GD269" s="103"/>
      <c r="GE269" s="103"/>
      <c r="GF269" s="103"/>
      <c r="GG269" s="103"/>
      <c r="GH269" s="103"/>
      <c r="GI269" s="103"/>
      <c r="GJ269" s="103"/>
      <c r="GK269" s="103"/>
      <c r="GL269" s="103"/>
      <c r="GM269" s="103"/>
      <c r="GN269" s="103"/>
      <c r="GO269" s="103"/>
      <c r="GP269" s="103"/>
      <c r="GQ269" s="103"/>
      <c r="GR269" s="103"/>
      <c r="GS269" s="103"/>
      <c r="GT269" s="103"/>
      <c r="GU269" s="103"/>
      <c r="GV269" s="103"/>
      <c r="GW269" s="103"/>
      <c r="GX269" s="103"/>
      <c r="GY269" s="103"/>
      <c r="GZ269" s="103"/>
      <c r="HA269" s="103"/>
      <c r="HB269" s="103"/>
      <c r="HC269" s="103"/>
      <c r="HD269" s="103"/>
      <c r="HE269" s="103"/>
      <c r="HF269" s="82"/>
      <c r="HG269" s="82"/>
      <c r="HH269" s="82"/>
      <c r="HI269" s="82"/>
      <c r="HJ269" s="82"/>
      <c r="HK269" s="82"/>
      <c r="HL269" s="82"/>
    </row>
    <row r="270" spans="1:220" ht="33.75" x14ac:dyDescent="0.25">
      <c r="A270" s="149" t="s">
        <v>608</v>
      </c>
      <c r="B270" s="149" t="s">
        <v>281</v>
      </c>
      <c r="C270" s="149" t="s">
        <v>281</v>
      </c>
      <c r="D270" s="149" t="s">
        <v>281</v>
      </c>
      <c r="E270" s="149" t="s">
        <v>212</v>
      </c>
      <c r="F270" s="424" t="s">
        <v>950</v>
      </c>
      <c r="G270" s="68"/>
      <c r="H270" s="104" t="s">
        <v>1342</v>
      </c>
      <c r="I270" s="104" t="s">
        <v>223</v>
      </c>
      <c r="J270" s="67" t="s">
        <v>1230</v>
      </c>
      <c r="K270" s="236" t="s">
        <v>962</v>
      </c>
      <c r="L270" s="127">
        <f t="shared" si="45"/>
        <v>218733559</v>
      </c>
      <c r="M270" s="237">
        <f t="shared" si="42"/>
        <v>218733559</v>
      </c>
      <c r="N270" s="73">
        <f t="shared" si="44"/>
        <v>218733559</v>
      </c>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v>218733559</v>
      </c>
      <c r="BE270" s="73"/>
      <c r="BF270" s="73"/>
      <c r="BG270" s="60"/>
      <c r="BH270" s="73"/>
      <c r="BI270" s="73"/>
      <c r="BJ270" s="73"/>
      <c r="BK270" s="73"/>
      <c r="BL270" s="73"/>
      <c r="BM270" s="73"/>
      <c r="BN270" s="73"/>
      <c r="BO270" s="73"/>
      <c r="BP270" s="73"/>
      <c r="BQ270" s="73"/>
      <c r="BR270" s="73"/>
      <c r="BS270" s="73"/>
      <c r="BT270" s="73"/>
      <c r="BU270" s="73"/>
      <c r="BV270" s="73"/>
      <c r="BW270" s="73"/>
      <c r="BX270" s="73"/>
      <c r="BY270" s="73"/>
      <c r="BZ270" s="7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3"/>
      <c r="DJ270" s="103"/>
      <c r="DK270" s="103"/>
      <c r="DL270" s="103"/>
      <c r="DM270" s="103"/>
      <c r="DN270" s="103"/>
      <c r="DO270" s="103"/>
      <c r="DP270" s="103"/>
      <c r="DQ270" s="103"/>
      <c r="DR270" s="103"/>
      <c r="DS270" s="103"/>
      <c r="DT270" s="103"/>
      <c r="DU270" s="103"/>
      <c r="DV270" s="103"/>
      <c r="DW270" s="103"/>
      <c r="DX270" s="103"/>
      <c r="DY270" s="103"/>
      <c r="DZ270" s="103"/>
      <c r="EA270" s="103"/>
      <c r="EB270" s="103"/>
      <c r="EC270" s="103"/>
      <c r="ED270" s="103"/>
      <c r="EE270" s="103"/>
      <c r="EF270" s="103"/>
      <c r="EG270" s="103"/>
      <c r="EH270" s="103"/>
      <c r="EI270" s="103"/>
      <c r="EJ270" s="103"/>
      <c r="EK270" s="103"/>
      <c r="EL270" s="103"/>
      <c r="EM270" s="103"/>
      <c r="EN270" s="103"/>
      <c r="EO270" s="103"/>
      <c r="EP270" s="103"/>
      <c r="EQ270" s="103"/>
      <c r="ER270" s="103"/>
      <c r="ES270" s="103"/>
      <c r="ET270" s="103"/>
      <c r="EU270" s="103"/>
      <c r="EV270" s="103"/>
      <c r="EW270" s="103"/>
      <c r="EX270" s="103"/>
      <c r="EY270" s="103"/>
      <c r="EZ270" s="103"/>
      <c r="FA270" s="103"/>
      <c r="FB270" s="103"/>
      <c r="FC270" s="103"/>
      <c r="FD270" s="103"/>
      <c r="FE270" s="103"/>
      <c r="FF270" s="103"/>
      <c r="FG270" s="103"/>
      <c r="FH270" s="103"/>
      <c r="FI270" s="103"/>
      <c r="FJ270" s="103"/>
      <c r="FK270" s="103"/>
      <c r="FL270" s="103"/>
      <c r="FM270" s="103"/>
      <c r="FN270" s="103"/>
      <c r="FO270" s="103"/>
      <c r="FP270" s="103"/>
      <c r="FQ270" s="103"/>
      <c r="FR270" s="103"/>
      <c r="FS270" s="103"/>
      <c r="FT270" s="103"/>
      <c r="FU270" s="103"/>
      <c r="FV270" s="103"/>
      <c r="FW270" s="103"/>
      <c r="FX270" s="103"/>
      <c r="FY270" s="103"/>
      <c r="FZ270" s="103"/>
      <c r="GA270" s="103"/>
      <c r="GB270" s="103"/>
      <c r="GC270" s="103"/>
      <c r="GD270" s="103"/>
      <c r="GE270" s="103"/>
      <c r="GF270" s="103"/>
      <c r="GG270" s="103"/>
      <c r="GH270" s="103"/>
      <c r="GI270" s="103"/>
      <c r="GJ270" s="103"/>
      <c r="GK270" s="103"/>
      <c r="GL270" s="103"/>
      <c r="GM270" s="103"/>
      <c r="GN270" s="103"/>
      <c r="GO270" s="103"/>
      <c r="GP270" s="103"/>
      <c r="GQ270" s="103"/>
      <c r="GR270" s="103"/>
      <c r="GS270" s="103"/>
      <c r="GT270" s="103"/>
      <c r="GU270" s="103"/>
      <c r="GV270" s="103"/>
      <c r="GW270" s="103"/>
      <c r="GX270" s="103"/>
      <c r="GY270" s="103"/>
      <c r="GZ270" s="103"/>
      <c r="HA270" s="103"/>
      <c r="HB270" s="103"/>
      <c r="HC270" s="103"/>
      <c r="HD270" s="103"/>
      <c r="HE270" s="103"/>
      <c r="HF270" s="82"/>
      <c r="HG270" s="82"/>
      <c r="HH270" s="82"/>
      <c r="HI270" s="82"/>
      <c r="HJ270" s="82"/>
      <c r="HK270" s="82"/>
      <c r="HL270" s="82"/>
    </row>
    <row r="271" spans="1:220" ht="33.75" x14ac:dyDescent="0.25">
      <c r="A271" s="149" t="s">
        <v>608</v>
      </c>
      <c r="B271" s="149" t="s">
        <v>281</v>
      </c>
      <c r="C271" s="149" t="s">
        <v>281</v>
      </c>
      <c r="D271" s="149" t="s">
        <v>281</v>
      </c>
      <c r="E271" s="149" t="s">
        <v>212</v>
      </c>
      <c r="F271" s="424" t="s">
        <v>950</v>
      </c>
      <c r="G271" s="68"/>
      <c r="H271" s="104" t="s">
        <v>1343</v>
      </c>
      <c r="I271" s="104" t="s">
        <v>223</v>
      </c>
      <c r="J271" s="67" t="s">
        <v>1230</v>
      </c>
      <c r="K271" s="236" t="s">
        <v>963</v>
      </c>
      <c r="L271" s="127">
        <f t="shared" si="45"/>
        <v>36455593</v>
      </c>
      <c r="M271" s="237">
        <f t="shared" si="42"/>
        <v>36455593</v>
      </c>
      <c r="N271" s="73">
        <f t="shared" si="44"/>
        <v>36455593</v>
      </c>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v>36455593</v>
      </c>
      <c r="BE271" s="73"/>
      <c r="BF271" s="73"/>
      <c r="BG271" s="60"/>
      <c r="BH271" s="73"/>
      <c r="BI271" s="73"/>
      <c r="BJ271" s="73"/>
      <c r="BK271" s="73"/>
      <c r="BL271" s="73"/>
      <c r="BM271" s="73"/>
      <c r="BN271" s="73"/>
      <c r="BO271" s="73"/>
      <c r="BP271" s="73"/>
      <c r="BQ271" s="73"/>
      <c r="BR271" s="73"/>
      <c r="BS271" s="73"/>
      <c r="BT271" s="73"/>
      <c r="BU271" s="73"/>
      <c r="BV271" s="73"/>
      <c r="BW271" s="73"/>
      <c r="BX271" s="73"/>
      <c r="BY271" s="73"/>
      <c r="BZ271" s="7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3"/>
      <c r="DJ271" s="103"/>
      <c r="DK271" s="103"/>
      <c r="DL271" s="103"/>
      <c r="DM271" s="103"/>
      <c r="DN271" s="103"/>
      <c r="DO271" s="103"/>
      <c r="DP271" s="103"/>
      <c r="DQ271" s="103"/>
      <c r="DR271" s="103"/>
      <c r="DS271" s="103"/>
      <c r="DT271" s="103"/>
      <c r="DU271" s="103"/>
      <c r="DV271" s="103"/>
      <c r="DW271" s="103"/>
      <c r="DX271" s="103"/>
      <c r="DY271" s="103"/>
      <c r="DZ271" s="103"/>
      <c r="EA271" s="103"/>
      <c r="EB271" s="103"/>
      <c r="EC271" s="103"/>
      <c r="ED271" s="103"/>
      <c r="EE271" s="103"/>
      <c r="EF271" s="103"/>
      <c r="EG271" s="103"/>
      <c r="EH271" s="103"/>
      <c r="EI271" s="103"/>
      <c r="EJ271" s="103"/>
      <c r="EK271" s="103"/>
      <c r="EL271" s="103"/>
      <c r="EM271" s="103"/>
      <c r="EN271" s="103"/>
      <c r="EO271" s="103"/>
      <c r="EP271" s="103"/>
      <c r="EQ271" s="103"/>
      <c r="ER271" s="103"/>
      <c r="ES271" s="103"/>
      <c r="ET271" s="103"/>
      <c r="EU271" s="103"/>
      <c r="EV271" s="103"/>
      <c r="EW271" s="103"/>
      <c r="EX271" s="103"/>
      <c r="EY271" s="103"/>
      <c r="EZ271" s="103"/>
      <c r="FA271" s="103"/>
      <c r="FB271" s="103"/>
      <c r="FC271" s="103"/>
      <c r="FD271" s="103"/>
      <c r="FE271" s="103"/>
      <c r="FF271" s="103"/>
      <c r="FG271" s="103"/>
      <c r="FH271" s="103"/>
      <c r="FI271" s="103"/>
      <c r="FJ271" s="103"/>
      <c r="FK271" s="103"/>
      <c r="FL271" s="103"/>
      <c r="FM271" s="103"/>
      <c r="FN271" s="103"/>
      <c r="FO271" s="103"/>
      <c r="FP271" s="103"/>
      <c r="FQ271" s="103"/>
      <c r="FR271" s="103"/>
      <c r="FS271" s="103"/>
      <c r="FT271" s="103"/>
      <c r="FU271" s="103"/>
      <c r="FV271" s="103"/>
      <c r="FW271" s="103"/>
      <c r="FX271" s="103"/>
      <c r="FY271" s="103"/>
      <c r="FZ271" s="103"/>
      <c r="GA271" s="103"/>
      <c r="GB271" s="103"/>
      <c r="GC271" s="103"/>
      <c r="GD271" s="103"/>
      <c r="GE271" s="103"/>
      <c r="GF271" s="103"/>
      <c r="GG271" s="103"/>
      <c r="GH271" s="103"/>
      <c r="GI271" s="103"/>
      <c r="GJ271" s="103"/>
      <c r="GK271" s="103"/>
      <c r="GL271" s="103"/>
      <c r="GM271" s="103"/>
      <c r="GN271" s="103"/>
      <c r="GO271" s="103"/>
      <c r="GP271" s="103"/>
      <c r="GQ271" s="103"/>
      <c r="GR271" s="103"/>
      <c r="GS271" s="103"/>
      <c r="GT271" s="103"/>
      <c r="GU271" s="103"/>
      <c r="GV271" s="103"/>
      <c r="GW271" s="103"/>
      <c r="GX271" s="103"/>
      <c r="GY271" s="103"/>
      <c r="GZ271" s="103"/>
      <c r="HA271" s="103"/>
      <c r="HB271" s="103"/>
      <c r="HC271" s="103"/>
      <c r="HD271" s="103"/>
      <c r="HE271" s="103"/>
      <c r="HF271" s="82"/>
      <c r="HG271" s="82"/>
      <c r="HH271" s="82"/>
      <c r="HI271" s="82"/>
      <c r="HJ271" s="82"/>
      <c r="HK271" s="82"/>
      <c r="HL271" s="82"/>
    </row>
    <row r="272" spans="1:220" ht="45" x14ac:dyDescent="0.25">
      <c r="A272" s="149" t="s">
        <v>608</v>
      </c>
      <c r="B272" s="149" t="s">
        <v>281</v>
      </c>
      <c r="C272" s="149" t="s">
        <v>281</v>
      </c>
      <c r="D272" s="149" t="s">
        <v>281</v>
      </c>
      <c r="E272" s="149" t="s">
        <v>212</v>
      </c>
      <c r="F272" s="424" t="s">
        <v>950</v>
      </c>
      <c r="G272" s="68"/>
      <c r="H272" s="104" t="s">
        <v>1344</v>
      </c>
      <c r="I272" s="104" t="s">
        <v>223</v>
      </c>
      <c r="J272" s="67" t="s">
        <v>1230</v>
      </c>
      <c r="K272" s="236" t="s">
        <v>964</v>
      </c>
      <c r="L272" s="127">
        <f t="shared" si="45"/>
        <v>291644746</v>
      </c>
      <c r="M272" s="237">
        <f t="shared" si="42"/>
        <v>291644746</v>
      </c>
      <c r="N272" s="73">
        <f t="shared" si="44"/>
        <v>291644746</v>
      </c>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v>291644746</v>
      </c>
      <c r="BE272" s="73"/>
      <c r="BF272" s="73"/>
      <c r="BG272" s="60"/>
      <c r="BH272" s="73"/>
      <c r="BI272" s="73"/>
      <c r="BJ272" s="73"/>
      <c r="BK272" s="73"/>
      <c r="BL272" s="73"/>
      <c r="BM272" s="73"/>
      <c r="BN272" s="73"/>
      <c r="BO272" s="73"/>
      <c r="BP272" s="73"/>
      <c r="BQ272" s="73"/>
      <c r="BR272" s="73"/>
      <c r="BS272" s="73"/>
      <c r="BT272" s="73"/>
      <c r="BU272" s="73"/>
      <c r="BV272" s="73"/>
      <c r="BW272" s="73"/>
      <c r="BX272" s="73"/>
      <c r="BY272" s="73"/>
      <c r="BZ272" s="7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3"/>
      <c r="DJ272" s="103"/>
      <c r="DK272" s="103"/>
      <c r="DL272" s="103"/>
      <c r="DM272" s="103"/>
      <c r="DN272" s="103"/>
      <c r="DO272" s="103"/>
      <c r="DP272" s="103"/>
      <c r="DQ272" s="103"/>
      <c r="DR272" s="103"/>
      <c r="DS272" s="103"/>
      <c r="DT272" s="103"/>
      <c r="DU272" s="103"/>
      <c r="DV272" s="103"/>
      <c r="DW272" s="103"/>
      <c r="DX272" s="103"/>
      <c r="DY272" s="103"/>
      <c r="DZ272" s="103"/>
      <c r="EA272" s="103"/>
      <c r="EB272" s="103"/>
      <c r="EC272" s="103"/>
      <c r="ED272" s="103"/>
      <c r="EE272" s="103"/>
      <c r="EF272" s="103"/>
      <c r="EG272" s="103"/>
      <c r="EH272" s="103"/>
      <c r="EI272" s="103"/>
      <c r="EJ272" s="103"/>
      <c r="EK272" s="103"/>
      <c r="EL272" s="103"/>
      <c r="EM272" s="103"/>
      <c r="EN272" s="103"/>
      <c r="EO272" s="103"/>
      <c r="EP272" s="103"/>
      <c r="EQ272" s="103"/>
      <c r="ER272" s="103"/>
      <c r="ES272" s="103"/>
      <c r="ET272" s="103"/>
      <c r="EU272" s="103"/>
      <c r="EV272" s="103"/>
      <c r="EW272" s="103"/>
      <c r="EX272" s="103"/>
      <c r="EY272" s="103"/>
      <c r="EZ272" s="103"/>
      <c r="FA272" s="103"/>
      <c r="FB272" s="103"/>
      <c r="FC272" s="103"/>
      <c r="FD272" s="103"/>
      <c r="FE272" s="103"/>
      <c r="FF272" s="103"/>
      <c r="FG272" s="103"/>
      <c r="FH272" s="103"/>
      <c r="FI272" s="103"/>
      <c r="FJ272" s="103"/>
      <c r="FK272" s="103"/>
      <c r="FL272" s="103"/>
      <c r="FM272" s="103"/>
      <c r="FN272" s="103"/>
      <c r="FO272" s="103"/>
      <c r="FP272" s="103"/>
      <c r="FQ272" s="103"/>
      <c r="FR272" s="103"/>
      <c r="FS272" s="103"/>
      <c r="FT272" s="103"/>
      <c r="FU272" s="103"/>
      <c r="FV272" s="103"/>
      <c r="FW272" s="103"/>
      <c r="FX272" s="103"/>
      <c r="FY272" s="103"/>
      <c r="FZ272" s="103"/>
      <c r="GA272" s="103"/>
      <c r="GB272" s="103"/>
      <c r="GC272" s="103"/>
      <c r="GD272" s="103"/>
      <c r="GE272" s="103"/>
      <c r="GF272" s="103"/>
      <c r="GG272" s="103"/>
      <c r="GH272" s="103"/>
      <c r="GI272" s="103"/>
      <c r="GJ272" s="103"/>
      <c r="GK272" s="103"/>
      <c r="GL272" s="103"/>
      <c r="GM272" s="103"/>
      <c r="GN272" s="103"/>
      <c r="GO272" s="103"/>
      <c r="GP272" s="103"/>
      <c r="GQ272" s="103"/>
      <c r="GR272" s="103"/>
      <c r="GS272" s="103"/>
      <c r="GT272" s="103"/>
      <c r="GU272" s="103"/>
      <c r="GV272" s="103"/>
      <c r="GW272" s="103"/>
      <c r="GX272" s="103"/>
      <c r="GY272" s="103"/>
      <c r="GZ272" s="103"/>
      <c r="HA272" s="103"/>
      <c r="HB272" s="103"/>
      <c r="HC272" s="103"/>
      <c r="HD272" s="103"/>
      <c r="HE272" s="103"/>
      <c r="HF272" s="82"/>
      <c r="HG272" s="82"/>
      <c r="HH272" s="82"/>
      <c r="HI272" s="82"/>
      <c r="HJ272" s="82"/>
      <c r="HK272" s="82"/>
      <c r="HL272" s="82"/>
    </row>
    <row r="273" spans="1:220" ht="45" x14ac:dyDescent="0.25">
      <c r="A273" s="149" t="s">
        <v>608</v>
      </c>
      <c r="B273" s="149" t="s">
        <v>281</v>
      </c>
      <c r="C273" s="149" t="s">
        <v>281</v>
      </c>
      <c r="D273" s="149" t="s">
        <v>281</v>
      </c>
      <c r="E273" s="149" t="s">
        <v>212</v>
      </c>
      <c r="F273" s="424" t="s">
        <v>950</v>
      </c>
      <c r="G273" s="68"/>
      <c r="H273" s="104" t="s">
        <v>1345</v>
      </c>
      <c r="I273" s="104" t="s">
        <v>223</v>
      </c>
      <c r="J273" s="67" t="s">
        <v>1230</v>
      </c>
      <c r="K273" s="236" t="s">
        <v>965</v>
      </c>
      <c r="L273" s="127">
        <f t="shared" si="45"/>
        <v>72911187</v>
      </c>
      <c r="M273" s="237">
        <f t="shared" si="42"/>
        <v>72911187</v>
      </c>
      <c r="N273" s="73">
        <f t="shared" si="44"/>
        <v>72911187</v>
      </c>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v>72911187</v>
      </c>
      <c r="BE273" s="73"/>
      <c r="BF273" s="73"/>
      <c r="BG273" s="60"/>
      <c r="BH273" s="73"/>
      <c r="BI273" s="73"/>
      <c r="BJ273" s="73"/>
      <c r="BK273" s="73"/>
      <c r="BL273" s="73"/>
      <c r="BM273" s="73"/>
      <c r="BN273" s="73"/>
      <c r="BO273" s="73"/>
      <c r="BP273" s="73"/>
      <c r="BQ273" s="73"/>
      <c r="BR273" s="73"/>
      <c r="BS273" s="73"/>
      <c r="BT273" s="73"/>
      <c r="BU273" s="73"/>
      <c r="BV273" s="73"/>
      <c r="BW273" s="73"/>
      <c r="BX273" s="73"/>
      <c r="BY273" s="73"/>
      <c r="BZ273" s="7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3"/>
      <c r="DG273" s="103"/>
      <c r="DH273" s="103"/>
      <c r="DI273" s="103"/>
      <c r="DJ273" s="103"/>
      <c r="DK273" s="103"/>
      <c r="DL273" s="103"/>
      <c r="DM273" s="103"/>
      <c r="DN273" s="103"/>
      <c r="DO273" s="103"/>
      <c r="DP273" s="103"/>
      <c r="DQ273" s="103"/>
      <c r="DR273" s="103"/>
      <c r="DS273" s="103"/>
      <c r="DT273" s="103"/>
      <c r="DU273" s="103"/>
      <c r="DV273" s="103"/>
      <c r="DW273" s="103"/>
      <c r="DX273" s="103"/>
      <c r="DY273" s="103"/>
      <c r="DZ273" s="103"/>
      <c r="EA273" s="103"/>
      <c r="EB273" s="103"/>
      <c r="EC273" s="103"/>
      <c r="ED273" s="103"/>
      <c r="EE273" s="103"/>
      <c r="EF273" s="103"/>
      <c r="EG273" s="103"/>
      <c r="EH273" s="103"/>
      <c r="EI273" s="103"/>
      <c r="EJ273" s="103"/>
      <c r="EK273" s="103"/>
      <c r="EL273" s="103"/>
      <c r="EM273" s="103"/>
      <c r="EN273" s="103"/>
      <c r="EO273" s="103"/>
      <c r="EP273" s="103"/>
      <c r="EQ273" s="103"/>
      <c r="ER273" s="103"/>
      <c r="ES273" s="103"/>
      <c r="ET273" s="103"/>
      <c r="EU273" s="103"/>
      <c r="EV273" s="103"/>
      <c r="EW273" s="103"/>
      <c r="EX273" s="103"/>
      <c r="EY273" s="103"/>
      <c r="EZ273" s="103"/>
      <c r="FA273" s="103"/>
      <c r="FB273" s="103"/>
      <c r="FC273" s="103"/>
      <c r="FD273" s="103"/>
      <c r="FE273" s="103"/>
      <c r="FF273" s="103"/>
      <c r="FG273" s="103"/>
      <c r="FH273" s="103"/>
      <c r="FI273" s="103"/>
      <c r="FJ273" s="103"/>
      <c r="FK273" s="103"/>
      <c r="FL273" s="103"/>
      <c r="FM273" s="103"/>
      <c r="FN273" s="103"/>
      <c r="FO273" s="103"/>
      <c r="FP273" s="103"/>
      <c r="FQ273" s="103"/>
      <c r="FR273" s="103"/>
      <c r="FS273" s="103"/>
      <c r="FT273" s="103"/>
      <c r="FU273" s="103"/>
      <c r="FV273" s="103"/>
      <c r="FW273" s="103"/>
      <c r="FX273" s="103"/>
      <c r="FY273" s="103"/>
      <c r="FZ273" s="103"/>
      <c r="GA273" s="103"/>
      <c r="GB273" s="103"/>
      <c r="GC273" s="103"/>
      <c r="GD273" s="103"/>
      <c r="GE273" s="103"/>
      <c r="GF273" s="103"/>
      <c r="GG273" s="103"/>
      <c r="GH273" s="103"/>
      <c r="GI273" s="103"/>
      <c r="GJ273" s="103"/>
      <c r="GK273" s="103"/>
      <c r="GL273" s="103"/>
      <c r="GM273" s="103"/>
      <c r="GN273" s="103"/>
      <c r="GO273" s="103"/>
      <c r="GP273" s="103"/>
      <c r="GQ273" s="103"/>
      <c r="GR273" s="103"/>
      <c r="GS273" s="103"/>
      <c r="GT273" s="103"/>
      <c r="GU273" s="103"/>
      <c r="GV273" s="103"/>
      <c r="GW273" s="103"/>
      <c r="GX273" s="103"/>
      <c r="GY273" s="103"/>
      <c r="GZ273" s="103"/>
      <c r="HA273" s="103"/>
      <c r="HB273" s="103"/>
      <c r="HC273" s="103"/>
      <c r="HD273" s="103"/>
      <c r="HE273" s="103"/>
      <c r="HF273" s="82"/>
      <c r="HG273" s="82"/>
      <c r="HH273" s="82"/>
      <c r="HI273" s="82"/>
      <c r="HJ273" s="82"/>
      <c r="HK273" s="82"/>
      <c r="HL273" s="82"/>
    </row>
    <row r="274" spans="1:220" ht="45" x14ac:dyDescent="0.25">
      <c r="A274" s="149" t="s">
        <v>608</v>
      </c>
      <c r="B274" s="149" t="s">
        <v>281</v>
      </c>
      <c r="C274" s="149" t="s">
        <v>281</v>
      </c>
      <c r="D274" s="149" t="s">
        <v>281</v>
      </c>
      <c r="E274" s="149" t="s">
        <v>212</v>
      </c>
      <c r="F274" s="424" t="s">
        <v>950</v>
      </c>
      <c r="G274" s="68"/>
      <c r="H274" s="104" t="s">
        <v>1346</v>
      </c>
      <c r="I274" s="104" t="s">
        <v>223</v>
      </c>
      <c r="J274" s="67" t="s">
        <v>1230</v>
      </c>
      <c r="K274" s="236" t="s">
        <v>966</v>
      </c>
      <c r="L274" s="127">
        <f t="shared" si="45"/>
        <v>165000000</v>
      </c>
      <c r="M274" s="237">
        <f t="shared" si="42"/>
        <v>165000000</v>
      </c>
      <c r="N274" s="73">
        <f t="shared" si="44"/>
        <v>165000000</v>
      </c>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v>165000000</v>
      </c>
      <c r="BE274" s="73"/>
      <c r="BF274" s="73"/>
      <c r="BG274" s="60"/>
      <c r="BH274" s="73"/>
      <c r="BI274" s="73"/>
      <c r="BJ274" s="73"/>
      <c r="BK274" s="73"/>
      <c r="BL274" s="73"/>
      <c r="BM274" s="73"/>
      <c r="BN274" s="73"/>
      <c r="BO274" s="73"/>
      <c r="BP274" s="73"/>
      <c r="BQ274" s="73"/>
      <c r="BR274" s="73"/>
      <c r="BS274" s="73"/>
      <c r="BT274" s="73"/>
      <c r="BU274" s="73"/>
      <c r="BV274" s="73"/>
      <c r="BW274" s="73"/>
      <c r="BX274" s="73"/>
      <c r="BY274" s="73"/>
      <c r="BZ274" s="7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03"/>
      <c r="DB274" s="103"/>
      <c r="DC274" s="103"/>
      <c r="DD274" s="103"/>
      <c r="DE274" s="103"/>
      <c r="DF274" s="103"/>
      <c r="DG274" s="103"/>
      <c r="DH274" s="103"/>
      <c r="DI274" s="103"/>
      <c r="DJ274" s="103"/>
      <c r="DK274" s="103"/>
      <c r="DL274" s="103"/>
      <c r="DM274" s="103"/>
      <c r="DN274" s="103"/>
      <c r="DO274" s="103"/>
      <c r="DP274" s="103"/>
      <c r="DQ274" s="103"/>
      <c r="DR274" s="103"/>
      <c r="DS274" s="103"/>
      <c r="DT274" s="103"/>
      <c r="DU274" s="103"/>
      <c r="DV274" s="103"/>
      <c r="DW274" s="103"/>
      <c r="DX274" s="103"/>
      <c r="DY274" s="103"/>
      <c r="DZ274" s="103"/>
      <c r="EA274" s="103"/>
      <c r="EB274" s="103"/>
      <c r="EC274" s="103"/>
      <c r="ED274" s="103"/>
      <c r="EE274" s="103"/>
      <c r="EF274" s="103"/>
      <c r="EG274" s="103"/>
      <c r="EH274" s="103"/>
      <c r="EI274" s="103"/>
      <c r="EJ274" s="103"/>
      <c r="EK274" s="103"/>
      <c r="EL274" s="103"/>
      <c r="EM274" s="103"/>
      <c r="EN274" s="103"/>
      <c r="EO274" s="103"/>
      <c r="EP274" s="103"/>
      <c r="EQ274" s="103"/>
      <c r="ER274" s="103"/>
      <c r="ES274" s="103"/>
      <c r="ET274" s="103"/>
      <c r="EU274" s="103"/>
      <c r="EV274" s="103"/>
      <c r="EW274" s="103"/>
      <c r="EX274" s="103"/>
      <c r="EY274" s="103"/>
      <c r="EZ274" s="103"/>
      <c r="FA274" s="103"/>
      <c r="FB274" s="103"/>
      <c r="FC274" s="103"/>
      <c r="FD274" s="103"/>
      <c r="FE274" s="103"/>
      <c r="FF274" s="103"/>
      <c r="FG274" s="103"/>
      <c r="FH274" s="103"/>
      <c r="FI274" s="103"/>
      <c r="FJ274" s="103"/>
      <c r="FK274" s="103"/>
      <c r="FL274" s="103"/>
      <c r="FM274" s="103"/>
      <c r="FN274" s="103"/>
      <c r="FO274" s="103"/>
      <c r="FP274" s="103"/>
      <c r="FQ274" s="103"/>
      <c r="FR274" s="103"/>
      <c r="FS274" s="103"/>
      <c r="FT274" s="103"/>
      <c r="FU274" s="103"/>
      <c r="FV274" s="103"/>
      <c r="FW274" s="103"/>
      <c r="FX274" s="103"/>
      <c r="FY274" s="103"/>
      <c r="FZ274" s="103"/>
      <c r="GA274" s="103"/>
      <c r="GB274" s="103"/>
      <c r="GC274" s="103"/>
      <c r="GD274" s="103"/>
      <c r="GE274" s="103"/>
      <c r="GF274" s="103"/>
      <c r="GG274" s="103"/>
      <c r="GH274" s="103"/>
      <c r="GI274" s="103"/>
      <c r="GJ274" s="103"/>
      <c r="GK274" s="103"/>
      <c r="GL274" s="103"/>
      <c r="GM274" s="103"/>
      <c r="GN274" s="103"/>
      <c r="GO274" s="103"/>
      <c r="GP274" s="103"/>
      <c r="GQ274" s="103"/>
      <c r="GR274" s="103"/>
      <c r="GS274" s="103"/>
      <c r="GT274" s="103"/>
      <c r="GU274" s="103"/>
      <c r="GV274" s="103"/>
      <c r="GW274" s="103"/>
      <c r="GX274" s="103"/>
      <c r="GY274" s="103"/>
      <c r="GZ274" s="103"/>
      <c r="HA274" s="103"/>
      <c r="HB274" s="103"/>
      <c r="HC274" s="103"/>
      <c r="HD274" s="103"/>
      <c r="HE274" s="103"/>
      <c r="HF274" s="82"/>
      <c r="HG274" s="82"/>
      <c r="HH274" s="82"/>
      <c r="HI274" s="82"/>
      <c r="HJ274" s="82"/>
      <c r="HK274" s="82"/>
      <c r="HL274" s="82"/>
    </row>
    <row r="275" spans="1:220" ht="45" x14ac:dyDescent="0.25">
      <c r="A275" s="149" t="s">
        <v>608</v>
      </c>
      <c r="B275" s="149" t="s">
        <v>281</v>
      </c>
      <c r="C275" s="149" t="s">
        <v>281</v>
      </c>
      <c r="D275" s="149" t="s">
        <v>281</v>
      </c>
      <c r="E275" s="149" t="s">
        <v>212</v>
      </c>
      <c r="F275" s="424" t="s">
        <v>967</v>
      </c>
      <c r="G275" s="68"/>
      <c r="H275" s="104" t="s">
        <v>1347</v>
      </c>
      <c r="I275" s="104" t="s">
        <v>223</v>
      </c>
      <c r="J275" s="67" t="s">
        <v>1230</v>
      </c>
      <c r="K275" s="236" t="s">
        <v>968</v>
      </c>
      <c r="L275" s="127">
        <f t="shared" si="45"/>
        <v>35000000</v>
      </c>
      <c r="M275" s="237">
        <f t="shared" si="42"/>
        <v>35000000</v>
      </c>
      <c r="N275" s="73">
        <f t="shared" si="44"/>
        <v>35000000</v>
      </c>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v>35000000</v>
      </c>
      <c r="BE275" s="73"/>
      <c r="BF275" s="73"/>
      <c r="BG275" s="60"/>
      <c r="BH275" s="73"/>
      <c r="BI275" s="73"/>
      <c r="BJ275" s="73"/>
      <c r="BK275" s="73"/>
      <c r="BL275" s="73"/>
      <c r="BM275" s="73"/>
      <c r="BN275" s="73"/>
      <c r="BO275" s="73"/>
      <c r="BP275" s="73"/>
      <c r="BQ275" s="73"/>
      <c r="BR275" s="73"/>
      <c r="BS275" s="73"/>
      <c r="BT275" s="73"/>
      <c r="BU275" s="73"/>
      <c r="BV275" s="73"/>
      <c r="BW275" s="73"/>
      <c r="BX275" s="73"/>
      <c r="BY275" s="73"/>
      <c r="BZ275" s="7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3"/>
      <c r="DA275" s="103"/>
      <c r="DB275" s="103"/>
      <c r="DC275" s="103"/>
      <c r="DD275" s="103"/>
      <c r="DE275" s="103"/>
      <c r="DF275" s="103"/>
      <c r="DG275" s="103"/>
      <c r="DH275" s="103"/>
      <c r="DI275" s="103"/>
      <c r="DJ275" s="103"/>
      <c r="DK275" s="103"/>
      <c r="DL275" s="103"/>
      <c r="DM275" s="103"/>
      <c r="DN275" s="103"/>
      <c r="DO275" s="103"/>
      <c r="DP275" s="103"/>
      <c r="DQ275" s="103"/>
      <c r="DR275" s="103"/>
      <c r="DS275" s="103"/>
      <c r="DT275" s="103"/>
      <c r="DU275" s="103"/>
      <c r="DV275" s="103"/>
      <c r="DW275" s="103"/>
      <c r="DX275" s="103"/>
      <c r="DY275" s="103"/>
      <c r="DZ275" s="103"/>
      <c r="EA275" s="103"/>
      <c r="EB275" s="103"/>
      <c r="EC275" s="103"/>
      <c r="ED275" s="103"/>
      <c r="EE275" s="103"/>
      <c r="EF275" s="103"/>
      <c r="EG275" s="103"/>
      <c r="EH275" s="103"/>
      <c r="EI275" s="103"/>
      <c r="EJ275" s="103"/>
      <c r="EK275" s="103"/>
      <c r="EL275" s="103"/>
      <c r="EM275" s="103"/>
      <c r="EN275" s="103"/>
      <c r="EO275" s="103"/>
      <c r="EP275" s="103"/>
      <c r="EQ275" s="103"/>
      <c r="ER275" s="103"/>
      <c r="ES275" s="103"/>
      <c r="ET275" s="103"/>
      <c r="EU275" s="103"/>
      <c r="EV275" s="103"/>
      <c r="EW275" s="103"/>
      <c r="EX275" s="103"/>
      <c r="EY275" s="103"/>
      <c r="EZ275" s="103"/>
      <c r="FA275" s="103"/>
      <c r="FB275" s="103"/>
      <c r="FC275" s="103"/>
      <c r="FD275" s="103"/>
      <c r="FE275" s="103"/>
      <c r="FF275" s="103"/>
      <c r="FG275" s="103"/>
      <c r="FH275" s="103"/>
      <c r="FI275" s="103"/>
      <c r="FJ275" s="103"/>
      <c r="FK275" s="103"/>
      <c r="FL275" s="103"/>
      <c r="FM275" s="103"/>
      <c r="FN275" s="103"/>
      <c r="FO275" s="103"/>
      <c r="FP275" s="103"/>
      <c r="FQ275" s="103"/>
      <c r="FR275" s="103"/>
      <c r="FS275" s="103"/>
      <c r="FT275" s="103"/>
      <c r="FU275" s="103"/>
      <c r="FV275" s="103"/>
      <c r="FW275" s="103"/>
      <c r="FX275" s="103"/>
      <c r="FY275" s="103"/>
      <c r="FZ275" s="103"/>
      <c r="GA275" s="103"/>
      <c r="GB275" s="103"/>
      <c r="GC275" s="103"/>
      <c r="GD275" s="103"/>
      <c r="GE275" s="103"/>
      <c r="GF275" s="103"/>
      <c r="GG275" s="103"/>
      <c r="GH275" s="103"/>
      <c r="GI275" s="103"/>
      <c r="GJ275" s="103"/>
      <c r="GK275" s="103"/>
      <c r="GL275" s="103"/>
      <c r="GM275" s="103"/>
      <c r="GN275" s="103"/>
      <c r="GO275" s="103"/>
      <c r="GP275" s="103"/>
      <c r="GQ275" s="103"/>
      <c r="GR275" s="103"/>
      <c r="GS275" s="103"/>
      <c r="GT275" s="103"/>
      <c r="GU275" s="103"/>
      <c r="GV275" s="103"/>
      <c r="GW275" s="103"/>
      <c r="GX275" s="103"/>
      <c r="GY275" s="103"/>
      <c r="GZ275" s="103"/>
      <c r="HA275" s="103"/>
      <c r="HB275" s="103"/>
      <c r="HC275" s="103"/>
      <c r="HD275" s="103"/>
      <c r="HE275" s="103"/>
      <c r="HF275" s="82"/>
      <c r="HG275" s="82"/>
      <c r="HH275" s="82"/>
      <c r="HI275" s="82"/>
      <c r="HJ275" s="82"/>
      <c r="HK275" s="82"/>
      <c r="HL275" s="82"/>
    </row>
    <row r="276" spans="1:220" ht="22.5" x14ac:dyDescent="0.25">
      <c r="A276" s="149" t="s">
        <v>608</v>
      </c>
      <c r="B276" s="149" t="s">
        <v>281</v>
      </c>
      <c r="C276" s="149" t="s">
        <v>281</v>
      </c>
      <c r="D276" s="149" t="s">
        <v>281</v>
      </c>
      <c r="E276" s="149" t="s">
        <v>212</v>
      </c>
      <c r="F276" s="424" t="s">
        <v>969</v>
      </c>
      <c r="G276" s="68"/>
      <c r="H276" s="104" t="s">
        <v>1348</v>
      </c>
      <c r="I276" s="104" t="s">
        <v>223</v>
      </c>
      <c r="J276" s="67" t="s">
        <v>1230</v>
      </c>
      <c r="K276" s="236" t="s">
        <v>970</v>
      </c>
      <c r="L276" s="127">
        <f t="shared" si="45"/>
        <v>1500000000</v>
      </c>
      <c r="M276" s="237">
        <f t="shared" si="42"/>
        <v>1500000000</v>
      </c>
      <c r="N276" s="73">
        <f t="shared" si="44"/>
        <v>1500000000</v>
      </c>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v>1500000000</v>
      </c>
      <c r="BE276" s="73"/>
      <c r="BF276" s="73"/>
      <c r="BG276" s="60"/>
      <c r="BH276" s="73"/>
      <c r="BI276" s="73"/>
      <c r="BJ276" s="73"/>
      <c r="BK276" s="73"/>
      <c r="BL276" s="73"/>
      <c r="BM276" s="73"/>
      <c r="BN276" s="73"/>
      <c r="BO276" s="73"/>
      <c r="BP276" s="73"/>
      <c r="BQ276" s="73"/>
      <c r="BR276" s="73"/>
      <c r="BS276" s="73"/>
      <c r="BT276" s="73"/>
      <c r="BU276" s="73"/>
      <c r="BV276" s="73"/>
      <c r="BW276" s="73"/>
      <c r="BX276" s="73"/>
      <c r="BY276" s="73"/>
      <c r="BZ276" s="7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3"/>
      <c r="DJ276" s="103"/>
      <c r="DK276" s="103"/>
      <c r="DL276" s="103"/>
      <c r="DM276" s="103"/>
      <c r="DN276" s="103"/>
      <c r="DO276" s="103"/>
      <c r="DP276" s="103"/>
      <c r="DQ276" s="103"/>
      <c r="DR276" s="103"/>
      <c r="DS276" s="103"/>
      <c r="DT276" s="103"/>
      <c r="DU276" s="103"/>
      <c r="DV276" s="103"/>
      <c r="DW276" s="103"/>
      <c r="DX276" s="103"/>
      <c r="DY276" s="103"/>
      <c r="DZ276" s="103"/>
      <c r="EA276" s="103"/>
      <c r="EB276" s="103"/>
      <c r="EC276" s="103"/>
      <c r="ED276" s="103"/>
      <c r="EE276" s="103"/>
      <c r="EF276" s="103"/>
      <c r="EG276" s="103"/>
      <c r="EH276" s="103"/>
      <c r="EI276" s="103"/>
      <c r="EJ276" s="103"/>
      <c r="EK276" s="103"/>
      <c r="EL276" s="103"/>
      <c r="EM276" s="103"/>
      <c r="EN276" s="103"/>
      <c r="EO276" s="103"/>
      <c r="EP276" s="103"/>
      <c r="EQ276" s="103"/>
      <c r="ER276" s="103"/>
      <c r="ES276" s="103"/>
      <c r="ET276" s="103"/>
      <c r="EU276" s="103"/>
      <c r="EV276" s="103"/>
      <c r="EW276" s="103"/>
      <c r="EX276" s="103"/>
      <c r="EY276" s="103"/>
      <c r="EZ276" s="103"/>
      <c r="FA276" s="103"/>
      <c r="FB276" s="103"/>
      <c r="FC276" s="103"/>
      <c r="FD276" s="103"/>
      <c r="FE276" s="103"/>
      <c r="FF276" s="103"/>
      <c r="FG276" s="103"/>
      <c r="FH276" s="103"/>
      <c r="FI276" s="103"/>
      <c r="FJ276" s="103"/>
      <c r="FK276" s="103"/>
      <c r="FL276" s="103"/>
      <c r="FM276" s="103"/>
      <c r="FN276" s="103"/>
      <c r="FO276" s="103"/>
      <c r="FP276" s="103"/>
      <c r="FQ276" s="103"/>
      <c r="FR276" s="103"/>
      <c r="FS276" s="103"/>
      <c r="FT276" s="103"/>
      <c r="FU276" s="103"/>
      <c r="FV276" s="103"/>
      <c r="FW276" s="103"/>
      <c r="FX276" s="103"/>
      <c r="FY276" s="103"/>
      <c r="FZ276" s="103"/>
      <c r="GA276" s="103"/>
      <c r="GB276" s="103"/>
      <c r="GC276" s="103"/>
      <c r="GD276" s="103"/>
      <c r="GE276" s="103"/>
      <c r="GF276" s="103"/>
      <c r="GG276" s="103"/>
      <c r="GH276" s="103"/>
      <c r="GI276" s="103"/>
      <c r="GJ276" s="103"/>
      <c r="GK276" s="103"/>
      <c r="GL276" s="103"/>
      <c r="GM276" s="103"/>
      <c r="GN276" s="103"/>
      <c r="GO276" s="103"/>
      <c r="GP276" s="103"/>
      <c r="GQ276" s="103"/>
      <c r="GR276" s="103"/>
      <c r="GS276" s="103"/>
      <c r="GT276" s="103"/>
      <c r="GU276" s="103"/>
      <c r="GV276" s="103"/>
      <c r="GW276" s="103"/>
      <c r="GX276" s="103"/>
      <c r="GY276" s="103"/>
      <c r="GZ276" s="103"/>
      <c r="HA276" s="103"/>
      <c r="HB276" s="103"/>
      <c r="HC276" s="103"/>
      <c r="HD276" s="103"/>
      <c r="HE276" s="103"/>
      <c r="HF276" s="82"/>
      <c r="HG276" s="82"/>
      <c r="HH276" s="82"/>
      <c r="HI276" s="82"/>
      <c r="HJ276" s="82"/>
      <c r="HK276" s="82"/>
      <c r="HL276" s="82"/>
    </row>
    <row r="277" spans="1:220" ht="22.5" x14ac:dyDescent="0.25">
      <c r="A277" s="149" t="s">
        <v>608</v>
      </c>
      <c r="B277" s="149" t="s">
        <v>281</v>
      </c>
      <c r="C277" s="149" t="s">
        <v>281</v>
      </c>
      <c r="D277" s="149" t="s">
        <v>281</v>
      </c>
      <c r="E277" s="149" t="s">
        <v>212</v>
      </c>
      <c r="F277" s="424" t="s">
        <v>971</v>
      </c>
      <c r="G277" s="68"/>
      <c r="H277" s="104" t="s">
        <v>1349</v>
      </c>
      <c r="I277" s="104" t="s">
        <v>223</v>
      </c>
      <c r="J277" s="67" t="s">
        <v>1230</v>
      </c>
      <c r="K277" s="236" t="s">
        <v>972</v>
      </c>
      <c r="L277" s="127">
        <f t="shared" si="45"/>
        <v>1800000000</v>
      </c>
      <c r="M277" s="237">
        <f t="shared" si="42"/>
        <v>1800000000</v>
      </c>
      <c r="N277" s="73">
        <f t="shared" si="44"/>
        <v>1800000000</v>
      </c>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v>1800000000</v>
      </c>
      <c r="BE277" s="73"/>
      <c r="BF277" s="73"/>
      <c r="BG277" s="60"/>
      <c r="BH277" s="73"/>
      <c r="BI277" s="73"/>
      <c r="BJ277" s="73"/>
      <c r="BK277" s="73"/>
      <c r="BL277" s="73"/>
      <c r="BM277" s="73"/>
      <c r="BN277" s="73"/>
      <c r="BO277" s="73"/>
      <c r="BP277" s="73"/>
      <c r="BQ277" s="73"/>
      <c r="BR277" s="73"/>
      <c r="BS277" s="73"/>
      <c r="BT277" s="73"/>
      <c r="BU277" s="73"/>
      <c r="BV277" s="73"/>
      <c r="BW277" s="73"/>
      <c r="BX277" s="73"/>
      <c r="BY277" s="73"/>
      <c r="BZ277" s="7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3"/>
      <c r="DJ277" s="103"/>
      <c r="DK277" s="103"/>
      <c r="DL277" s="103"/>
      <c r="DM277" s="103"/>
      <c r="DN277" s="103"/>
      <c r="DO277" s="103"/>
      <c r="DP277" s="103"/>
      <c r="DQ277" s="103"/>
      <c r="DR277" s="103"/>
      <c r="DS277" s="103"/>
      <c r="DT277" s="103"/>
      <c r="DU277" s="103"/>
      <c r="DV277" s="103"/>
      <c r="DW277" s="103"/>
      <c r="DX277" s="103"/>
      <c r="DY277" s="103"/>
      <c r="DZ277" s="103"/>
      <c r="EA277" s="103"/>
      <c r="EB277" s="103"/>
      <c r="EC277" s="103"/>
      <c r="ED277" s="103"/>
      <c r="EE277" s="103"/>
      <c r="EF277" s="103"/>
      <c r="EG277" s="103"/>
      <c r="EH277" s="103"/>
      <c r="EI277" s="103"/>
      <c r="EJ277" s="103"/>
      <c r="EK277" s="103"/>
      <c r="EL277" s="103"/>
      <c r="EM277" s="103"/>
      <c r="EN277" s="103"/>
      <c r="EO277" s="103"/>
      <c r="EP277" s="103"/>
      <c r="EQ277" s="103"/>
      <c r="ER277" s="103"/>
      <c r="ES277" s="103"/>
      <c r="ET277" s="103"/>
      <c r="EU277" s="103"/>
      <c r="EV277" s="103"/>
      <c r="EW277" s="103"/>
      <c r="EX277" s="103"/>
      <c r="EY277" s="103"/>
      <c r="EZ277" s="103"/>
      <c r="FA277" s="103"/>
      <c r="FB277" s="103"/>
      <c r="FC277" s="103"/>
      <c r="FD277" s="103"/>
      <c r="FE277" s="103"/>
      <c r="FF277" s="103"/>
      <c r="FG277" s="103"/>
      <c r="FH277" s="103"/>
      <c r="FI277" s="103"/>
      <c r="FJ277" s="103"/>
      <c r="FK277" s="103"/>
      <c r="FL277" s="103"/>
      <c r="FM277" s="103"/>
      <c r="FN277" s="103"/>
      <c r="FO277" s="103"/>
      <c r="FP277" s="103"/>
      <c r="FQ277" s="103"/>
      <c r="FR277" s="103"/>
      <c r="FS277" s="103"/>
      <c r="FT277" s="103"/>
      <c r="FU277" s="103"/>
      <c r="FV277" s="103"/>
      <c r="FW277" s="103"/>
      <c r="FX277" s="103"/>
      <c r="FY277" s="103"/>
      <c r="FZ277" s="103"/>
      <c r="GA277" s="103"/>
      <c r="GB277" s="103"/>
      <c r="GC277" s="103"/>
      <c r="GD277" s="103"/>
      <c r="GE277" s="103"/>
      <c r="GF277" s="103"/>
      <c r="GG277" s="103"/>
      <c r="GH277" s="103"/>
      <c r="GI277" s="103"/>
      <c r="GJ277" s="103"/>
      <c r="GK277" s="103"/>
      <c r="GL277" s="103"/>
      <c r="GM277" s="103"/>
      <c r="GN277" s="103"/>
      <c r="GO277" s="103"/>
      <c r="GP277" s="103"/>
      <c r="GQ277" s="103"/>
      <c r="GR277" s="103"/>
      <c r="GS277" s="103"/>
      <c r="GT277" s="103"/>
      <c r="GU277" s="103"/>
      <c r="GV277" s="103"/>
      <c r="GW277" s="103"/>
      <c r="GX277" s="103"/>
      <c r="GY277" s="103"/>
      <c r="GZ277" s="103"/>
      <c r="HA277" s="103"/>
      <c r="HB277" s="103"/>
      <c r="HC277" s="103"/>
      <c r="HD277" s="103"/>
      <c r="HE277" s="103"/>
      <c r="HF277" s="82"/>
      <c r="HG277" s="82"/>
      <c r="HH277" s="82"/>
      <c r="HI277" s="82"/>
      <c r="HJ277" s="82"/>
      <c r="HK277" s="82"/>
      <c r="HL277" s="82"/>
    </row>
    <row r="278" spans="1:220" ht="45" x14ac:dyDescent="0.25">
      <c r="A278" s="149" t="s">
        <v>608</v>
      </c>
      <c r="B278" s="149" t="s">
        <v>281</v>
      </c>
      <c r="C278" s="149" t="s">
        <v>281</v>
      </c>
      <c r="D278" s="149" t="s">
        <v>281</v>
      </c>
      <c r="E278" s="149" t="s">
        <v>212</v>
      </c>
      <c r="F278" s="424" t="s">
        <v>950</v>
      </c>
      <c r="G278" s="68"/>
      <c r="H278" s="104" t="s">
        <v>1350</v>
      </c>
      <c r="I278" s="104" t="s">
        <v>223</v>
      </c>
      <c r="J278" s="67" t="s">
        <v>1230</v>
      </c>
      <c r="K278" s="236" t="s">
        <v>974</v>
      </c>
      <c r="L278" s="127">
        <f t="shared" si="45"/>
        <v>106957184385</v>
      </c>
      <c r="M278" s="237">
        <f t="shared" si="42"/>
        <v>106957184385</v>
      </c>
      <c r="N278" s="73">
        <f t="shared" si="44"/>
        <v>106957184385</v>
      </c>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v>106957184385</v>
      </c>
      <c r="BE278" s="73"/>
      <c r="BF278" s="73"/>
      <c r="BG278" s="60"/>
      <c r="BH278" s="73"/>
      <c r="BI278" s="73"/>
      <c r="BJ278" s="73"/>
      <c r="BK278" s="73"/>
      <c r="BL278" s="73"/>
      <c r="BM278" s="73"/>
      <c r="BN278" s="73"/>
      <c r="BO278" s="73"/>
      <c r="BP278" s="73"/>
      <c r="BQ278" s="73"/>
      <c r="BR278" s="73"/>
      <c r="BS278" s="73"/>
      <c r="BT278" s="73"/>
      <c r="BU278" s="73"/>
      <c r="BV278" s="73"/>
      <c r="BW278" s="73"/>
      <c r="BX278" s="73"/>
      <c r="BY278" s="73"/>
      <c r="BZ278" s="7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3"/>
      <c r="DJ278" s="103"/>
      <c r="DK278" s="103"/>
      <c r="DL278" s="103"/>
      <c r="DM278" s="103"/>
      <c r="DN278" s="103"/>
      <c r="DO278" s="103"/>
      <c r="DP278" s="103"/>
      <c r="DQ278" s="103"/>
      <c r="DR278" s="103"/>
      <c r="DS278" s="103"/>
      <c r="DT278" s="103"/>
      <c r="DU278" s="103"/>
      <c r="DV278" s="103"/>
      <c r="DW278" s="103"/>
      <c r="DX278" s="103"/>
      <c r="DY278" s="103"/>
      <c r="DZ278" s="103"/>
      <c r="EA278" s="103"/>
      <c r="EB278" s="103"/>
      <c r="EC278" s="103"/>
      <c r="ED278" s="103"/>
      <c r="EE278" s="103"/>
      <c r="EF278" s="103"/>
      <c r="EG278" s="103"/>
      <c r="EH278" s="103"/>
      <c r="EI278" s="103"/>
      <c r="EJ278" s="103"/>
      <c r="EK278" s="103"/>
      <c r="EL278" s="103"/>
      <c r="EM278" s="103"/>
      <c r="EN278" s="103"/>
      <c r="EO278" s="103"/>
      <c r="EP278" s="103"/>
      <c r="EQ278" s="103"/>
      <c r="ER278" s="103"/>
      <c r="ES278" s="103"/>
      <c r="ET278" s="103"/>
      <c r="EU278" s="103"/>
      <c r="EV278" s="103"/>
      <c r="EW278" s="103"/>
      <c r="EX278" s="103"/>
      <c r="EY278" s="103"/>
      <c r="EZ278" s="103"/>
      <c r="FA278" s="103"/>
      <c r="FB278" s="103"/>
      <c r="FC278" s="103"/>
      <c r="FD278" s="103"/>
      <c r="FE278" s="103"/>
      <c r="FF278" s="103"/>
      <c r="FG278" s="103"/>
      <c r="FH278" s="103"/>
      <c r="FI278" s="103"/>
      <c r="FJ278" s="103"/>
      <c r="FK278" s="103"/>
      <c r="FL278" s="103"/>
      <c r="FM278" s="103"/>
      <c r="FN278" s="103"/>
      <c r="FO278" s="103"/>
      <c r="FP278" s="103"/>
      <c r="FQ278" s="103"/>
      <c r="FR278" s="103"/>
      <c r="FS278" s="103"/>
      <c r="FT278" s="103"/>
      <c r="FU278" s="103"/>
      <c r="FV278" s="103"/>
      <c r="FW278" s="103"/>
      <c r="FX278" s="103"/>
      <c r="FY278" s="103"/>
      <c r="FZ278" s="103"/>
      <c r="GA278" s="103"/>
      <c r="GB278" s="103"/>
      <c r="GC278" s="103"/>
      <c r="GD278" s="103"/>
      <c r="GE278" s="103"/>
      <c r="GF278" s="103"/>
      <c r="GG278" s="103"/>
      <c r="GH278" s="103"/>
      <c r="GI278" s="103"/>
      <c r="GJ278" s="103"/>
      <c r="GK278" s="103"/>
      <c r="GL278" s="103"/>
      <c r="GM278" s="103"/>
      <c r="GN278" s="103"/>
      <c r="GO278" s="103"/>
      <c r="GP278" s="103"/>
      <c r="GQ278" s="103"/>
      <c r="GR278" s="103"/>
      <c r="GS278" s="103"/>
      <c r="GT278" s="103"/>
      <c r="GU278" s="103"/>
      <c r="GV278" s="103"/>
      <c r="GW278" s="103"/>
      <c r="GX278" s="103"/>
      <c r="GY278" s="103"/>
      <c r="GZ278" s="103"/>
      <c r="HA278" s="103"/>
      <c r="HB278" s="103"/>
      <c r="HC278" s="103"/>
      <c r="HD278" s="103"/>
      <c r="HE278" s="103"/>
      <c r="HF278" s="82"/>
      <c r="HG278" s="82"/>
      <c r="HH278" s="82"/>
      <c r="HI278" s="82"/>
      <c r="HJ278" s="82"/>
      <c r="HK278" s="82"/>
      <c r="HL278" s="82"/>
    </row>
    <row r="279" spans="1:220" ht="45" x14ac:dyDescent="0.25">
      <c r="A279" s="149" t="s">
        <v>608</v>
      </c>
      <c r="B279" s="149" t="s">
        <v>281</v>
      </c>
      <c r="C279" s="149" t="s">
        <v>281</v>
      </c>
      <c r="D279" s="149" t="s">
        <v>281</v>
      </c>
      <c r="E279" s="149" t="s">
        <v>212</v>
      </c>
      <c r="F279" s="424" t="s">
        <v>950</v>
      </c>
      <c r="G279" s="68"/>
      <c r="H279" s="104" t="s">
        <v>1351</v>
      </c>
      <c r="I279" s="104" t="s">
        <v>223</v>
      </c>
      <c r="J279" s="67" t="s">
        <v>1230</v>
      </c>
      <c r="K279" s="236" t="s">
        <v>975</v>
      </c>
      <c r="L279" s="127">
        <f t="shared" si="45"/>
        <v>7474153422</v>
      </c>
      <c r="M279" s="237">
        <f t="shared" si="42"/>
        <v>7474153422</v>
      </c>
      <c r="N279" s="73">
        <f t="shared" si="44"/>
        <v>7474153422</v>
      </c>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v>7474153422</v>
      </c>
      <c r="BD279" s="73"/>
      <c r="BE279" s="73"/>
      <c r="BF279" s="73"/>
      <c r="BG279" s="60"/>
      <c r="BH279" s="73"/>
      <c r="BI279" s="73"/>
      <c r="BJ279" s="73"/>
      <c r="BK279" s="73"/>
      <c r="BL279" s="73"/>
      <c r="BM279" s="73"/>
      <c r="BN279" s="73"/>
      <c r="BO279" s="73"/>
      <c r="BP279" s="73"/>
      <c r="BQ279" s="73"/>
      <c r="BR279" s="73"/>
      <c r="BS279" s="73"/>
      <c r="BT279" s="73"/>
      <c r="BU279" s="73"/>
      <c r="BV279" s="73"/>
      <c r="BW279" s="73"/>
      <c r="BX279" s="73"/>
      <c r="BY279" s="73"/>
      <c r="BZ279" s="7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03"/>
      <c r="DB279" s="103"/>
      <c r="DC279" s="103"/>
      <c r="DD279" s="103"/>
      <c r="DE279" s="103"/>
      <c r="DF279" s="103"/>
      <c r="DG279" s="103"/>
      <c r="DH279" s="103"/>
      <c r="DI279" s="103"/>
      <c r="DJ279" s="103"/>
      <c r="DK279" s="103"/>
      <c r="DL279" s="103"/>
      <c r="DM279" s="103"/>
      <c r="DN279" s="103"/>
      <c r="DO279" s="103"/>
      <c r="DP279" s="103"/>
      <c r="DQ279" s="103"/>
      <c r="DR279" s="103"/>
      <c r="DS279" s="103"/>
      <c r="DT279" s="103"/>
      <c r="DU279" s="103"/>
      <c r="DV279" s="103"/>
      <c r="DW279" s="103"/>
      <c r="DX279" s="103"/>
      <c r="DY279" s="103"/>
      <c r="DZ279" s="103"/>
      <c r="EA279" s="103"/>
      <c r="EB279" s="103"/>
      <c r="EC279" s="103"/>
      <c r="ED279" s="103"/>
      <c r="EE279" s="103"/>
      <c r="EF279" s="103"/>
      <c r="EG279" s="103"/>
      <c r="EH279" s="103"/>
      <c r="EI279" s="103"/>
      <c r="EJ279" s="103"/>
      <c r="EK279" s="103"/>
      <c r="EL279" s="103"/>
      <c r="EM279" s="103"/>
      <c r="EN279" s="103"/>
      <c r="EO279" s="103"/>
      <c r="EP279" s="103"/>
      <c r="EQ279" s="103"/>
      <c r="ER279" s="103"/>
      <c r="ES279" s="103"/>
      <c r="ET279" s="103"/>
      <c r="EU279" s="103"/>
      <c r="EV279" s="103"/>
      <c r="EW279" s="103"/>
      <c r="EX279" s="103"/>
      <c r="EY279" s="103"/>
      <c r="EZ279" s="103"/>
      <c r="FA279" s="103"/>
      <c r="FB279" s="103"/>
      <c r="FC279" s="103"/>
      <c r="FD279" s="103"/>
      <c r="FE279" s="103"/>
      <c r="FF279" s="103"/>
      <c r="FG279" s="103"/>
      <c r="FH279" s="103"/>
      <c r="FI279" s="103"/>
      <c r="FJ279" s="103"/>
      <c r="FK279" s="103"/>
      <c r="FL279" s="103"/>
      <c r="FM279" s="103"/>
      <c r="FN279" s="103"/>
      <c r="FO279" s="103"/>
      <c r="FP279" s="103"/>
      <c r="FQ279" s="103"/>
      <c r="FR279" s="103"/>
      <c r="FS279" s="103"/>
      <c r="FT279" s="103"/>
      <c r="FU279" s="103"/>
      <c r="FV279" s="103"/>
      <c r="FW279" s="103"/>
      <c r="FX279" s="103"/>
      <c r="FY279" s="103"/>
      <c r="FZ279" s="103"/>
      <c r="GA279" s="103"/>
      <c r="GB279" s="103"/>
      <c r="GC279" s="103"/>
      <c r="GD279" s="103"/>
      <c r="GE279" s="103"/>
      <c r="GF279" s="103"/>
      <c r="GG279" s="103"/>
      <c r="GH279" s="103"/>
      <c r="GI279" s="103"/>
      <c r="GJ279" s="103"/>
      <c r="GK279" s="103"/>
      <c r="GL279" s="103"/>
      <c r="GM279" s="103"/>
      <c r="GN279" s="103"/>
      <c r="GO279" s="103"/>
      <c r="GP279" s="103"/>
      <c r="GQ279" s="103"/>
      <c r="GR279" s="103"/>
      <c r="GS279" s="103"/>
      <c r="GT279" s="103"/>
      <c r="GU279" s="103"/>
      <c r="GV279" s="103"/>
      <c r="GW279" s="103"/>
      <c r="GX279" s="103"/>
      <c r="GY279" s="103"/>
      <c r="GZ279" s="103"/>
      <c r="HA279" s="103"/>
      <c r="HB279" s="103"/>
      <c r="HC279" s="103"/>
      <c r="HD279" s="103"/>
      <c r="HE279" s="103"/>
      <c r="HF279" s="82"/>
      <c r="HG279" s="82"/>
      <c r="HH279" s="82"/>
      <c r="HI279" s="82"/>
      <c r="HJ279" s="82"/>
      <c r="HK279" s="82"/>
      <c r="HL279" s="82"/>
    </row>
    <row r="280" spans="1:220" ht="33.75" x14ac:dyDescent="0.25">
      <c r="A280" s="149" t="s">
        <v>608</v>
      </c>
      <c r="B280" s="149" t="s">
        <v>281</v>
      </c>
      <c r="C280" s="149" t="s">
        <v>281</v>
      </c>
      <c r="D280" s="149" t="s">
        <v>281</v>
      </c>
      <c r="E280" s="149" t="s">
        <v>212</v>
      </c>
      <c r="F280" s="424" t="s">
        <v>950</v>
      </c>
      <c r="G280" s="68"/>
      <c r="H280" s="104" t="s">
        <v>1352</v>
      </c>
      <c r="I280" s="104" t="s">
        <v>223</v>
      </c>
      <c r="J280" s="67" t="s">
        <v>1230</v>
      </c>
      <c r="K280" s="236" t="s">
        <v>977</v>
      </c>
      <c r="L280" s="127">
        <f t="shared" si="45"/>
        <v>529225230</v>
      </c>
      <c r="M280" s="237">
        <f t="shared" si="42"/>
        <v>529225230</v>
      </c>
      <c r="N280" s="73">
        <f t="shared" si="44"/>
        <v>529225230</v>
      </c>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v>529225230</v>
      </c>
      <c r="BE280" s="73"/>
      <c r="BF280" s="73"/>
      <c r="BG280" s="60"/>
      <c r="BH280" s="73"/>
      <c r="BI280" s="73"/>
      <c r="BJ280" s="73"/>
      <c r="BK280" s="73"/>
      <c r="BL280" s="73"/>
      <c r="BM280" s="73"/>
      <c r="BN280" s="73"/>
      <c r="BO280" s="73"/>
      <c r="BP280" s="73"/>
      <c r="BQ280" s="73"/>
      <c r="BR280" s="73"/>
      <c r="BS280" s="73"/>
      <c r="BT280" s="73"/>
      <c r="BU280" s="73"/>
      <c r="BV280" s="73"/>
      <c r="BW280" s="73"/>
      <c r="BX280" s="73"/>
      <c r="BY280" s="73"/>
      <c r="BZ280" s="7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3"/>
      <c r="DJ280" s="103"/>
      <c r="DK280" s="103"/>
      <c r="DL280" s="103"/>
      <c r="DM280" s="103"/>
      <c r="DN280" s="103"/>
      <c r="DO280" s="103"/>
      <c r="DP280" s="103"/>
      <c r="DQ280" s="103"/>
      <c r="DR280" s="103"/>
      <c r="DS280" s="103"/>
      <c r="DT280" s="103"/>
      <c r="DU280" s="103"/>
      <c r="DV280" s="103"/>
      <c r="DW280" s="103"/>
      <c r="DX280" s="103"/>
      <c r="DY280" s="103"/>
      <c r="DZ280" s="103"/>
      <c r="EA280" s="103"/>
      <c r="EB280" s="103"/>
      <c r="EC280" s="103"/>
      <c r="ED280" s="103"/>
      <c r="EE280" s="103"/>
      <c r="EF280" s="103"/>
      <c r="EG280" s="103"/>
      <c r="EH280" s="103"/>
      <c r="EI280" s="103"/>
      <c r="EJ280" s="103"/>
      <c r="EK280" s="103"/>
      <c r="EL280" s="103"/>
      <c r="EM280" s="103"/>
      <c r="EN280" s="103"/>
      <c r="EO280" s="103"/>
      <c r="EP280" s="103"/>
      <c r="EQ280" s="103"/>
      <c r="ER280" s="103"/>
      <c r="ES280" s="103"/>
      <c r="ET280" s="103"/>
      <c r="EU280" s="103"/>
      <c r="EV280" s="103"/>
      <c r="EW280" s="103"/>
      <c r="EX280" s="103"/>
      <c r="EY280" s="103"/>
      <c r="EZ280" s="103"/>
      <c r="FA280" s="103"/>
      <c r="FB280" s="103"/>
      <c r="FC280" s="103"/>
      <c r="FD280" s="103"/>
      <c r="FE280" s="103"/>
      <c r="FF280" s="103"/>
      <c r="FG280" s="103"/>
      <c r="FH280" s="103"/>
      <c r="FI280" s="103"/>
      <c r="FJ280" s="103"/>
      <c r="FK280" s="103"/>
      <c r="FL280" s="103"/>
      <c r="FM280" s="103"/>
      <c r="FN280" s="103"/>
      <c r="FO280" s="103"/>
      <c r="FP280" s="103"/>
      <c r="FQ280" s="103"/>
      <c r="FR280" s="103"/>
      <c r="FS280" s="103"/>
      <c r="FT280" s="103"/>
      <c r="FU280" s="103"/>
      <c r="FV280" s="103"/>
      <c r="FW280" s="103"/>
      <c r="FX280" s="103"/>
      <c r="FY280" s="103"/>
      <c r="FZ280" s="103"/>
      <c r="GA280" s="103"/>
      <c r="GB280" s="103"/>
      <c r="GC280" s="103"/>
      <c r="GD280" s="103"/>
      <c r="GE280" s="103"/>
      <c r="GF280" s="103"/>
      <c r="GG280" s="103"/>
      <c r="GH280" s="103"/>
      <c r="GI280" s="103"/>
      <c r="GJ280" s="103"/>
      <c r="GK280" s="103"/>
      <c r="GL280" s="103"/>
      <c r="GM280" s="103"/>
      <c r="GN280" s="103"/>
      <c r="GO280" s="103"/>
      <c r="GP280" s="103"/>
      <c r="GQ280" s="103"/>
      <c r="GR280" s="103"/>
      <c r="GS280" s="103"/>
      <c r="GT280" s="103"/>
      <c r="GU280" s="103"/>
      <c r="GV280" s="103"/>
      <c r="GW280" s="103"/>
      <c r="GX280" s="103"/>
      <c r="GY280" s="103"/>
      <c r="GZ280" s="103"/>
      <c r="HA280" s="103"/>
      <c r="HB280" s="103"/>
      <c r="HC280" s="103"/>
      <c r="HD280" s="103"/>
      <c r="HE280" s="103"/>
      <c r="HF280" s="82"/>
      <c r="HG280" s="82"/>
      <c r="HH280" s="82"/>
      <c r="HI280" s="82"/>
      <c r="HJ280" s="82"/>
      <c r="HK280" s="82"/>
      <c r="HL280" s="82"/>
    </row>
    <row r="281" spans="1:220" ht="33.75" x14ac:dyDescent="0.25">
      <c r="A281" s="149" t="s">
        <v>608</v>
      </c>
      <c r="B281" s="149" t="s">
        <v>281</v>
      </c>
      <c r="C281" s="149" t="s">
        <v>281</v>
      </c>
      <c r="D281" s="149" t="s">
        <v>281</v>
      </c>
      <c r="E281" s="149" t="s">
        <v>212</v>
      </c>
      <c r="F281" s="424" t="s">
        <v>950</v>
      </c>
      <c r="G281" s="68"/>
      <c r="H281" s="104" t="s">
        <v>1353</v>
      </c>
      <c r="I281" s="104" t="s">
        <v>223</v>
      </c>
      <c r="J281" s="67" t="s">
        <v>1230</v>
      </c>
      <c r="K281" s="236" t="s">
        <v>978</v>
      </c>
      <c r="L281" s="127">
        <f t="shared" si="45"/>
        <v>3175351376</v>
      </c>
      <c r="M281" s="237">
        <f t="shared" si="42"/>
        <v>3175351376</v>
      </c>
      <c r="N281" s="73">
        <f t="shared" si="44"/>
        <v>3175351376</v>
      </c>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v>3175351376</v>
      </c>
      <c r="BE281" s="73"/>
      <c r="BF281" s="73"/>
      <c r="BG281" s="60"/>
      <c r="BH281" s="73"/>
      <c r="BI281" s="73"/>
      <c r="BJ281" s="73"/>
      <c r="BK281" s="73"/>
      <c r="BL281" s="73"/>
      <c r="BM281" s="73"/>
      <c r="BN281" s="73"/>
      <c r="BO281" s="73"/>
      <c r="BP281" s="73"/>
      <c r="BQ281" s="73"/>
      <c r="BR281" s="73"/>
      <c r="BS281" s="73"/>
      <c r="BT281" s="73"/>
      <c r="BU281" s="73"/>
      <c r="BV281" s="73"/>
      <c r="BW281" s="73"/>
      <c r="BX281" s="73"/>
      <c r="BY281" s="73"/>
      <c r="BZ281" s="7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03"/>
      <c r="DB281" s="103"/>
      <c r="DC281" s="103"/>
      <c r="DD281" s="103"/>
      <c r="DE281" s="103"/>
      <c r="DF281" s="103"/>
      <c r="DG281" s="103"/>
      <c r="DH281" s="103"/>
      <c r="DI281" s="103"/>
      <c r="DJ281" s="103"/>
      <c r="DK281" s="103"/>
      <c r="DL281" s="103"/>
      <c r="DM281" s="103"/>
      <c r="DN281" s="103"/>
      <c r="DO281" s="103"/>
      <c r="DP281" s="103"/>
      <c r="DQ281" s="103"/>
      <c r="DR281" s="103"/>
      <c r="DS281" s="103"/>
      <c r="DT281" s="103"/>
      <c r="DU281" s="103"/>
      <c r="DV281" s="103"/>
      <c r="DW281" s="103"/>
      <c r="DX281" s="103"/>
      <c r="DY281" s="103"/>
      <c r="DZ281" s="103"/>
      <c r="EA281" s="103"/>
      <c r="EB281" s="103"/>
      <c r="EC281" s="103"/>
      <c r="ED281" s="103"/>
      <c r="EE281" s="103"/>
      <c r="EF281" s="103"/>
      <c r="EG281" s="103"/>
      <c r="EH281" s="103"/>
      <c r="EI281" s="103"/>
      <c r="EJ281" s="103"/>
      <c r="EK281" s="103"/>
      <c r="EL281" s="103"/>
      <c r="EM281" s="103"/>
      <c r="EN281" s="103"/>
      <c r="EO281" s="103"/>
      <c r="EP281" s="103"/>
      <c r="EQ281" s="103"/>
      <c r="ER281" s="103"/>
      <c r="ES281" s="103"/>
      <c r="ET281" s="103"/>
      <c r="EU281" s="103"/>
      <c r="EV281" s="103"/>
      <c r="EW281" s="103"/>
      <c r="EX281" s="103"/>
      <c r="EY281" s="103"/>
      <c r="EZ281" s="103"/>
      <c r="FA281" s="103"/>
      <c r="FB281" s="103"/>
      <c r="FC281" s="103"/>
      <c r="FD281" s="103"/>
      <c r="FE281" s="103"/>
      <c r="FF281" s="103"/>
      <c r="FG281" s="103"/>
      <c r="FH281" s="103"/>
      <c r="FI281" s="103"/>
      <c r="FJ281" s="103"/>
      <c r="FK281" s="103"/>
      <c r="FL281" s="103"/>
      <c r="FM281" s="103"/>
      <c r="FN281" s="103"/>
      <c r="FO281" s="103"/>
      <c r="FP281" s="103"/>
      <c r="FQ281" s="103"/>
      <c r="FR281" s="103"/>
      <c r="FS281" s="103"/>
      <c r="FT281" s="103"/>
      <c r="FU281" s="103"/>
      <c r="FV281" s="103"/>
      <c r="FW281" s="103"/>
      <c r="FX281" s="103"/>
      <c r="FY281" s="103"/>
      <c r="FZ281" s="103"/>
      <c r="GA281" s="103"/>
      <c r="GB281" s="103"/>
      <c r="GC281" s="103"/>
      <c r="GD281" s="103"/>
      <c r="GE281" s="103"/>
      <c r="GF281" s="103"/>
      <c r="GG281" s="103"/>
      <c r="GH281" s="103"/>
      <c r="GI281" s="103"/>
      <c r="GJ281" s="103"/>
      <c r="GK281" s="103"/>
      <c r="GL281" s="103"/>
      <c r="GM281" s="103"/>
      <c r="GN281" s="103"/>
      <c r="GO281" s="103"/>
      <c r="GP281" s="103"/>
      <c r="GQ281" s="103"/>
      <c r="GR281" s="103"/>
      <c r="GS281" s="103"/>
      <c r="GT281" s="103"/>
      <c r="GU281" s="103"/>
      <c r="GV281" s="103"/>
      <c r="GW281" s="103"/>
      <c r="GX281" s="103"/>
      <c r="GY281" s="103"/>
      <c r="GZ281" s="103"/>
      <c r="HA281" s="103"/>
      <c r="HB281" s="103"/>
      <c r="HC281" s="103"/>
      <c r="HD281" s="103"/>
      <c r="HE281" s="103"/>
      <c r="HF281" s="82"/>
      <c r="HG281" s="82"/>
      <c r="HH281" s="82"/>
      <c r="HI281" s="82"/>
      <c r="HJ281" s="82"/>
      <c r="HK281" s="82"/>
      <c r="HL281" s="82"/>
    </row>
    <row r="282" spans="1:220" ht="33.75" x14ac:dyDescent="0.25">
      <c r="A282" s="149" t="s">
        <v>608</v>
      </c>
      <c r="B282" s="149" t="s">
        <v>281</v>
      </c>
      <c r="C282" s="149" t="s">
        <v>281</v>
      </c>
      <c r="D282" s="149" t="s">
        <v>281</v>
      </c>
      <c r="E282" s="149" t="s">
        <v>212</v>
      </c>
      <c r="F282" s="424" t="s">
        <v>950</v>
      </c>
      <c r="G282" s="68"/>
      <c r="H282" s="104" t="s">
        <v>1354</v>
      </c>
      <c r="I282" s="104" t="s">
        <v>223</v>
      </c>
      <c r="J282" s="67" t="s">
        <v>1230</v>
      </c>
      <c r="K282" s="236" t="s">
        <v>979</v>
      </c>
      <c r="L282" s="127">
        <f t="shared" si="45"/>
        <v>529225230</v>
      </c>
      <c r="M282" s="237">
        <f t="shared" si="42"/>
        <v>529225230</v>
      </c>
      <c r="N282" s="73">
        <f t="shared" si="44"/>
        <v>529225230</v>
      </c>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v>529225230</v>
      </c>
      <c r="BE282" s="73"/>
      <c r="BF282" s="73"/>
      <c r="BG282" s="60"/>
      <c r="BH282" s="73"/>
      <c r="BI282" s="73"/>
      <c r="BJ282" s="73"/>
      <c r="BK282" s="73"/>
      <c r="BL282" s="73"/>
      <c r="BM282" s="73"/>
      <c r="BN282" s="73"/>
      <c r="BO282" s="73"/>
      <c r="BP282" s="73"/>
      <c r="BQ282" s="73"/>
      <c r="BR282" s="73"/>
      <c r="BS282" s="73"/>
      <c r="BT282" s="73"/>
      <c r="BU282" s="73"/>
      <c r="BV282" s="73"/>
      <c r="BW282" s="73"/>
      <c r="BX282" s="73"/>
      <c r="BY282" s="73"/>
      <c r="BZ282" s="7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c r="CX282" s="103"/>
      <c r="CY282" s="103"/>
      <c r="CZ282" s="103"/>
      <c r="DA282" s="103"/>
      <c r="DB282" s="103"/>
      <c r="DC282" s="103"/>
      <c r="DD282" s="103"/>
      <c r="DE282" s="103"/>
      <c r="DF282" s="103"/>
      <c r="DG282" s="103"/>
      <c r="DH282" s="103"/>
      <c r="DI282" s="103"/>
      <c r="DJ282" s="103"/>
      <c r="DK282" s="103"/>
      <c r="DL282" s="103"/>
      <c r="DM282" s="103"/>
      <c r="DN282" s="103"/>
      <c r="DO282" s="103"/>
      <c r="DP282" s="103"/>
      <c r="DQ282" s="103"/>
      <c r="DR282" s="103"/>
      <c r="DS282" s="103"/>
      <c r="DT282" s="103"/>
      <c r="DU282" s="103"/>
      <c r="DV282" s="103"/>
      <c r="DW282" s="103"/>
      <c r="DX282" s="103"/>
      <c r="DY282" s="103"/>
      <c r="DZ282" s="103"/>
      <c r="EA282" s="103"/>
      <c r="EB282" s="103"/>
      <c r="EC282" s="103"/>
      <c r="ED282" s="103"/>
      <c r="EE282" s="103"/>
      <c r="EF282" s="103"/>
      <c r="EG282" s="103"/>
      <c r="EH282" s="103"/>
      <c r="EI282" s="103"/>
      <c r="EJ282" s="103"/>
      <c r="EK282" s="103"/>
      <c r="EL282" s="103"/>
      <c r="EM282" s="103"/>
      <c r="EN282" s="103"/>
      <c r="EO282" s="103"/>
      <c r="EP282" s="103"/>
      <c r="EQ282" s="103"/>
      <c r="ER282" s="103"/>
      <c r="ES282" s="103"/>
      <c r="ET282" s="103"/>
      <c r="EU282" s="103"/>
      <c r="EV282" s="103"/>
      <c r="EW282" s="103"/>
      <c r="EX282" s="103"/>
      <c r="EY282" s="103"/>
      <c r="EZ282" s="103"/>
      <c r="FA282" s="103"/>
      <c r="FB282" s="103"/>
      <c r="FC282" s="103"/>
      <c r="FD282" s="103"/>
      <c r="FE282" s="103"/>
      <c r="FF282" s="103"/>
      <c r="FG282" s="103"/>
      <c r="FH282" s="103"/>
      <c r="FI282" s="103"/>
      <c r="FJ282" s="103"/>
      <c r="FK282" s="103"/>
      <c r="FL282" s="103"/>
      <c r="FM282" s="103"/>
      <c r="FN282" s="103"/>
      <c r="FO282" s="103"/>
      <c r="FP282" s="103"/>
      <c r="FQ282" s="103"/>
      <c r="FR282" s="103"/>
      <c r="FS282" s="103"/>
      <c r="FT282" s="103"/>
      <c r="FU282" s="103"/>
      <c r="FV282" s="103"/>
      <c r="FW282" s="103"/>
      <c r="FX282" s="103"/>
      <c r="FY282" s="103"/>
      <c r="FZ282" s="103"/>
      <c r="GA282" s="103"/>
      <c r="GB282" s="103"/>
      <c r="GC282" s="103"/>
      <c r="GD282" s="103"/>
      <c r="GE282" s="103"/>
      <c r="GF282" s="103"/>
      <c r="GG282" s="103"/>
      <c r="GH282" s="103"/>
      <c r="GI282" s="103"/>
      <c r="GJ282" s="103"/>
      <c r="GK282" s="103"/>
      <c r="GL282" s="103"/>
      <c r="GM282" s="103"/>
      <c r="GN282" s="103"/>
      <c r="GO282" s="103"/>
      <c r="GP282" s="103"/>
      <c r="GQ282" s="103"/>
      <c r="GR282" s="103"/>
      <c r="GS282" s="103"/>
      <c r="GT282" s="103"/>
      <c r="GU282" s="103"/>
      <c r="GV282" s="103"/>
      <c r="GW282" s="103"/>
      <c r="GX282" s="103"/>
      <c r="GY282" s="103"/>
      <c r="GZ282" s="103"/>
      <c r="HA282" s="103"/>
      <c r="HB282" s="103"/>
      <c r="HC282" s="103"/>
      <c r="HD282" s="103"/>
      <c r="HE282" s="103"/>
      <c r="HF282" s="82"/>
      <c r="HG282" s="82"/>
      <c r="HH282" s="82"/>
      <c r="HI282" s="82"/>
      <c r="HJ282" s="82"/>
      <c r="HK282" s="82"/>
      <c r="HL282" s="82"/>
    </row>
    <row r="283" spans="1:220" ht="33.75" x14ac:dyDescent="0.25">
      <c r="A283" s="251" t="s">
        <v>608</v>
      </c>
      <c r="B283" s="251" t="s">
        <v>281</v>
      </c>
      <c r="C283" s="251" t="s">
        <v>281</v>
      </c>
      <c r="D283" s="251" t="s">
        <v>281</v>
      </c>
      <c r="E283" s="251" t="s">
        <v>212</v>
      </c>
      <c r="F283" s="424" t="s">
        <v>950</v>
      </c>
      <c r="G283" s="68"/>
      <c r="H283" s="104" t="s">
        <v>1355</v>
      </c>
      <c r="I283" s="104" t="s">
        <v>223</v>
      </c>
      <c r="J283" s="67" t="s">
        <v>1230</v>
      </c>
      <c r="K283" s="236" t="s">
        <v>980</v>
      </c>
      <c r="L283" s="127">
        <f t="shared" si="45"/>
        <v>4233801834</v>
      </c>
      <c r="M283" s="237">
        <f t="shared" si="42"/>
        <v>4233801834</v>
      </c>
      <c r="N283" s="73">
        <f t="shared" si="44"/>
        <v>4233801834</v>
      </c>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v>4233801834</v>
      </c>
      <c r="BE283" s="73"/>
      <c r="BF283" s="73"/>
      <c r="BG283" s="447"/>
      <c r="BH283" s="73"/>
      <c r="BI283" s="73"/>
      <c r="BJ283" s="73"/>
      <c r="BK283" s="73"/>
      <c r="BL283" s="73"/>
      <c r="BM283" s="73"/>
      <c r="BN283" s="73"/>
      <c r="BO283" s="73"/>
      <c r="BP283" s="73"/>
      <c r="BQ283" s="73"/>
      <c r="BR283" s="73"/>
      <c r="BS283" s="73"/>
      <c r="BT283" s="73"/>
      <c r="BU283" s="73"/>
      <c r="BV283" s="73"/>
      <c r="BW283" s="73"/>
      <c r="BX283" s="73"/>
      <c r="BY283" s="73"/>
      <c r="BZ283" s="73"/>
      <c r="CA283" s="103"/>
      <c r="CB283" s="103"/>
      <c r="CC283" s="103"/>
      <c r="CD283" s="103"/>
      <c r="CE283" s="103"/>
      <c r="CF283" s="103"/>
      <c r="CG283" s="103"/>
      <c r="CH283" s="103"/>
      <c r="CI283" s="103"/>
      <c r="CJ283" s="103"/>
      <c r="CK283" s="103"/>
      <c r="CL283" s="103"/>
      <c r="CM283" s="103"/>
      <c r="CN283" s="103"/>
      <c r="CO283" s="103"/>
      <c r="CP283" s="103"/>
      <c r="CQ283" s="103"/>
      <c r="CR283" s="103"/>
      <c r="CS283" s="103"/>
      <c r="CT283" s="103"/>
      <c r="CU283" s="103"/>
      <c r="CV283" s="103"/>
      <c r="CW283" s="103"/>
      <c r="CX283" s="103"/>
      <c r="CY283" s="103"/>
      <c r="CZ283" s="103"/>
      <c r="DA283" s="103"/>
      <c r="DB283" s="103"/>
      <c r="DC283" s="103"/>
      <c r="DD283" s="103"/>
      <c r="DE283" s="103"/>
      <c r="DF283" s="103"/>
      <c r="DG283" s="103"/>
      <c r="DH283" s="103"/>
      <c r="DI283" s="103"/>
      <c r="DJ283" s="103"/>
      <c r="DK283" s="103"/>
      <c r="DL283" s="103"/>
      <c r="DM283" s="103"/>
      <c r="DN283" s="103"/>
      <c r="DO283" s="103"/>
      <c r="DP283" s="103"/>
      <c r="DQ283" s="103"/>
      <c r="DR283" s="103"/>
      <c r="DS283" s="103"/>
      <c r="DT283" s="103"/>
      <c r="DU283" s="103"/>
      <c r="DV283" s="103"/>
      <c r="DW283" s="103"/>
      <c r="DX283" s="103"/>
      <c r="DY283" s="103"/>
      <c r="DZ283" s="103"/>
      <c r="EA283" s="103"/>
      <c r="EB283" s="103"/>
      <c r="EC283" s="103"/>
      <c r="ED283" s="103"/>
      <c r="EE283" s="103"/>
      <c r="EF283" s="103"/>
      <c r="EG283" s="103"/>
      <c r="EH283" s="103"/>
      <c r="EI283" s="103"/>
      <c r="EJ283" s="103"/>
      <c r="EK283" s="103"/>
      <c r="EL283" s="103"/>
      <c r="EM283" s="103"/>
      <c r="EN283" s="103"/>
      <c r="EO283" s="103"/>
      <c r="EP283" s="103"/>
      <c r="EQ283" s="103"/>
      <c r="ER283" s="103"/>
      <c r="ES283" s="103"/>
      <c r="ET283" s="103"/>
      <c r="EU283" s="103"/>
      <c r="EV283" s="103"/>
      <c r="EW283" s="103"/>
      <c r="EX283" s="103"/>
      <c r="EY283" s="103"/>
      <c r="EZ283" s="103"/>
      <c r="FA283" s="103"/>
      <c r="FB283" s="103"/>
      <c r="FC283" s="103"/>
      <c r="FD283" s="103"/>
      <c r="FE283" s="103"/>
      <c r="FF283" s="103"/>
      <c r="FG283" s="103"/>
      <c r="FH283" s="103"/>
      <c r="FI283" s="103"/>
      <c r="FJ283" s="103"/>
      <c r="FK283" s="103"/>
      <c r="FL283" s="103"/>
      <c r="FM283" s="103"/>
      <c r="FN283" s="103"/>
      <c r="FO283" s="103"/>
      <c r="FP283" s="103"/>
      <c r="FQ283" s="103"/>
      <c r="FR283" s="103"/>
      <c r="FS283" s="103"/>
      <c r="FT283" s="103"/>
      <c r="FU283" s="103"/>
      <c r="FV283" s="103"/>
      <c r="FW283" s="103"/>
      <c r="FX283" s="103"/>
      <c r="FY283" s="103"/>
      <c r="FZ283" s="103"/>
      <c r="GA283" s="103"/>
      <c r="GB283" s="103"/>
      <c r="GC283" s="103"/>
      <c r="GD283" s="103"/>
      <c r="GE283" s="103"/>
      <c r="GF283" s="103"/>
      <c r="GG283" s="103"/>
      <c r="GH283" s="103"/>
      <c r="GI283" s="103"/>
      <c r="GJ283" s="103"/>
      <c r="GK283" s="103"/>
      <c r="GL283" s="103"/>
      <c r="GM283" s="103"/>
      <c r="GN283" s="103"/>
      <c r="GO283" s="103"/>
      <c r="GP283" s="103"/>
      <c r="GQ283" s="103"/>
      <c r="GR283" s="103"/>
      <c r="GS283" s="103"/>
      <c r="GT283" s="103"/>
      <c r="GU283" s="103"/>
      <c r="GV283" s="103"/>
      <c r="GW283" s="103"/>
      <c r="GX283" s="103"/>
      <c r="GY283" s="103"/>
      <c r="GZ283" s="103"/>
      <c r="HA283" s="103"/>
      <c r="HB283" s="103"/>
      <c r="HC283" s="103"/>
      <c r="HD283" s="103"/>
      <c r="HE283" s="103"/>
      <c r="HF283" s="82"/>
      <c r="HG283" s="82"/>
      <c r="HH283" s="82"/>
      <c r="HI283" s="82"/>
      <c r="HJ283" s="82"/>
      <c r="HK283" s="82"/>
      <c r="HL283" s="82"/>
    </row>
    <row r="284" spans="1:220" ht="45" x14ac:dyDescent="0.25">
      <c r="A284" s="149" t="s">
        <v>608</v>
      </c>
      <c r="B284" s="149" t="s">
        <v>281</v>
      </c>
      <c r="C284" s="149" t="s">
        <v>281</v>
      </c>
      <c r="D284" s="149" t="s">
        <v>281</v>
      </c>
      <c r="E284" s="149" t="s">
        <v>212</v>
      </c>
      <c r="F284" s="424" t="s">
        <v>950</v>
      </c>
      <c r="G284" s="68"/>
      <c r="H284" s="104" t="s">
        <v>1356</v>
      </c>
      <c r="I284" s="104" t="s">
        <v>223</v>
      </c>
      <c r="J284" s="67" t="s">
        <v>1230</v>
      </c>
      <c r="K284" s="236" t="s">
        <v>981</v>
      </c>
      <c r="L284" s="127">
        <f t="shared" si="45"/>
        <v>1058450459</v>
      </c>
      <c r="M284" s="237">
        <f t="shared" si="42"/>
        <v>1058450459</v>
      </c>
      <c r="N284" s="73">
        <f t="shared" si="44"/>
        <v>1058450459</v>
      </c>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v>1058450459</v>
      </c>
      <c r="BE284" s="73"/>
      <c r="BF284" s="73"/>
      <c r="BG284" s="60"/>
      <c r="BH284" s="73"/>
      <c r="BI284" s="73"/>
      <c r="BJ284" s="73"/>
      <c r="BK284" s="73"/>
      <c r="BL284" s="73"/>
      <c r="BM284" s="73"/>
      <c r="BN284" s="73"/>
      <c r="BO284" s="73"/>
      <c r="BP284" s="73"/>
      <c r="BQ284" s="73"/>
      <c r="BR284" s="73"/>
      <c r="BS284" s="73"/>
      <c r="BT284" s="73"/>
      <c r="BU284" s="73"/>
      <c r="BV284" s="73"/>
      <c r="BW284" s="73"/>
      <c r="BX284" s="73"/>
      <c r="BY284" s="73"/>
      <c r="BZ284" s="7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03"/>
      <c r="DB284" s="103"/>
      <c r="DC284" s="103"/>
      <c r="DD284" s="103"/>
      <c r="DE284" s="103"/>
      <c r="DF284" s="103"/>
      <c r="DG284" s="103"/>
      <c r="DH284" s="103"/>
      <c r="DI284" s="103"/>
      <c r="DJ284" s="103"/>
      <c r="DK284" s="103"/>
      <c r="DL284" s="103"/>
      <c r="DM284" s="103"/>
      <c r="DN284" s="103"/>
      <c r="DO284" s="103"/>
      <c r="DP284" s="103"/>
      <c r="DQ284" s="103"/>
      <c r="DR284" s="103"/>
      <c r="DS284" s="103"/>
      <c r="DT284" s="103"/>
      <c r="DU284" s="103"/>
      <c r="DV284" s="103"/>
      <c r="DW284" s="103"/>
      <c r="DX284" s="103"/>
      <c r="DY284" s="103"/>
      <c r="DZ284" s="103"/>
      <c r="EA284" s="103"/>
      <c r="EB284" s="103"/>
      <c r="EC284" s="103"/>
      <c r="ED284" s="103"/>
      <c r="EE284" s="103"/>
      <c r="EF284" s="103"/>
      <c r="EG284" s="103"/>
      <c r="EH284" s="103"/>
      <c r="EI284" s="103"/>
      <c r="EJ284" s="103"/>
      <c r="EK284" s="103"/>
      <c r="EL284" s="103"/>
      <c r="EM284" s="103"/>
      <c r="EN284" s="103"/>
      <c r="EO284" s="103"/>
      <c r="EP284" s="103"/>
      <c r="EQ284" s="103"/>
      <c r="ER284" s="103"/>
      <c r="ES284" s="103"/>
      <c r="ET284" s="103"/>
      <c r="EU284" s="103"/>
      <c r="EV284" s="103"/>
      <c r="EW284" s="103"/>
      <c r="EX284" s="103"/>
      <c r="EY284" s="103"/>
      <c r="EZ284" s="103"/>
      <c r="FA284" s="103"/>
      <c r="FB284" s="103"/>
      <c r="FC284" s="103"/>
      <c r="FD284" s="103"/>
      <c r="FE284" s="103"/>
      <c r="FF284" s="103"/>
      <c r="FG284" s="103"/>
      <c r="FH284" s="103"/>
      <c r="FI284" s="103"/>
      <c r="FJ284" s="103"/>
      <c r="FK284" s="103"/>
      <c r="FL284" s="103"/>
      <c r="FM284" s="103"/>
      <c r="FN284" s="103"/>
      <c r="FO284" s="103"/>
      <c r="FP284" s="103"/>
      <c r="FQ284" s="103"/>
      <c r="FR284" s="103"/>
      <c r="FS284" s="103"/>
      <c r="FT284" s="103"/>
      <c r="FU284" s="103"/>
      <c r="FV284" s="103"/>
      <c r="FW284" s="103"/>
      <c r="FX284" s="103"/>
      <c r="FY284" s="103"/>
      <c r="FZ284" s="103"/>
      <c r="GA284" s="103"/>
      <c r="GB284" s="103"/>
      <c r="GC284" s="103"/>
      <c r="GD284" s="103"/>
      <c r="GE284" s="103"/>
      <c r="GF284" s="103"/>
      <c r="GG284" s="103"/>
      <c r="GH284" s="103"/>
      <c r="GI284" s="103"/>
      <c r="GJ284" s="103"/>
      <c r="GK284" s="103"/>
      <c r="GL284" s="103"/>
      <c r="GM284" s="103"/>
      <c r="GN284" s="103"/>
      <c r="GO284" s="103"/>
      <c r="GP284" s="103"/>
      <c r="GQ284" s="103"/>
      <c r="GR284" s="103"/>
      <c r="GS284" s="103"/>
      <c r="GT284" s="103"/>
      <c r="GU284" s="103"/>
      <c r="GV284" s="103"/>
      <c r="GW284" s="103"/>
      <c r="GX284" s="103"/>
      <c r="GY284" s="103"/>
      <c r="GZ284" s="103"/>
      <c r="HA284" s="103"/>
      <c r="HB284" s="103"/>
      <c r="HC284" s="103"/>
      <c r="HD284" s="103"/>
      <c r="HE284" s="103"/>
      <c r="HF284" s="82"/>
      <c r="HG284" s="82"/>
      <c r="HH284" s="82"/>
      <c r="HI284" s="82"/>
      <c r="HJ284" s="82"/>
      <c r="HK284" s="82"/>
      <c r="HL284" s="82"/>
    </row>
    <row r="285" spans="1:220" ht="45" x14ac:dyDescent="0.25">
      <c r="A285" s="149" t="s">
        <v>608</v>
      </c>
      <c r="B285" s="149" t="s">
        <v>281</v>
      </c>
      <c r="C285" s="149" t="s">
        <v>281</v>
      </c>
      <c r="D285" s="149" t="s">
        <v>281</v>
      </c>
      <c r="E285" s="149" t="s">
        <v>212</v>
      </c>
      <c r="F285" s="424" t="s">
        <v>950</v>
      </c>
      <c r="G285" s="68"/>
      <c r="H285" s="104" t="s">
        <v>1357</v>
      </c>
      <c r="I285" s="104" t="s">
        <v>223</v>
      </c>
      <c r="J285" s="67" t="s">
        <v>1230</v>
      </c>
      <c r="K285" s="236" t="s">
        <v>982</v>
      </c>
      <c r="L285" s="127">
        <f t="shared" si="45"/>
        <v>9298095553</v>
      </c>
      <c r="M285" s="237">
        <f t="shared" si="42"/>
        <v>9298095553</v>
      </c>
      <c r="N285" s="73">
        <f t="shared" si="44"/>
        <v>9298095553</v>
      </c>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v>9298095553</v>
      </c>
      <c r="BC285" s="73"/>
      <c r="BD285" s="73"/>
      <c r="BE285" s="73"/>
      <c r="BF285" s="73"/>
      <c r="BG285" s="60"/>
      <c r="BH285" s="73"/>
      <c r="BI285" s="73"/>
      <c r="BJ285" s="73"/>
      <c r="BK285" s="73"/>
      <c r="BL285" s="73"/>
      <c r="BM285" s="73"/>
      <c r="BN285" s="73"/>
      <c r="BO285" s="73"/>
      <c r="BP285" s="73"/>
      <c r="BQ285" s="73"/>
      <c r="BR285" s="73"/>
      <c r="BS285" s="73"/>
      <c r="BT285" s="73"/>
      <c r="BU285" s="73"/>
      <c r="BV285" s="73"/>
      <c r="BW285" s="73"/>
      <c r="BX285" s="73"/>
      <c r="BY285" s="73"/>
      <c r="BZ285" s="7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03"/>
      <c r="DB285" s="103"/>
      <c r="DC285" s="103"/>
      <c r="DD285" s="103"/>
      <c r="DE285" s="103"/>
      <c r="DF285" s="103"/>
      <c r="DG285" s="103"/>
      <c r="DH285" s="103"/>
      <c r="DI285" s="103"/>
      <c r="DJ285" s="103"/>
      <c r="DK285" s="103"/>
      <c r="DL285" s="103"/>
      <c r="DM285" s="103"/>
      <c r="DN285" s="103"/>
      <c r="DO285" s="103"/>
      <c r="DP285" s="103"/>
      <c r="DQ285" s="103"/>
      <c r="DR285" s="103"/>
      <c r="DS285" s="103"/>
      <c r="DT285" s="103"/>
      <c r="DU285" s="103"/>
      <c r="DV285" s="103"/>
      <c r="DW285" s="103"/>
      <c r="DX285" s="103"/>
      <c r="DY285" s="103"/>
      <c r="DZ285" s="103"/>
      <c r="EA285" s="103"/>
      <c r="EB285" s="103"/>
      <c r="EC285" s="103"/>
      <c r="ED285" s="103"/>
      <c r="EE285" s="103"/>
      <c r="EF285" s="103"/>
      <c r="EG285" s="103"/>
      <c r="EH285" s="103"/>
      <c r="EI285" s="103"/>
      <c r="EJ285" s="103"/>
      <c r="EK285" s="103"/>
      <c r="EL285" s="103"/>
      <c r="EM285" s="103"/>
      <c r="EN285" s="103"/>
      <c r="EO285" s="103"/>
      <c r="EP285" s="103"/>
      <c r="EQ285" s="103"/>
      <c r="ER285" s="103"/>
      <c r="ES285" s="103"/>
      <c r="ET285" s="103"/>
      <c r="EU285" s="103"/>
      <c r="EV285" s="103"/>
      <c r="EW285" s="103"/>
      <c r="EX285" s="103"/>
      <c r="EY285" s="103"/>
      <c r="EZ285" s="103"/>
      <c r="FA285" s="103"/>
      <c r="FB285" s="103"/>
      <c r="FC285" s="103"/>
      <c r="FD285" s="103"/>
      <c r="FE285" s="103"/>
      <c r="FF285" s="103"/>
      <c r="FG285" s="103"/>
      <c r="FH285" s="103"/>
      <c r="FI285" s="103"/>
      <c r="FJ285" s="103"/>
      <c r="FK285" s="103"/>
      <c r="FL285" s="103"/>
      <c r="FM285" s="103"/>
      <c r="FN285" s="103"/>
      <c r="FO285" s="103"/>
      <c r="FP285" s="103"/>
      <c r="FQ285" s="103"/>
      <c r="FR285" s="103"/>
      <c r="FS285" s="103"/>
      <c r="FT285" s="103"/>
      <c r="FU285" s="103"/>
      <c r="FV285" s="103"/>
      <c r="FW285" s="103"/>
      <c r="FX285" s="103"/>
      <c r="FY285" s="103"/>
      <c r="FZ285" s="103"/>
      <c r="GA285" s="103"/>
      <c r="GB285" s="103"/>
      <c r="GC285" s="103"/>
      <c r="GD285" s="103"/>
      <c r="GE285" s="103"/>
      <c r="GF285" s="103"/>
      <c r="GG285" s="103"/>
      <c r="GH285" s="103"/>
      <c r="GI285" s="103"/>
      <c r="GJ285" s="103"/>
      <c r="GK285" s="103"/>
      <c r="GL285" s="103"/>
      <c r="GM285" s="103"/>
      <c r="GN285" s="103"/>
      <c r="GO285" s="103"/>
      <c r="GP285" s="103"/>
      <c r="GQ285" s="103"/>
      <c r="GR285" s="103"/>
      <c r="GS285" s="103"/>
      <c r="GT285" s="103"/>
      <c r="GU285" s="103"/>
      <c r="GV285" s="103"/>
      <c r="GW285" s="103"/>
      <c r="GX285" s="103"/>
      <c r="GY285" s="103"/>
      <c r="GZ285" s="103"/>
      <c r="HA285" s="103"/>
      <c r="HB285" s="103"/>
      <c r="HC285" s="103"/>
      <c r="HD285" s="103"/>
      <c r="HE285" s="103"/>
      <c r="HF285" s="82"/>
      <c r="HG285" s="82"/>
      <c r="HH285" s="82"/>
      <c r="HI285" s="82"/>
      <c r="HJ285" s="82"/>
      <c r="HK285" s="82"/>
      <c r="HL285" s="82"/>
    </row>
    <row r="286" spans="1:220" ht="45" x14ac:dyDescent="0.25">
      <c r="A286" s="149" t="s">
        <v>608</v>
      </c>
      <c r="B286" s="149" t="s">
        <v>281</v>
      </c>
      <c r="C286" s="149" t="s">
        <v>281</v>
      </c>
      <c r="D286" s="149" t="s">
        <v>281</v>
      </c>
      <c r="E286" s="149" t="s">
        <v>212</v>
      </c>
      <c r="F286" s="424" t="s">
        <v>950</v>
      </c>
      <c r="G286" s="68"/>
      <c r="H286" s="104" t="s">
        <v>1358</v>
      </c>
      <c r="I286" s="104" t="s">
        <v>223</v>
      </c>
      <c r="J286" s="67" t="s">
        <v>1230</v>
      </c>
      <c r="K286" s="236" t="s">
        <v>983</v>
      </c>
      <c r="L286" s="127">
        <f t="shared" si="45"/>
        <v>7941288011</v>
      </c>
      <c r="M286" s="237">
        <f t="shared" si="42"/>
        <v>7941288011</v>
      </c>
      <c r="N286" s="73">
        <f t="shared" si="44"/>
        <v>7941288011</v>
      </c>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v>7941288011</v>
      </c>
      <c r="BC286" s="73"/>
      <c r="BD286" s="73"/>
      <c r="BE286" s="73"/>
      <c r="BF286" s="73"/>
      <c r="BG286" s="60"/>
      <c r="BH286" s="73"/>
      <c r="BI286" s="73"/>
      <c r="BJ286" s="73"/>
      <c r="BK286" s="73"/>
      <c r="BL286" s="73"/>
      <c r="BM286" s="73"/>
      <c r="BN286" s="73"/>
      <c r="BO286" s="73"/>
      <c r="BP286" s="73"/>
      <c r="BQ286" s="73"/>
      <c r="BR286" s="73"/>
      <c r="BS286" s="73"/>
      <c r="BT286" s="73"/>
      <c r="BU286" s="73"/>
      <c r="BV286" s="73"/>
      <c r="BW286" s="73"/>
      <c r="BX286" s="73"/>
      <c r="BY286" s="73"/>
      <c r="BZ286" s="7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03"/>
      <c r="DB286" s="103"/>
      <c r="DC286" s="103"/>
      <c r="DD286" s="103"/>
      <c r="DE286" s="103"/>
      <c r="DF286" s="103"/>
      <c r="DG286" s="103"/>
      <c r="DH286" s="103"/>
      <c r="DI286" s="103"/>
      <c r="DJ286" s="103"/>
      <c r="DK286" s="103"/>
      <c r="DL286" s="103"/>
      <c r="DM286" s="103"/>
      <c r="DN286" s="103"/>
      <c r="DO286" s="103"/>
      <c r="DP286" s="103"/>
      <c r="DQ286" s="103"/>
      <c r="DR286" s="103"/>
      <c r="DS286" s="103"/>
      <c r="DT286" s="103"/>
      <c r="DU286" s="103"/>
      <c r="DV286" s="103"/>
      <c r="DW286" s="103"/>
      <c r="DX286" s="103"/>
      <c r="DY286" s="103"/>
      <c r="DZ286" s="103"/>
      <c r="EA286" s="103"/>
      <c r="EB286" s="103"/>
      <c r="EC286" s="103"/>
      <c r="ED286" s="103"/>
      <c r="EE286" s="103"/>
      <c r="EF286" s="103"/>
      <c r="EG286" s="103"/>
      <c r="EH286" s="103"/>
      <c r="EI286" s="103"/>
      <c r="EJ286" s="103"/>
      <c r="EK286" s="103"/>
      <c r="EL286" s="103"/>
      <c r="EM286" s="103"/>
      <c r="EN286" s="103"/>
      <c r="EO286" s="103"/>
      <c r="EP286" s="103"/>
      <c r="EQ286" s="103"/>
      <c r="ER286" s="103"/>
      <c r="ES286" s="103"/>
      <c r="ET286" s="103"/>
      <c r="EU286" s="103"/>
      <c r="EV286" s="103"/>
      <c r="EW286" s="103"/>
      <c r="EX286" s="103"/>
      <c r="EY286" s="103"/>
      <c r="EZ286" s="103"/>
      <c r="FA286" s="103"/>
      <c r="FB286" s="103"/>
      <c r="FC286" s="103"/>
      <c r="FD286" s="103"/>
      <c r="FE286" s="103"/>
      <c r="FF286" s="103"/>
      <c r="FG286" s="103"/>
      <c r="FH286" s="103"/>
      <c r="FI286" s="103"/>
      <c r="FJ286" s="103"/>
      <c r="FK286" s="103"/>
      <c r="FL286" s="103"/>
      <c r="FM286" s="103"/>
      <c r="FN286" s="103"/>
      <c r="FO286" s="103"/>
      <c r="FP286" s="103"/>
      <c r="FQ286" s="103"/>
      <c r="FR286" s="103"/>
      <c r="FS286" s="103"/>
      <c r="FT286" s="103"/>
      <c r="FU286" s="103"/>
      <c r="FV286" s="103"/>
      <c r="FW286" s="103"/>
      <c r="FX286" s="103"/>
      <c r="FY286" s="103"/>
      <c r="FZ286" s="103"/>
      <c r="GA286" s="103"/>
      <c r="GB286" s="103"/>
      <c r="GC286" s="103"/>
      <c r="GD286" s="103"/>
      <c r="GE286" s="103"/>
      <c r="GF286" s="103"/>
      <c r="GG286" s="103"/>
      <c r="GH286" s="103"/>
      <c r="GI286" s="103"/>
      <c r="GJ286" s="103"/>
      <c r="GK286" s="103"/>
      <c r="GL286" s="103"/>
      <c r="GM286" s="103"/>
      <c r="GN286" s="103"/>
      <c r="GO286" s="103"/>
      <c r="GP286" s="103"/>
      <c r="GQ286" s="103"/>
      <c r="GR286" s="103"/>
      <c r="GS286" s="103"/>
      <c r="GT286" s="103"/>
      <c r="GU286" s="103"/>
      <c r="GV286" s="103"/>
      <c r="GW286" s="103"/>
      <c r="GX286" s="103"/>
      <c r="GY286" s="103"/>
      <c r="GZ286" s="103"/>
      <c r="HA286" s="103"/>
      <c r="HB286" s="103"/>
      <c r="HC286" s="103"/>
      <c r="HD286" s="103"/>
      <c r="HE286" s="103"/>
      <c r="HF286" s="82"/>
      <c r="HG286" s="82"/>
      <c r="HH286" s="82"/>
      <c r="HI286" s="82"/>
      <c r="HJ286" s="82"/>
      <c r="HK286" s="82"/>
      <c r="HL286" s="82"/>
    </row>
    <row r="287" spans="1:220" ht="45" x14ac:dyDescent="0.25">
      <c r="A287" s="149" t="s">
        <v>608</v>
      </c>
      <c r="B287" s="149" t="s">
        <v>281</v>
      </c>
      <c r="C287" s="149" t="s">
        <v>281</v>
      </c>
      <c r="D287" s="149" t="s">
        <v>281</v>
      </c>
      <c r="E287" s="149" t="s">
        <v>212</v>
      </c>
      <c r="F287" s="425" t="s">
        <v>984</v>
      </c>
      <c r="G287" s="68"/>
      <c r="H287" s="104" t="s">
        <v>1359</v>
      </c>
      <c r="I287" s="104" t="s">
        <v>223</v>
      </c>
      <c r="J287" s="67" t="s">
        <v>1230</v>
      </c>
      <c r="K287" s="253" t="s">
        <v>985</v>
      </c>
      <c r="L287" s="127">
        <f t="shared" si="45"/>
        <v>342454229</v>
      </c>
      <c r="M287" s="237">
        <f t="shared" si="42"/>
        <v>342454229</v>
      </c>
      <c r="N287" s="73">
        <f t="shared" si="44"/>
        <v>342454229</v>
      </c>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v>342454229</v>
      </c>
      <c r="BE287" s="73"/>
      <c r="BF287" s="73"/>
      <c r="BG287" s="60"/>
      <c r="BH287" s="73"/>
      <c r="BI287" s="73"/>
      <c r="BJ287" s="73"/>
      <c r="BK287" s="73"/>
      <c r="BL287" s="73"/>
      <c r="BM287" s="73"/>
      <c r="BN287" s="73"/>
      <c r="BO287" s="73"/>
      <c r="BP287" s="73"/>
      <c r="BQ287" s="73"/>
      <c r="BR287" s="73"/>
      <c r="BS287" s="73"/>
      <c r="BT287" s="73"/>
      <c r="BU287" s="73"/>
      <c r="BV287" s="73"/>
      <c r="BW287" s="73"/>
      <c r="BX287" s="73"/>
      <c r="BY287" s="73"/>
      <c r="BZ287" s="7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03"/>
      <c r="DB287" s="103"/>
      <c r="DC287" s="103"/>
      <c r="DD287" s="103"/>
      <c r="DE287" s="103"/>
      <c r="DF287" s="103"/>
      <c r="DG287" s="103"/>
      <c r="DH287" s="103"/>
      <c r="DI287" s="103"/>
      <c r="DJ287" s="103"/>
      <c r="DK287" s="103"/>
      <c r="DL287" s="103"/>
      <c r="DM287" s="103"/>
      <c r="DN287" s="103"/>
      <c r="DO287" s="103"/>
      <c r="DP287" s="103"/>
      <c r="DQ287" s="103"/>
      <c r="DR287" s="103"/>
      <c r="DS287" s="103"/>
      <c r="DT287" s="103"/>
      <c r="DU287" s="103"/>
      <c r="DV287" s="103"/>
      <c r="DW287" s="103"/>
      <c r="DX287" s="103"/>
      <c r="DY287" s="103"/>
      <c r="DZ287" s="103"/>
      <c r="EA287" s="103"/>
      <c r="EB287" s="103"/>
      <c r="EC287" s="103"/>
      <c r="ED287" s="103"/>
      <c r="EE287" s="103"/>
      <c r="EF287" s="103"/>
      <c r="EG287" s="103"/>
      <c r="EH287" s="103"/>
      <c r="EI287" s="103"/>
      <c r="EJ287" s="103"/>
      <c r="EK287" s="103"/>
      <c r="EL287" s="103"/>
      <c r="EM287" s="103"/>
      <c r="EN287" s="103"/>
      <c r="EO287" s="103"/>
      <c r="EP287" s="103"/>
      <c r="EQ287" s="103"/>
      <c r="ER287" s="103"/>
      <c r="ES287" s="103"/>
      <c r="ET287" s="103"/>
      <c r="EU287" s="103"/>
      <c r="EV287" s="103"/>
      <c r="EW287" s="103"/>
      <c r="EX287" s="103"/>
      <c r="EY287" s="103"/>
      <c r="EZ287" s="103"/>
      <c r="FA287" s="103"/>
      <c r="FB287" s="103"/>
      <c r="FC287" s="103"/>
      <c r="FD287" s="103"/>
      <c r="FE287" s="103"/>
      <c r="FF287" s="103"/>
      <c r="FG287" s="103"/>
      <c r="FH287" s="103"/>
      <c r="FI287" s="103"/>
      <c r="FJ287" s="103"/>
      <c r="FK287" s="103"/>
      <c r="FL287" s="103"/>
      <c r="FM287" s="103"/>
      <c r="FN287" s="103"/>
      <c r="FO287" s="103"/>
      <c r="FP287" s="103"/>
      <c r="FQ287" s="103"/>
      <c r="FR287" s="103"/>
      <c r="FS287" s="103"/>
      <c r="FT287" s="103"/>
      <c r="FU287" s="103"/>
      <c r="FV287" s="103"/>
      <c r="FW287" s="103"/>
      <c r="FX287" s="103"/>
      <c r="FY287" s="103"/>
      <c r="FZ287" s="103"/>
      <c r="GA287" s="103"/>
      <c r="GB287" s="103"/>
      <c r="GC287" s="103"/>
      <c r="GD287" s="103"/>
      <c r="GE287" s="103"/>
      <c r="GF287" s="103"/>
      <c r="GG287" s="103"/>
      <c r="GH287" s="103"/>
      <c r="GI287" s="103"/>
      <c r="GJ287" s="103"/>
      <c r="GK287" s="103"/>
      <c r="GL287" s="103"/>
      <c r="GM287" s="103"/>
      <c r="GN287" s="103"/>
      <c r="GO287" s="103"/>
      <c r="GP287" s="103"/>
      <c r="GQ287" s="103"/>
      <c r="GR287" s="103"/>
      <c r="GS287" s="103"/>
      <c r="GT287" s="103"/>
      <c r="GU287" s="103"/>
      <c r="GV287" s="103"/>
      <c r="GW287" s="103"/>
      <c r="GX287" s="103"/>
      <c r="GY287" s="103"/>
      <c r="GZ287" s="103"/>
      <c r="HA287" s="103"/>
      <c r="HB287" s="103"/>
      <c r="HC287" s="103"/>
      <c r="HD287" s="103"/>
      <c r="HE287" s="103"/>
      <c r="HF287" s="82"/>
      <c r="HG287" s="82"/>
      <c r="HH287" s="82"/>
      <c r="HI287" s="82"/>
      <c r="HJ287" s="82"/>
      <c r="HK287" s="82"/>
      <c r="HL287" s="82"/>
    </row>
    <row r="288" spans="1:220" ht="56.25" x14ac:dyDescent="0.25">
      <c r="A288" s="149" t="s">
        <v>608</v>
      </c>
      <c r="B288" s="149" t="s">
        <v>281</v>
      </c>
      <c r="C288" s="149" t="s">
        <v>281</v>
      </c>
      <c r="D288" s="149" t="s">
        <v>281</v>
      </c>
      <c r="E288" s="149" t="s">
        <v>212</v>
      </c>
      <c r="F288" s="424" t="s">
        <v>950</v>
      </c>
      <c r="G288" s="68"/>
      <c r="H288" s="104" t="s">
        <v>1360</v>
      </c>
      <c r="I288" s="104" t="s">
        <v>223</v>
      </c>
      <c r="J288" s="67" t="s">
        <v>1230</v>
      </c>
      <c r="K288" s="236" t="s">
        <v>986</v>
      </c>
      <c r="L288" s="127">
        <f t="shared" si="45"/>
        <v>9183222213</v>
      </c>
      <c r="M288" s="237">
        <f t="shared" si="42"/>
        <v>9183222213</v>
      </c>
      <c r="N288" s="73">
        <f t="shared" si="44"/>
        <v>9183222213</v>
      </c>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v>9183222213</v>
      </c>
      <c r="BE288" s="73"/>
      <c r="BF288" s="73"/>
      <c r="BG288" s="60"/>
      <c r="BH288" s="73"/>
      <c r="BI288" s="73"/>
      <c r="BJ288" s="73"/>
      <c r="BK288" s="73"/>
      <c r="BL288" s="73"/>
      <c r="BM288" s="73"/>
      <c r="BN288" s="73"/>
      <c r="BO288" s="73"/>
      <c r="BP288" s="73"/>
      <c r="BQ288" s="73"/>
      <c r="BR288" s="73"/>
      <c r="BS288" s="73"/>
      <c r="BT288" s="73"/>
      <c r="BU288" s="73"/>
      <c r="BV288" s="73"/>
      <c r="BW288" s="73"/>
      <c r="BX288" s="73"/>
      <c r="BY288" s="73"/>
      <c r="BZ288" s="7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03"/>
      <c r="DB288" s="103"/>
      <c r="DC288" s="103"/>
      <c r="DD288" s="103"/>
      <c r="DE288" s="103"/>
      <c r="DF288" s="103"/>
      <c r="DG288" s="103"/>
      <c r="DH288" s="103"/>
      <c r="DI288" s="103"/>
      <c r="DJ288" s="103"/>
      <c r="DK288" s="103"/>
      <c r="DL288" s="103"/>
      <c r="DM288" s="103"/>
      <c r="DN288" s="103"/>
      <c r="DO288" s="103"/>
      <c r="DP288" s="103"/>
      <c r="DQ288" s="103"/>
      <c r="DR288" s="103"/>
      <c r="DS288" s="103"/>
      <c r="DT288" s="103"/>
      <c r="DU288" s="103"/>
      <c r="DV288" s="103"/>
      <c r="DW288" s="103"/>
      <c r="DX288" s="103"/>
      <c r="DY288" s="103"/>
      <c r="DZ288" s="103"/>
      <c r="EA288" s="103"/>
      <c r="EB288" s="103"/>
      <c r="EC288" s="103"/>
      <c r="ED288" s="103"/>
      <c r="EE288" s="103"/>
      <c r="EF288" s="103"/>
      <c r="EG288" s="103"/>
      <c r="EH288" s="103"/>
      <c r="EI288" s="103"/>
      <c r="EJ288" s="103"/>
      <c r="EK288" s="103"/>
      <c r="EL288" s="103"/>
      <c r="EM288" s="103"/>
      <c r="EN288" s="103"/>
      <c r="EO288" s="103"/>
      <c r="EP288" s="103"/>
      <c r="EQ288" s="103"/>
      <c r="ER288" s="103"/>
      <c r="ES288" s="103"/>
      <c r="ET288" s="103"/>
      <c r="EU288" s="103"/>
      <c r="EV288" s="103"/>
      <c r="EW288" s="103"/>
      <c r="EX288" s="103"/>
      <c r="EY288" s="103"/>
      <c r="EZ288" s="103"/>
      <c r="FA288" s="103"/>
      <c r="FB288" s="103"/>
      <c r="FC288" s="103"/>
      <c r="FD288" s="103"/>
      <c r="FE288" s="103"/>
      <c r="FF288" s="103"/>
      <c r="FG288" s="103"/>
      <c r="FH288" s="103"/>
      <c r="FI288" s="103"/>
      <c r="FJ288" s="103"/>
      <c r="FK288" s="103"/>
      <c r="FL288" s="103"/>
      <c r="FM288" s="103"/>
      <c r="FN288" s="103"/>
      <c r="FO288" s="103"/>
      <c r="FP288" s="103"/>
      <c r="FQ288" s="103"/>
      <c r="FR288" s="103"/>
      <c r="FS288" s="103"/>
      <c r="FT288" s="103"/>
      <c r="FU288" s="103"/>
      <c r="FV288" s="103"/>
      <c r="FW288" s="103"/>
      <c r="FX288" s="103"/>
      <c r="FY288" s="103"/>
      <c r="FZ288" s="103"/>
      <c r="GA288" s="103"/>
      <c r="GB288" s="103"/>
      <c r="GC288" s="103"/>
      <c r="GD288" s="103"/>
      <c r="GE288" s="103"/>
      <c r="GF288" s="103"/>
      <c r="GG288" s="103"/>
      <c r="GH288" s="103"/>
      <c r="GI288" s="103"/>
      <c r="GJ288" s="103"/>
      <c r="GK288" s="103"/>
      <c r="GL288" s="103"/>
      <c r="GM288" s="103"/>
      <c r="GN288" s="103"/>
      <c r="GO288" s="103"/>
      <c r="GP288" s="103"/>
      <c r="GQ288" s="103"/>
      <c r="GR288" s="103"/>
      <c r="GS288" s="103"/>
      <c r="GT288" s="103"/>
      <c r="GU288" s="103"/>
      <c r="GV288" s="103"/>
      <c r="GW288" s="103"/>
      <c r="GX288" s="103"/>
      <c r="GY288" s="103"/>
      <c r="GZ288" s="103"/>
      <c r="HA288" s="103"/>
      <c r="HB288" s="103"/>
      <c r="HC288" s="103"/>
      <c r="HD288" s="103"/>
      <c r="HE288" s="103"/>
      <c r="HF288" s="82"/>
      <c r="HG288" s="82"/>
      <c r="HH288" s="82"/>
      <c r="HI288" s="82"/>
      <c r="HJ288" s="82"/>
      <c r="HK288" s="82"/>
      <c r="HL288" s="82"/>
    </row>
    <row r="289" spans="1:220" ht="56.25" x14ac:dyDescent="0.25">
      <c r="A289" s="149" t="s">
        <v>608</v>
      </c>
      <c r="B289" s="149" t="s">
        <v>281</v>
      </c>
      <c r="C289" s="149" t="s">
        <v>281</v>
      </c>
      <c r="D289" s="149" t="s">
        <v>281</v>
      </c>
      <c r="E289" s="149" t="s">
        <v>212</v>
      </c>
      <c r="F289" s="424" t="s">
        <v>950</v>
      </c>
      <c r="G289" s="68"/>
      <c r="H289" s="104" t="s">
        <v>1361</v>
      </c>
      <c r="I289" s="104" t="s">
        <v>223</v>
      </c>
      <c r="J289" s="67" t="s">
        <v>1230</v>
      </c>
      <c r="K289" s="236" t="s">
        <v>987</v>
      </c>
      <c r="L289" s="127">
        <f t="shared" si="45"/>
        <v>654412240</v>
      </c>
      <c r="M289" s="237">
        <f t="shared" si="42"/>
        <v>654412240</v>
      </c>
      <c r="N289" s="73">
        <f t="shared" si="44"/>
        <v>654412240</v>
      </c>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v>654412240</v>
      </c>
      <c r="BD289" s="73"/>
      <c r="BE289" s="73"/>
      <c r="BF289" s="73"/>
      <c r="BG289" s="60"/>
      <c r="BH289" s="73"/>
      <c r="BI289" s="73"/>
      <c r="BJ289" s="73"/>
      <c r="BK289" s="73"/>
      <c r="BL289" s="73"/>
      <c r="BM289" s="73"/>
      <c r="BN289" s="73"/>
      <c r="BO289" s="73"/>
      <c r="BP289" s="73"/>
      <c r="BQ289" s="73"/>
      <c r="BR289" s="73"/>
      <c r="BS289" s="73"/>
      <c r="BT289" s="73"/>
      <c r="BU289" s="73"/>
      <c r="BV289" s="73"/>
      <c r="BW289" s="73"/>
      <c r="BX289" s="73"/>
      <c r="BY289" s="73"/>
      <c r="BZ289" s="7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03"/>
      <c r="DB289" s="103"/>
      <c r="DC289" s="103"/>
      <c r="DD289" s="103"/>
      <c r="DE289" s="103"/>
      <c r="DF289" s="103"/>
      <c r="DG289" s="103"/>
      <c r="DH289" s="103"/>
      <c r="DI289" s="103"/>
      <c r="DJ289" s="103"/>
      <c r="DK289" s="103"/>
      <c r="DL289" s="103"/>
      <c r="DM289" s="103"/>
      <c r="DN289" s="103"/>
      <c r="DO289" s="103"/>
      <c r="DP289" s="103"/>
      <c r="DQ289" s="103"/>
      <c r="DR289" s="103"/>
      <c r="DS289" s="103"/>
      <c r="DT289" s="103"/>
      <c r="DU289" s="103"/>
      <c r="DV289" s="103"/>
      <c r="DW289" s="103"/>
      <c r="DX289" s="103"/>
      <c r="DY289" s="103"/>
      <c r="DZ289" s="103"/>
      <c r="EA289" s="103"/>
      <c r="EB289" s="103"/>
      <c r="EC289" s="103"/>
      <c r="ED289" s="103"/>
      <c r="EE289" s="103"/>
      <c r="EF289" s="103"/>
      <c r="EG289" s="103"/>
      <c r="EH289" s="103"/>
      <c r="EI289" s="103"/>
      <c r="EJ289" s="103"/>
      <c r="EK289" s="103"/>
      <c r="EL289" s="103"/>
      <c r="EM289" s="103"/>
      <c r="EN289" s="103"/>
      <c r="EO289" s="103"/>
      <c r="EP289" s="103"/>
      <c r="EQ289" s="103"/>
      <c r="ER289" s="103"/>
      <c r="ES289" s="103"/>
      <c r="ET289" s="103"/>
      <c r="EU289" s="103"/>
      <c r="EV289" s="103"/>
      <c r="EW289" s="103"/>
      <c r="EX289" s="103"/>
      <c r="EY289" s="103"/>
      <c r="EZ289" s="103"/>
      <c r="FA289" s="103"/>
      <c r="FB289" s="103"/>
      <c r="FC289" s="103"/>
      <c r="FD289" s="103"/>
      <c r="FE289" s="103"/>
      <c r="FF289" s="103"/>
      <c r="FG289" s="103"/>
      <c r="FH289" s="103"/>
      <c r="FI289" s="103"/>
      <c r="FJ289" s="103"/>
      <c r="FK289" s="103"/>
      <c r="FL289" s="103"/>
      <c r="FM289" s="103"/>
      <c r="FN289" s="103"/>
      <c r="FO289" s="103"/>
      <c r="FP289" s="103"/>
      <c r="FQ289" s="103"/>
      <c r="FR289" s="103"/>
      <c r="FS289" s="103"/>
      <c r="FT289" s="103"/>
      <c r="FU289" s="103"/>
      <c r="FV289" s="103"/>
      <c r="FW289" s="103"/>
      <c r="FX289" s="103"/>
      <c r="FY289" s="103"/>
      <c r="FZ289" s="103"/>
      <c r="GA289" s="103"/>
      <c r="GB289" s="103"/>
      <c r="GC289" s="103"/>
      <c r="GD289" s="103"/>
      <c r="GE289" s="103"/>
      <c r="GF289" s="103"/>
      <c r="GG289" s="103"/>
      <c r="GH289" s="103"/>
      <c r="GI289" s="103"/>
      <c r="GJ289" s="103"/>
      <c r="GK289" s="103"/>
      <c r="GL289" s="103"/>
      <c r="GM289" s="103"/>
      <c r="GN289" s="103"/>
      <c r="GO289" s="103"/>
      <c r="GP289" s="103"/>
      <c r="GQ289" s="103"/>
      <c r="GR289" s="103"/>
      <c r="GS289" s="103"/>
      <c r="GT289" s="103"/>
      <c r="GU289" s="103"/>
      <c r="GV289" s="103"/>
      <c r="GW289" s="103"/>
      <c r="GX289" s="103"/>
      <c r="GY289" s="103"/>
      <c r="GZ289" s="103"/>
      <c r="HA289" s="103"/>
      <c r="HB289" s="103"/>
      <c r="HC289" s="103"/>
      <c r="HD289" s="103"/>
      <c r="HE289" s="103"/>
      <c r="HF289" s="82"/>
      <c r="HG289" s="82"/>
      <c r="HH289" s="82"/>
      <c r="HI289" s="82"/>
      <c r="HJ289" s="82"/>
      <c r="HK289" s="82"/>
      <c r="HL289" s="82"/>
    </row>
    <row r="290" spans="1:220" ht="22.5" x14ac:dyDescent="0.25">
      <c r="A290" s="149" t="s">
        <v>608</v>
      </c>
      <c r="B290" s="149" t="s">
        <v>281</v>
      </c>
      <c r="C290" s="149" t="s">
        <v>281</v>
      </c>
      <c r="D290" s="149" t="s">
        <v>281</v>
      </c>
      <c r="E290" s="149" t="s">
        <v>212</v>
      </c>
      <c r="F290" s="424" t="s">
        <v>950</v>
      </c>
      <c r="G290" s="68"/>
      <c r="H290" s="104" t="s">
        <v>1362</v>
      </c>
      <c r="I290" s="104" t="s">
        <v>223</v>
      </c>
      <c r="J290" s="67" t="s">
        <v>1230</v>
      </c>
      <c r="K290" s="236" t="s">
        <v>988</v>
      </c>
      <c r="L290" s="127">
        <f t="shared" si="45"/>
        <v>45516523</v>
      </c>
      <c r="M290" s="237">
        <f t="shared" si="42"/>
        <v>45516523</v>
      </c>
      <c r="N290" s="73">
        <f t="shared" si="44"/>
        <v>45516523</v>
      </c>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v>45516523</v>
      </c>
      <c r="BE290" s="73"/>
      <c r="BF290" s="73"/>
      <c r="BG290" s="60"/>
      <c r="BH290" s="73"/>
      <c r="BI290" s="73"/>
      <c r="BJ290" s="73"/>
      <c r="BK290" s="73"/>
      <c r="BL290" s="73"/>
      <c r="BM290" s="73"/>
      <c r="BN290" s="73"/>
      <c r="BO290" s="73"/>
      <c r="BP290" s="73"/>
      <c r="BQ290" s="73"/>
      <c r="BR290" s="73"/>
      <c r="BS290" s="73"/>
      <c r="BT290" s="73"/>
      <c r="BU290" s="73"/>
      <c r="BV290" s="73"/>
      <c r="BW290" s="73"/>
      <c r="BX290" s="73"/>
      <c r="BY290" s="73"/>
      <c r="BZ290" s="73"/>
      <c r="CA290" s="103"/>
      <c r="CB290" s="103"/>
      <c r="CC290" s="103"/>
      <c r="CD290" s="103"/>
      <c r="CE290" s="103"/>
      <c r="CF290" s="103"/>
      <c r="CG290" s="103"/>
      <c r="CH290" s="103"/>
      <c r="CI290" s="103"/>
      <c r="CJ290" s="103"/>
      <c r="CK290" s="103"/>
      <c r="CL290" s="103"/>
      <c r="CM290" s="103"/>
      <c r="CN290" s="103"/>
      <c r="CO290" s="103"/>
      <c r="CP290" s="103"/>
      <c r="CQ290" s="103"/>
      <c r="CR290" s="103"/>
      <c r="CS290" s="103"/>
      <c r="CT290" s="103"/>
      <c r="CU290" s="103"/>
      <c r="CV290" s="103"/>
      <c r="CW290" s="103"/>
      <c r="CX290" s="103"/>
      <c r="CY290" s="103"/>
      <c r="CZ290" s="103"/>
      <c r="DA290" s="103"/>
      <c r="DB290" s="103"/>
      <c r="DC290" s="103"/>
      <c r="DD290" s="103"/>
      <c r="DE290" s="103"/>
      <c r="DF290" s="103"/>
      <c r="DG290" s="103"/>
      <c r="DH290" s="103"/>
      <c r="DI290" s="103"/>
      <c r="DJ290" s="103"/>
      <c r="DK290" s="103"/>
      <c r="DL290" s="103"/>
      <c r="DM290" s="103"/>
      <c r="DN290" s="103"/>
      <c r="DO290" s="103"/>
      <c r="DP290" s="103"/>
      <c r="DQ290" s="103"/>
      <c r="DR290" s="103"/>
      <c r="DS290" s="103"/>
      <c r="DT290" s="103"/>
      <c r="DU290" s="103"/>
      <c r="DV290" s="103"/>
      <c r="DW290" s="103"/>
      <c r="DX290" s="103"/>
      <c r="DY290" s="103"/>
      <c r="DZ290" s="103"/>
      <c r="EA290" s="103"/>
      <c r="EB290" s="103"/>
      <c r="EC290" s="103"/>
      <c r="ED290" s="103"/>
      <c r="EE290" s="103"/>
      <c r="EF290" s="103"/>
      <c r="EG290" s="103"/>
      <c r="EH290" s="103"/>
      <c r="EI290" s="103"/>
      <c r="EJ290" s="103"/>
      <c r="EK290" s="103"/>
      <c r="EL290" s="103"/>
      <c r="EM290" s="103"/>
      <c r="EN290" s="103"/>
      <c r="EO290" s="103"/>
      <c r="EP290" s="103"/>
      <c r="EQ290" s="103"/>
      <c r="ER290" s="103"/>
      <c r="ES290" s="103"/>
      <c r="ET290" s="103"/>
      <c r="EU290" s="103"/>
      <c r="EV290" s="103"/>
      <c r="EW290" s="103"/>
      <c r="EX290" s="103"/>
      <c r="EY290" s="103"/>
      <c r="EZ290" s="103"/>
      <c r="FA290" s="103"/>
      <c r="FB290" s="103"/>
      <c r="FC290" s="103"/>
      <c r="FD290" s="103"/>
      <c r="FE290" s="103"/>
      <c r="FF290" s="103"/>
      <c r="FG290" s="103"/>
      <c r="FH290" s="103"/>
      <c r="FI290" s="103"/>
      <c r="FJ290" s="103"/>
      <c r="FK290" s="103"/>
      <c r="FL290" s="103"/>
      <c r="FM290" s="103"/>
      <c r="FN290" s="103"/>
      <c r="FO290" s="103"/>
      <c r="FP290" s="103"/>
      <c r="FQ290" s="103"/>
      <c r="FR290" s="103"/>
      <c r="FS290" s="103"/>
      <c r="FT290" s="103"/>
      <c r="FU290" s="103"/>
      <c r="FV290" s="103"/>
      <c r="FW290" s="103"/>
      <c r="FX290" s="103"/>
      <c r="FY290" s="103"/>
      <c r="FZ290" s="103"/>
      <c r="GA290" s="103"/>
      <c r="GB290" s="103"/>
      <c r="GC290" s="103"/>
      <c r="GD290" s="103"/>
      <c r="GE290" s="103"/>
      <c r="GF290" s="103"/>
      <c r="GG290" s="103"/>
      <c r="GH290" s="103"/>
      <c r="GI290" s="103"/>
      <c r="GJ290" s="103"/>
      <c r="GK290" s="103"/>
      <c r="GL290" s="103"/>
      <c r="GM290" s="103"/>
      <c r="GN290" s="103"/>
      <c r="GO290" s="103"/>
      <c r="GP290" s="103"/>
      <c r="GQ290" s="103"/>
      <c r="GR290" s="103"/>
      <c r="GS290" s="103"/>
      <c r="GT290" s="103"/>
      <c r="GU290" s="103"/>
      <c r="GV290" s="103"/>
      <c r="GW290" s="103"/>
      <c r="GX290" s="103"/>
      <c r="GY290" s="103"/>
      <c r="GZ290" s="103"/>
      <c r="HA290" s="103"/>
      <c r="HB290" s="103"/>
      <c r="HC290" s="103"/>
      <c r="HD290" s="103"/>
      <c r="HE290" s="103"/>
      <c r="HF290" s="82"/>
      <c r="HG290" s="82"/>
      <c r="HH290" s="82"/>
      <c r="HI290" s="82"/>
      <c r="HJ290" s="82"/>
      <c r="HK290" s="82"/>
      <c r="HL290" s="82"/>
    </row>
    <row r="291" spans="1:220" ht="22.5" x14ac:dyDescent="0.25">
      <c r="A291" s="149" t="s">
        <v>608</v>
      </c>
      <c r="B291" s="149" t="s">
        <v>281</v>
      </c>
      <c r="C291" s="149" t="s">
        <v>281</v>
      </c>
      <c r="D291" s="149" t="s">
        <v>281</v>
      </c>
      <c r="E291" s="149" t="s">
        <v>212</v>
      </c>
      <c r="F291" s="424" t="s">
        <v>950</v>
      </c>
      <c r="G291" s="68"/>
      <c r="H291" s="104" t="s">
        <v>1363</v>
      </c>
      <c r="I291" s="104" t="s">
        <v>223</v>
      </c>
      <c r="J291" s="67" t="s">
        <v>1230</v>
      </c>
      <c r="K291" s="236" t="s">
        <v>989</v>
      </c>
      <c r="L291" s="127">
        <f t="shared" si="45"/>
        <v>273099137</v>
      </c>
      <c r="M291" s="237">
        <f t="shared" si="42"/>
        <v>273099137</v>
      </c>
      <c r="N291" s="73">
        <f t="shared" si="44"/>
        <v>273099137</v>
      </c>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v>273099137</v>
      </c>
      <c r="BE291" s="73"/>
      <c r="BF291" s="73"/>
      <c r="BG291" s="60"/>
      <c r="BH291" s="73"/>
      <c r="BI291" s="73"/>
      <c r="BJ291" s="73"/>
      <c r="BK291" s="73"/>
      <c r="BL291" s="73"/>
      <c r="BM291" s="73"/>
      <c r="BN291" s="73"/>
      <c r="BO291" s="73"/>
      <c r="BP291" s="73"/>
      <c r="BQ291" s="73"/>
      <c r="BR291" s="73"/>
      <c r="BS291" s="73"/>
      <c r="BT291" s="73"/>
      <c r="BU291" s="73"/>
      <c r="BV291" s="73"/>
      <c r="BW291" s="73"/>
      <c r="BX291" s="73"/>
      <c r="BY291" s="73"/>
      <c r="BZ291" s="7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c r="CX291" s="103"/>
      <c r="CY291" s="103"/>
      <c r="CZ291" s="103"/>
      <c r="DA291" s="103"/>
      <c r="DB291" s="103"/>
      <c r="DC291" s="103"/>
      <c r="DD291" s="103"/>
      <c r="DE291" s="103"/>
      <c r="DF291" s="103"/>
      <c r="DG291" s="103"/>
      <c r="DH291" s="103"/>
      <c r="DI291" s="103"/>
      <c r="DJ291" s="103"/>
      <c r="DK291" s="103"/>
      <c r="DL291" s="103"/>
      <c r="DM291" s="103"/>
      <c r="DN291" s="103"/>
      <c r="DO291" s="103"/>
      <c r="DP291" s="103"/>
      <c r="DQ291" s="103"/>
      <c r="DR291" s="103"/>
      <c r="DS291" s="103"/>
      <c r="DT291" s="103"/>
      <c r="DU291" s="103"/>
      <c r="DV291" s="103"/>
      <c r="DW291" s="103"/>
      <c r="DX291" s="103"/>
      <c r="DY291" s="103"/>
      <c r="DZ291" s="103"/>
      <c r="EA291" s="103"/>
      <c r="EB291" s="103"/>
      <c r="EC291" s="103"/>
      <c r="ED291" s="103"/>
      <c r="EE291" s="103"/>
      <c r="EF291" s="103"/>
      <c r="EG291" s="103"/>
      <c r="EH291" s="103"/>
      <c r="EI291" s="103"/>
      <c r="EJ291" s="103"/>
      <c r="EK291" s="103"/>
      <c r="EL291" s="103"/>
      <c r="EM291" s="103"/>
      <c r="EN291" s="103"/>
      <c r="EO291" s="103"/>
      <c r="EP291" s="103"/>
      <c r="EQ291" s="103"/>
      <c r="ER291" s="103"/>
      <c r="ES291" s="103"/>
      <c r="ET291" s="103"/>
      <c r="EU291" s="103"/>
      <c r="EV291" s="103"/>
      <c r="EW291" s="103"/>
      <c r="EX291" s="103"/>
      <c r="EY291" s="103"/>
      <c r="EZ291" s="103"/>
      <c r="FA291" s="103"/>
      <c r="FB291" s="103"/>
      <c r="FC291" s="103"/>
      <c r="FD291" s="103"/>
      <c r="FE291" s="103"/>
      <c r="FF291" s="103"/>
      <c r="FG291" s="103"/>
      <c r="FH291" s="103"/>
      <c r="FI291" s="103"/>
      <c r="FJ291" s="103"/>
      <c r="FK291" s="103"/>
      <c r="FL291" s="103"/>
      <c r="FM291" s="103"/>
      <c r="FN291" s="103"/>
      <c r="FO291" s="103"/>
      <c r="FP291" s="103"/>
      <c r="FQ291" s="103"/>
      <c r="FR291" s="103"/>
      <c r="FS291" s="103"/>
      <c r="FT291" s="103"/>
      <c r="FU291" s="103"/>
      <c r="FV291" s="103"/>
      <c r="FW291" s="103"/>
      <c r="FX291" s="103"/>
      <c r="FY291" s="103"/>
      <c r="FZ291" s="103"/>
      <c r="GA291" s="103"/>
      <c r="GB291" s="103"/>
      <c r="GC291" s="103"/>
      <c r="GD291" s="103"/>
      <c r="GE291" s="103"/>
      <c r="GF291" s="103"/>
      <c r="GG291" s="103"/>
      <c r="GH291" s="103"/>
      <c r="GI291" s="103"/>
      <c r="GJ291" s="103"/>
      <c r="GK291" s="103"/>
      <c r="GL291" s="103"/>
      <c r="GM291" s="103"/>
      <c r="GN291" s="103"/>
      <c r="GO291" s="103"/>
      <c r="GP291" s="103"/>
      <c r="GQ291" s="103"/>
      <c r="GR291" s="103"/>
      <c r="GS291" s="103"/>
      <c r="GT291" s="103"/>
      <c r="GU291" s="103"/>
      <c r="GV291" s="103"/>
      <c r="GW291" s="103"/>
      <c r="GX291" s="103"/>
      <c r="GY291" s="103"/>
      <c r="GZ291" s="103"/>
      <c r="HA291" s="103"/>
      <c r="HB291" s="103"/>
      <c r="HC291" s="103"/>
      <c r="HD291" s="103"/>
      <c r="HE291" s="103"/>
      <c r="HF291" s="82"/>
      <c r="HG291" s="82"/>
      <c r="HH291" s="82"/>
      <c r="HI291" s="82"/>
      <c r="HJ291" s="82"/>
      <c r="HK291" s="82"/>
      <c r="HL291" s="82"/>
    </row>
    <row r="292" spans="1:220" ht="33.75" x14ac:dyDescent="0.25">
      <c r="A292" s="149" t="s">
        <v>608</v>
      </c>
      <c r="B292" s="149" t="s">
        <v>281</v>
      </c>
      <c r="C292" s="149" t="s">
        <v>281</v>
      </c>
      <c r="D292" s="149" t="s">
        <v>281</v>
      </c>
      <c r="E292" s="149" t="s">
        <v>212</v>
      </c>
      <c r="F292" s="424" t="s">
        <v>950</v>
      </c>
      <c r="G292" s="68"/>
      <c r="H292" s="104" t="s">
        <v>1364</v>
      </c>
      <c r="I292" s="104" t="s">
        <v>223</v>
      </c>
      <c r="J292" s="67" t="s">
        <v>1230</v>
      </c>
      <c r="K292" s="236" t="s">
        <v>990</v>
      </c>
      <c r="L292" s="127">
        <f t="shared" si="45"/>
        <v>45516523</v>
      </c>
      <c r="M292" s="237">
        <f t="shared" si="42"/>
        <v>45516523</v>
      </c>
      <c r="N292" s="73">
        <f t="shared" si="44"/>
        <v>45516523</v>
      </c>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v>45516523</v>
      </c>
      <c r="BE292" s="73"/>
      <c r="BF292" s="73"/>
      <c r="BG292" s="60"/>
      <c r="BH292" s="73"/>
      <c r="BI292" s="73"/>
      <c r="BJ292" s="73"/>
      <c r="BK292" s="73"/>
      <c r="BL292" s="73"/>
      <c r="BM292" s="73"/>
      <c r="BN292" s="73"/>
      <c r="BO292" s="73"/>
      <c r="BP292" s="73"/>
      <c r="BQ292" s="73"/>
      <c r="BR292" s="73"/>
      <c r="BS292" s="73"/>
      <c r="BT292" s="73"/>
      <c r="BU292" s="73"/>
      <c r="BV292" s="73"/>
      <c r="BW292" s="73"/>
      <c r="BX292" s="73"/>
      <c r="BY292" s="73"/>
      <c r="BZ292" s="7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3"/>
      <c r="DJ292" s="103"/>
      <c r="DK292" s="103"/>
      <c r="DL292" s="103"/>
      <c r="DM292" s="103"/>
      <c r="DN292" s="103"/>
      <c r="DO292" s="103"/>
      <c r="DP292" s="103"/>
      <c r="DQ292" s="103"/>
      <c r="DR292" s="103"/>
      <c r="DS292" s="103"/>
      <c r="DT292" s="103"/>
      <c r="DU292" s="103"/>
      <c r="DV292" s="103"/>
      <c r="DW292" s="103"/>
      <c r="DX292" s="103"/>
      <c r="DY292" s="103"/>
      <c r="DZ292" s="103"/>
      <c r="EA292" s="103"/>
      <c r="EB292" s="103"/>
      <c r="EC292" s="103"/>
      <c r="ED292" s="103"/>
      <c r="EE292" s="103"/>
      <c r="EF292" s="103"/>
      <c r="EG292" s="103"/>
      <c r="EH292" s="103"/>
      <c r="EI292" s="103"/>
      <c r="EJ292" s="103"/>
      <c r="EK292" s="103"/>
      <c r="EL292" s="103"/>
      <c r="EM292" s="103"/>
      <c r="EN292" s="103"/>
      <c r="EO292" s="103"/>
      <c r="EP292" s="103"/>
      <c r="EQ292" s="103"/>
      <c r="ER292" s="103"/>
      <c r="ES292" s="103"/>
      <c r="ET292" s="103"/>
      <c r="EU292" s="103"/>
      <c r="EV292" s="103"/>
      <c r="EW292" s="103"/>
      <c r="EX292" s="103"/>
      <c r="EY292" s="103"/>
      <c r="EZ292" s="103"/>
      <c r="FA292" s="103"/>
      <c r="FB292" s="103"/>
      <c r="FC292" s="103"/>
      <c r="FD292" s="103"/>
      <c r="FE292" s="103"/>
      <c r="FF292" s="103"/>
      <c r="FG292" s="103"/>
      <c r="FH292" s="103"/>
      <c r="FI292" s="103"/>
      <c r="FJ292" s="103"/>
      <c r="FK292" s="103"/>
      <c r="FL292" s="103"/>
      <c r="FM292" s="103"/>
      <c r="FN292" s="103"/>
      <c r="FO292" s="103"/>
      <c r="FP292" s="103"/>
      <c r="FQ292" s="103"/>
      <c r="FR292" s="103"/>
      <c r="FS292" s="103"/>
      <c r="FT292" s="103"/>
      <c r="FU292" s="103"/>
      <c r="FV292" s="103"/>
      <c r="FW292" s="103"/>
      <c r="FX292" s="103"/>
      <c r="FY292" s="103"/>
      <c r="FZ292" s="103"/>
      <c r="GA292" s="103"/>
      <c r="GB292" s="103"/>
      <c r="GC292" s="103"/>
      <c r="GD292" s="103"/>
      <c r="GE292" s="103"/>
      <c r="GF292" s="103"/>
      <c r="GG292" s="103"/>
      <c r="GH292" s="103"/>
      <c r="GI292" s="103"/>
      <c r="GJ292" s="103"/>
      <c r="GK292" s="103"/>
      <c r="GL292" s="103"/>
      <c r="GM292" s="103"/>
      <c r="GN292" s="103"/>
      <c r="GO292" s="103"/>
      <c r="GP292" s="103"/>
      <c r="GQ292" s="103"/>
      <c r="GR292" s="103"/>
      <c r="GS292" s="103"/>
      <c r="GT292" s="103"/>
      <c r="GU292" s="103"/>
      <c r="GV292" s="103"/>
      <c r="GW292" s="103"/>
      <c r="GX292" s="103"/>
      <c r="GY292" s="103"/>
      <c r="GZ292" s="103"/>
      <c r="HA292" s="103"/>
      <c r="HB292" s="103"/>
      <c r="HC292" s="103"/>
      <c r="HD292" s="103"/>
      <c r="HE292" s="103"/>
      <c r="HF292" s="82"/>
      <c r="HG292" s="82"/>
      <c r="HH292" s="82"/>
      <c r="HI292" s="82"/>
      <c r="HJ292" s="82"/>
      <c r="HK292" s="82"/>
      <c r="HL292" s="82"/>
    </row>
    <row r="293" spans="1:220" ht="33.75" x14ac:dyDescent="0.25">
      <c r="A293" s="149" t="s">
        <v>608</v>
      </c>
      <c r="B293" s="149" t="s">
        <v>281</v>
      </c>
      <c r="C293" s="149" t="s">
        <v>281</v>
      </c>
      <c r="D293" s="149" t="s">
        <v>281</v>
      </c>
      <c r="E293" s="149" t="s">
        <v>212</v>
      </c>
      <c r="F293" s="424" t="s">
        <v>950</v>
      </c>
      <c r="G293" s="68"/>
      <c r="H293" s="104" t="s">
        <v>1365</v>
      </c>
      <c r="I293" s="104" t="s">
        <v>223</v>
      </c>
      <c r="J293" s="67" t="s">
        <v>1230</v>
      </c>
      <c r="K293" s="236" t="s">
        <v>991</v>
      </c>
      <c r="L293" s="127">
        <f t="shared" si="45"/>
        <v>364132184</v>
      </c>
      <c r="M293" s="237">
        <f t="shared" si="42"/>
        <v>364132184</v>
      </c>
      <c r="N293" s="73">
        <f t="shared" si="44"/>
        <v>364132184</v>
      </c>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v>364132184</v>
      </c>
      <c r="BE293" s="73"/>
      <c r="BF293" s="73"/>
      <c r="BG293" s="60"/>
      <c r="BH293" s="73"/>
      <c r="BI293" s="73"/>
      <c r="BJ293" s="73"/>
      <c r="BK293" s="73"/>
      <c r="BL293" s="73"/>
      <c r="BM293" s="73"/>
      <c r="BN293" s="73"/>
      <c r="BO293" s="73"/>
      <c r="BP293" s="73"/>
      <c r="BQ293" s="73"/>
      <c r="BR293" s="73"/>
      <c r="BS293" s="73"/>
      <c r="BT293" s="73"/>
      <c r="BU293" s="73"/>
      <c r="BV293" s="73"/>
      <c r="BW293" s="73"/>
      <c r="BX293" s="73"/>
      <c r="BY293" s="73"/>
      <c r="BZ293" s="7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3"/>
      <c r="DJ293" s="103"/>
      <c r="DK293" s="103"/>
      <c r="DL293" s="103"/>
      <c r="DM293" s="103"/>
      <c r="DN293" s="103"/>
      <c r="DO293" s="103"/>
      <c r="DP293" s="103"/>
      <c r="DQ293" s="103"/>
      <c r="DR293" s="103"/>
      <c r="DS293" s="103"/>
      <c r="DT293" s="103"/>
      <c r="DU293" s="103"/>
      <c r="DV293" s="103"/>
      <c r="DW293" s="103"/>
      <c r="DX293" s="103"/>
      <c r="DY293" s="103"/>
      <c r="DZ293" s="103"/>
      <c r="EA293" s="103"/>
      <c r="EB293" s="103"/>
      <c r="EC293" s="103"/>
      <c r="ED293" s="103"/>
      <c r="EE293" s="103"/>
      <c r="EF293" s="103"/>
      <c r="EG293" s="103"/>
      <c r="EH293" s="103"/>
      <c r="EI293" s="103"/>
      <c r="EJ293" s="103"/>
      <c r="EK293" s="103"/>
      <c r="EL293" s="103"/>
      <c r="EM293" s="103"/>
      <c r="EN293" s="103"/>
      <c r="EO293" s="103"/>
      <c r="EP293" s="103"/>
      <c r="EQ293" s="103"/>
      <c r="ER293" s="103"/>
      <c r="ES293" s="103"/>
      <c r="ET293" s="103"/>
      <c r="EU293" s="103"/>
      <c r="EV293" s="103"/>
      <c r="EW293" s="103"/>
      <c r="EX293" s="103"/>
      <c r="EY293" s="103"/>
      <c r="EZ293" s="103"/>
      <c r="FA293" s="103"/>
      <c r="FB293" s="103"/>
      <c r="FC293" s="103"/>
      <c r="FD293" s="103"/>
      <c r="FE293" s="103"/>
      <c r="FF293" s="103"/>
      <c r="FG293" s="103"/>
      <c r="FH293" s="103"/>
      <c r="FI293" s="103"/>
      <c r="FJ293" s="103"/>
      <c r="FK293" s="103"/>
      <c r="FL293" s="103"/>
      <c r="FM293" s="103"/>
      <c r="FN293" s="103"/>
      <c r="FO293" s="103"/>
      <c r="FP293" s="103"/>
      <c r="FQ293" s="103"/>
      <c r="FR293" s="103"/>
      <c r="FS293" s="103"/>
      <c r="FT293" s="103"/>
      <c r="FU293" s="103"/>
      <c r="FV293" s="103"/>
      <c r="FW293" s="103"/>
      <c r="FX293" s="103"/>
      <c r="FY293" s="103"/>
      <c r="FZ293" s="103"/>
      <c r="GA293" s="103"/>
      <c r="GB293" s="103"/>
      <c r="GC293" s="103"/>
      <c r="GD293" s="103"/>
      <c r="GE293" s="103"/>
      <c r="GF293" s="103"/>
      <c r="GG293" s="103"/>
      <c r="GH293" s="103"/>
      <c r="GI293" s="103"/>
      <c r="GJ293" s="103"/>
      <c r="GK293" s="103"/>
      <c r="GL293" s="103"/>
      <c r="GM293" s="103"/>
      <c r="GN293" s="103"/>
      <c r="GO293" s="103"/>
      <c r="GP293" s="103"/>
      <c r="GQ293" s="103"/>
      <c r="GR293" s="103"/>
      <c r="GS293" s="103"/>
      <c r="GT293" s="103"/>
      <c r="GU293" s="103"/>
      <c r="GV293" s="103"/>
      <c r="GW293" s="103"/>
      <c r="GX293" s="103"/>
      <c r="GY293" s="103"/>
      <c r="GZ293" s="103"/>
      <c r="HA293" s="103"/>
      <c r="HB293" s="103"/>
      <c r="HC293" s="103"/>
      <c r="HD293" s="103"/>
      <c r="HE293" s="103"/>
      <c r="HF293" s="82"/>
      <c r="HG293" s="82"/>
      <c r="HH293" s="82"/>
      <c r="HI293" s="82"/>
      <c r="HJ293" s="82"/>
      <c r="HK293" s="82"/>
      <c r="HL293" s="82"/>
    </row>
    <row r="294" spans="1:220" ht="45" x14ac:dyDescent="0.25">
      <c r="A294" s="149" t="s">
        <v>608</v>
      </c>
      <c r="B294" s="149" t="s">
        <v>281</v>
      </c>
      <c r="C294" s="149" t="s">
        <v>281</v>
      </c>
      <c r="D294" s="149" t="s">
        <v>281</v>
      </c>
      <c r="E294" s="149" t="s">
        <v>212</v>
      </c>
      <c r="F294" s="424" t="s">
        <v>950</v>
      </c>
      <c r="G294" s="68"/>
      <c r="H294" s="104" t="s">
        <v>1366</v>
      </c>
      <c r="I294" s="104" t="s">
        <v>223</v>
      </c>
      <c r="J294" s="67" t="s">
        <v>1230</v>
      </c>
      <c r="K294" s="236" t="s">
        <v>992</v>
      </c>
      <c r="L294" s="127">
        <f t="shared" si="45"/>
        <v>91033045</v>
      </c>
      <c r="M294" s="237">
        <f t="shared" si="42"/>
        <v>91033045</v>
      </c>
      <c r="N294" s="73">
        <f t="shared" si="44"/>
        <v>91033045</v>
      </c>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v>91033045</v>
      </c>
      <c r="BE294" s="73"/>
      <c r="BF294" s="73"/>
      <c r="BG294" s="60"/>
      <c r="BH294" s="73"/>
      <c r="BI294" s="73"/>
      <c r="BJ294" s="73"/>
      <c r="BK294" s="73"/>
      <c r="BL294" s="73"/>
      <c r="BM294" s="73"/>
      <c r="BN294" s="73"/>
      <c r="BO294" s="73"/>
      <c r="BP294" s="73"/>
      <c r="BQ294" s="73"/>
      <c r="BR294" s="73"/>
      <c r="BS294" s="73"/>
      <c r="BT294" s="73"/>
      <c r="BU294" s="73"/>
      <c r="BV294" s="73"/>
      <c r="BW294" s="73"/>
      <c r="BX294" s="73"/>
      <c r="BY294" s="73"/>
      <c r="BZ294" s="7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3"/>
      <c r="DJ294" s="103"/>
      <c r="DK294" s="103"/>
      <c r="DL294" s="103"/>
      <c r="DM294" s="103"/>
      <c r="DN294" s="103"/>
      <c r="DO294" s="103"/>
      <c r="DP294" s="103"/>
      <c r="DQ294" s="103"/>
      <c r="DR294" s="103"/>
      <c r="DS294" s="103"/>
      <c r="DT294" s="103"/>
      <c r="DU294" s="103"/>
      <c r="DV294" s="103"/>
      <c r="DW294" s="103"/>
      <c r="DX294" s="103"/>
      <c r="DY294" s="103"/>
      <c r="DZ294" s="103"/>
      <c r="EA294" s="103"/>
      <c r="EB294" s="103"/>
      <c r="EC294" s="103"/>
      <c r="ED294" s="103"/>
      <c r="EE294" s="103"/>
      <c r="EF294" s="103"/>
      <c r="EG294" s="103"/>
      <c r="EH294" s="103"/>
      <c r="EI294" s="103"/>
      <c r="EJ294" s="103"/>
      <c r="EK294" s="103"/>
      <c r="EL294" s="103"/>
      <c r="EM294" s="103"/>
      <c r="EN294" s="103"/>
      <c r="EO294" s="103"/>
      <c r="EP294" s="103"/>
      <c r="EQ294" s="103"/>
      <c r="ER294" s="103"/>
      <c r="ES294" s="103"/>
      <c r="ET294" s="103"/>
      <c r="EU294" s="103"/>
      <c r="EV294" s="103"/>
      <c r="EW294" s="103"/>
      <c r="EX294" s="103"/>
      <c r="EY294" s="103"/>
      <c r="EZ294" s="103"/>
      <c r="FA294" s="103"/>
      <c r="FB294" s="103"/>
      <c r="FC294" s="103"/>
      <c r="FD294" s="103"/>
      <c r="FE294" s="103"/>
      <c r="FF294" s="103"/>
      <c r="FG294" s="103"/>
      <c r="FH294" s="103"/>
      <c r="FI294" s="103"/>
      <c r="FJ294" s="103"/>
      <c r="FK294" s="103"/>
      <c r="FL294" s="103"/>
      <c r="FM294" s="103"/>
      <c r="FN294" s="103"/>
      <c r="FO294" s="103"/>
      <c r="FP294" s="103"/>
      <c r="FQ294" s="103"/>
      <c r="FR294" s="103"/>
      <c r="FS294" s="103"/>
      <c r="FT294" s="103"/>
      <c r="FU294" s="103"/>
      <c r="FV294" s="103"/>
      <c r="FW294" s="103"/>
      <c r="FX294" s="103"/>
      <c r="FY294" s="103"/>
      <c r="FZ294" s="103"/>
      <c r="GA294" s="103"/>
      <c r="GB294" s="103"/>
      <c r="GC294" s="103"/>
      <c r="GD294" s="103"/>
      <c r="GE294" s="103"/>
      <c r="GF294" s="103"/>
      <c r="GG294" s="103"/>
      <c r="GH294" s="103"/>
      <c r="GI294" s="103"/>
      <c r="GJ294" s="103"/>
      <c r="GK294" s="103"/>
      <c r="GL294" s="103"/>
      <c r="GM294" s="103"/>
      <c r="GN294" s="103"/>
      <c r="GO294" s="103"/>
      <c r="GP294" s="103"/>
      <c r="GQ294" s="103"/>
      <c r="GR294" s="103"/>
      <c r="GS294" s="103"/>
      <c r="GT294" s="103"/>
      <c r="GU294" s="103"/>
      <c r="GV294" s="103"/>
      <c r="GW294" s="103"/>
      <c r="GX294" s="103"/>
      <c r="GY294" s="103"/>
      <c r="GZ294" s="103"/>
      <c r="HA294" s="103"/>
      <c r="HB294" s="103"/>
      <c r="HC294" s="103"/>
      <c r="HD294" s="103"/>
      <c r="HE294" s="103"/>
      <c r="HF294" s="82"/>
      <c r="HG294" s="82"/>
      <c r="HH294" s="82"/>
      <c r="HI294" s="82"/>
      <c r="HJ294" s="82"/>
      <c r="HK294" s="82"/>
      <c r="HL294" s="82"/>
    </row>
    <row r="295" spans="1:220" ht="33.75" x14ac:dyDescent="0.25">
      <c r="A295" s="149" t="s">
        <v>608</v>
      </c>
      <c r="B295" s="149" t="s">
        <v>281</v>
      </c>
      <c r="C295" s="149" t="s">
        <v>281</v>
      </c>
      <c r="D295" s="149" t="s">
        <v>281</v>
      </c>
      <c r="E295" s="149" t="s">
        <v>212</v>
      </c>
      <c r="F295" s="424" t="s">
        <v>950</v>
      </c>
      <c r="G295" s="68"/>
      <c r="H295" s="104" t="s">
        <v>1367</v>
      </c>
      <c r="I295" s="104" t="s">
        <v>223</v>
      </c>
      <c r="J295" s="67" t="s">
        <v>1230</v>
      </c>
      <c r="K295" s="236" t="s">
        <v>997</v>
      </c>
      <c r="L295" s="127">
        <f t="shared" si="45"/>
        <v>806228023</v>
      </c>
      <c r="M295" s="237">
        <f t="shared" si="42"/>
        <v>806228023</v>
      </c>
      <c r="N295" s="73">
        <f t="shared" si="44"/>
        <v>806228023</v>
      </c>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v>806228023</v>
      </c>
      <c r="BC295" s="73"/>
      <c r="BD295" s="73"/>
      <c r="BE295" s="73"/>
      <c r="BF295" s="73"/>
      <c r="BG295" s="60"/>
      <c r="BH295" s="73"/>
      <c r="BI295" s="73"/>
      <c r="BJ295" s="73"/>
      <c r="BK295" s="73"/>
      <c r="BL295" s="73"/>
      <c r="BM295" s="73"/>
      <c r="BN295" s="73"/>
      <c r="BO295" s="73"/>
      <c r="BP295" s="73"/>
      <c r="BQ295" s="73"/>
      <c r="BR295" s="73"/>
      <c r="BS295" s="73"/>
      <c r="BT295" s="73"/>
      <c r="BU295" s="73"/>
      <c r="BV295" s="73"/>
      <c r="BW295" s="73"/>
      <c r="BX295" s="73"/>
      <c r="BY295" s="73"/>
      <c r="BZ295" s="7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3"/>
      <c r="DJ295" s="103"/>
      <c r="DK295" s="103"/>
      <c r="DL295" s="103"/>
      <c r="DM295" s="103"/>
      <c r="DN295" s="103"/>
      <c r="DO295" s="103"/>
      <c r="DP295" s="103"/>
      <c r="DQ295" s="103"/>
      <c r="DR295" s="103"/>
      <c r="DS295" s="103"/>
      <c r="DT295" s="103"/>
      <c r="DU295" s="103"/>
      <c r="DV295" s="103"/>
      <c r="DW295" s="103"/>
      <c r="DX295" s="103"/>
      <c r="DY295" s="103"/>
      <c r="DZ295" s="103"/>
      <c r="EA295" s="103"/>
      <c r="EB295" s="103"/>
      <c r="EC295" s="103"/>
      <c r="ED295" s="103"/>
      <c r="EE295" s="103"/>
      <c r="EF295" s="103"/>
      <c r="EG295" s="103"/>
      <c r="EH295" s="103"/>
      <c r="EI295" s="103"/>
      <c r="EJ295" s="103"/>
      <c r="EK295" s="103"/>
      <c r="EL295" s="103"/>
      <c r="EM295" s="103"/>
      <c r="EN295" s="103"/>
      <c r="EO295" s="103"/>
      <c r="EP295" s="103"/>
      <c r="EQ295" s="103"/>
      <c r="ER295" s="103"/>
      <c r="ES295" s="103"/>
      <c r="ET295" s="103"/>
      <c r="EU295" s="103"/>
      <c r="EV295" s="103"/>
      <c r="EW295" s="103"/>
      <c r="EX295" s="103"/>
      <c r="EY295" s="103"/>
      <c r="EZ295" s="103"/>
      <c r="FA295" s="103"/>
      <c r="FB295" s="103"/>
      <c r="FC295" s="103"/>
      <c r="FD295" s="103"/>
      <c r="FE295" s="103"/>
      <c r="FF295" s="103"/>
      <c r="FG295" s="103"/>
      <c r="FH295" s="103"/>
      <c r="FI295" s="103"/>
      <c r="FJ295" s="103"/>
      <c r="FK295" s="103"/>
      <c r="FL295" s="103"/>
      <c r="FM295" s="103"/>
      <c r="FN295" s="103"/>
      <c r="FO295" s="103"/>
      <c r="FP295" s="103"/>
      <c r="FQ295" s="103"/>
      <c r="FR295" s="103"/>
      <c r="FS295" s="103"/>
      <c r="FT295" s="103"/>
      <c r="FU295" s="103"/>
      <c r="FV295" s="103"/>
      <c r="FW295" s="103"/>
      <c r="FX295" s="103"/>
      <c r="FY295" s="103"/>
      <c r="FZ295" s="103"/>
      <c r="GA295" s="103"/>
      <c r="GB295" s="103"/>
      <c r="GC295" s="103"/>
      <c r="GD295" s="103"/>
      <c r="GE295" s="103"/>
      <c r="GF295" s="103"/>
      <c r="GG295" s="103"/>
      <c r="GH295" s="103"/>
      <c r="GI295" s="103"/>
      <c r="GJ295" s="103"/>
      <c r="GK295" s="103"/>
      <c r="GL295" s="103"/>
      <c r="GM295" s="103"/>
      <c r="GN295" s="103"/>
      <c r="GO295" s="103"/>
      <c r="GP295" s="103"/>
      <c r="GQ295" s="103"/>
      <c r="GR295" s="103"/>
      <c r="GS295" s="103"/>
      <c r="GT295" s="103"/>
      <c r="GU295" s="103"/>
      <c r="GV295" s="103"/>
      <c r="GW295" s="103"/>
      <c r="GX295" s="103"/>
      <c r="GY295" s="103"/>
      <c r="GZ295" s="103"/>
      <c r="HA295" s="103"/>
      <c r="HB295" s="103"/>
      <c r="HC295" s="103"/>
      <c r="HD295" s="103"/>
      <c r="HE295" s="103"/>
      <c r="HF295" s="82"/>
      <c r="HG295" s="82"/>
      <c r="HH295" s="82"/>
      <c r="HI295" s="82"/>
      <c r="HJ295" s="82"/>
      <c r="HK295" s="82"/>
      <c r="HL295" s="82"/>
    </row>
    <row r="296" spans="1:220" ht="33.75" x14ac:dyDescent="0.25">
      <c r="A296" s="149" t="s">
        <v>608</v>
      </c>
      <c r="B296" s="149" t="s">
        <v>281</v>
      </c>
      <c r="C296" s="149" t="s">
        <v>281</v>
      </c>
      <c r="D296" s="149" t="s">
        <v>281</v>
      </c>
      <c r="E296" s="149" t="s">
        <v>212</v>
      </c>
      <c r="F296" s="424" t="s">
        <v>950</v>
      </c>
      <c r="G296" s="68"/>
      <c r="H296" s="104" t="s">
        <v>1368</v>
      </c>
      <c r="I296" s="104" t="s">
        <v>223</v>
      </c>
      <c r="J296" s="67" t="s">
        <v>1230</v>
      </c>
      <c r="K296" s="236" t="s">
        <v>998</v>
      </c>
      <c r="L296" s="127">
        <f t="shared" si="45"/>
        <v>695313005</v>
      </c>
      <c r="M296" s="237">
        <f t="shared" si="42"/>
        <v>695313005</v>
      </c>
      <c r="N296" s="73">
        <f t="shared" si="44"/>
        <v>695313005</v>
      </c>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v>695313005</v>
      </c>
      <c r="BC296" s="73"/>
      <c r="BD296" s="73"/>
      <c r="BE296" s="73"/>
      <c r="BF296" s="73"/>
      <c r="BG296" s="60"/>
      <c r="BH296" s="73"/>
      <c r="BI296" s="73"/>
      <c r="BJ296" s="73"/>
      <c r="BK296" s="73"/>
      <c r="BL296" s="73"/>
      <c r="BM296" s="73"/>
      <c r="BN296" s="73"/>
      <c r="BO296" s="73"/>
      <c r="BP296" s="73"/>
      <c r="BQ296" s="73"/>
      <c r="BR296" s="73"/>
      <c r="BS296" s="73"/>
      <c r="BT296" s="73"/>
      <c r="BU296" s="73"/>
      <c r="BV296" s="73"/>
      <c r="BW296" s="73"/>
      <c r="BX296" s="73"/>
      <c r="BY296" s="73"/>
      <c r="BZ296" s="7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3"/>
      <c r="DJ296" s="103"/>
      <c r="DK296" s="103"/>
      <c r="DL296" s="103"/>
      <c r="DM296" s="103"/>
      <c r="DN296" s="103"/>
      <c r="DO296" s="103"/>
      <c r="DP296" s="103"/>
      <c r="DQ296" s="103"/>
      <c r="DR296" s="103"/>
      <c r="DS296" s="103"/>
      <c r="DT296" s="103"/>
      <c r="DU296" s="103"/>
      <c r="DV296" s="103"/>
      <c r="DW296" s="103"/>
      <c r="DX296" s="103"/>
      <c r="DY296" s="103"/>
      <c r="DZ296" s="103"/>
      <c r="EA296" s="103"/>
      <c r="EB296" s="103"/>
      <c r="EC296" s="103"/>
      <c r="ED296" s="103"/>
      <c r="EE296" s="103"/>
      <c r="EF296" s="103"/>
      <c r="EG296" s="103"/>
      <c r="EH296" s="103"/>
      <c r="EI296" s="103"/>
      <c r="EJ296" s="103"/>
      <c r="EK296" s="103"/>
      <c r="EL296" s="103"/>
      <c r="EM296" s="103"/>
      <c r="EN296" s="103"/>
      <c r="EO296" s="103"/>
      <c r="EP296" s="103"/>
      <c r="EQ296" s="103"/>
      <c r="ER296" s="103"/>
      <c r="ES296" s="103"/>
      <c r="ET296" s="103"/>
      <c r="EU296" s="103"/>
      <c r="EV296" s="103"/>
      <c r="EW296" s="103"/>
      <c r="EX296" s="103"/>
      <c r="EY296" s="103"/>
      <c r="EZ296" s="103"/>
      <c r="FA296" s="103"/>
      <c r="FB296" s="103"/>
      <c r="FC296" s="103"/>
      <c r="FD296" s="103"/>
      <c r="FE296" s="103"/>
      <c r="FF296" s="103"/>
      <c r="FG296" s="103"/>
      <c r="FH296" s="103"/>
      <c r="FI296" s="103"/>
      <c r="FJ296" s="103"/>
      <c r="FK296" s="103"/>
      <c r="FL296" s="103"/>
      <c r="FM296" s="103"/>
      <c r="FN296" s="103"/>
      <c r="FO296" s="103"/>
      <c r="FP296" s="103"/>
      <c r="FQ296" s="103"/>
      <c r="FR296" s="103"/>
      <c r="FS296" s="103"/>
      <c r="FT296" s="103"/>
      <c r="FU296" s="103"/>
      <c r="FV296" s="103"/>
      <c r="FW296" s="103"/>
      <c r="FX296" s="103"/>
      <c r="FY296" s="103"/>
      <c r="FZ296" s="103"/>
      <c r="GA296" s="103"/>
      <c r="GB296" s="103"/>
      <c r="GC296" s="103"/>
      <c r="GD296" s="103"/>
      <c r="GE296" s="103"/>
      <c r="GF296" s="103"/>
      <c r="GG296" s="103"/>
      <c r="GH296" s="103"/>
      <c r="GI296" s="103"/>
      <c r="GJ296" s="103"/>
      <c r="GK296" s="103"/>
      <c r="GL296" s="103"/>
      <c r="GM296" s="103"/>
      <c r="GN296" s="103"/>
      <c r="GO296" s="103"/>
      <c r="GP296" s="103"/>
      <c r="GQ296" s="103"/>
      <c r="GR296" s="103"/>
      <c r="GS296" s="103"/>
      <c r="GT296" s="103"/>
      <c r="GU296" s="103"/>
      <c r="GV296" s="103"/>
      <c r="GW296" s="103"/>
      <c r="GX296" s="103"/>
      <c r="GY296" s="103"/>
      <c r="GZ296" s="103"/>
      <c r="HA296" s="103"/>
      <c r="HB296" s="103"/>
      <c r="HC296" s="103"/>
      <c r="HD296" s="103"/>
      <c r="HE296" s="103"/>
      <c r="HF296" s="82"/>
      <c r="HG296" s="82"/>
      <c r="HH296" s="82"/>
      <c r="HI296" s="82"/>
      <c r="HJ296" s="82"/>
      <c r="HK296" s="82"/>
      <c r="HL296" s="82"/>
    </row>
    <row r="297" spans="1:220" ht="45" x14ac:dyDescent="0.25">
      <c r="A297" s="149" t="s">
        <v>608</v>
      </c>
      <c r="B297" s="149" t="s">
        <v>281</v>
      </c>
      <c r="C297" s="149" t="s">
        <v>281</v>
      </c>
      <c r="D297" s="149" t="s">
        <v>281</v>
      </c>
      <c r="E297" s="149" t="s">
        <v>212</v>
      </c>
      <c r="F297" s="425" t="s">
        <v>984</v>
      </c>
      <c r="G297" s="68"/>
      <c r="H297" s="104" t="s">
        <v>1369</v>
      </c>
      <c r="I297" s="104" t="s">
        <v>223</v>
      </c>
      <c r="J297" s="67" t="s">
        <v>1230</v>
      </c>
      <c r="K297" s="236" t="s">
        <v>999</v>
      </c>
      <c r="L297" s="127">
        <f t="shared" si="45"/>
        <v>4545852</v>
      </c>
      <c r="M297" s="237">
        <f t="shared" si="42"/>
        <v>4545852</v>
      </c>
      <c r="N297" s="73">
        <f t="shared" si="44"/>
        <v>4545852</v>
      </c>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v>4545852</v>
      </c>
      <c r="BE297" s="73"/>
      <c r="BF297" s="73"/>
      <c r="BG297" s="60"/>
      <c r="BH297" s="73"/>
      <c r="BI297" s="73"/>
      <c r="BJ297" s="73"/>
      <c r="BK297" s="73"/>
      <c r="BL297" s="73"/>
      <c r="BM297" s="73"/>
      <c r="BN297" s="73"/>
      <c r="BO297" s="73"/>
      <c r="BP297" s="73"/>
      <c r="BQ297" s="73"/>
      <c r="BR297" s="73"/>
      <c r="BS297" s="73"/>
      <c r="BT297" s="73"/>
      <c r="BU297" s="73"/>
      <c r="BV297" s="73"/>
      <c r="BW297" s="73"/>
      <c r="BX297" s="73"/>
      <c r="BY297" s="73"/>
      <c r="BZ297" s="7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3"/>
      <c r="DJ297" s="103"/>
      <c r="DK297" s="103"/>
      <c r="DL297" s="103"/>
      <c r="DM297" s="103"/>
      <c r="DN297" s="103"/>
      <c r="DO297" s="103"/>
      <c r="DP297" s="103"/>
      <c r="DQ297" s="103"/>
      <c r="DR297" s="103"/>
      <c r="DS297" s="103"/>
      <c r="DT297" s="103"/>
      <c r="DU297" s="103"/>
      <c r="DV297" s="103"/>
      <c r="DW297" s="103"/>
      <c r="DX297" s="103"/>
      <c r="DY297" s="103"/>
      <c r="DZ297" s="103"/>
      <c r="EA297" s="103"/>
      <c r="EB297" s="103"/>
      <c r="EC297" s="103"/>
      <c r="ED297" s="103"/>
      <c r="EE297" s="103"/>
      <c r="EF297" s="103"/>
      <c r="EG297" s="103"/>
      <c r="EH297" s="103"/>
      <c r="EI297" s="103"/>
      <c r="EJ297" s="103"/>
      <c r="EK297" s="103"/>
      <c r="EL297" s="103"/>
      <c r="EM297" s="103"/>
      <c r="EN297" s="103"/>
      <c r="EO297" s="103"/>
      <c r="EP297" s="103"/>
      <c r="EQ297" s="103"/>
      <c r="ER297" s="103"/>
      <c r="ES297" s="103"/>
      <c r="ET297" s="103"/>
      <c r="EU297" s="103"/>
      <c r="EV297" s="103"/>
      <c r="EW297" s="103"/>
      <c r="EX297" s="103"/>
      <c r="EY297" s="103"/>
      <c r="EZ297" s="103"/>
      <c r="FA297" s="103"/>
      <c r="FB297" s="103"/>
      <c r="FC297" s="103"/>
      <c r="FD297" s="103"/>
      <c r="FE297" s="103"/>
      <c r="FF297" s="103"/>
      <c r="FG297" s="103"/>
      <c r="FH297" s="103"/>
      <c r="FI297" s="103"/>
      <c r="FJ297" s="103"/>
      <c r="FK297" s="103"/>
      <c r="FL297" s="103"/>
      <c r="FM297" s="103"/>
      <c r="FN297" s="103"/>
      <c r="FO297" s="103"/>
      <c r="FP297" s="103"/>
      <c r="FQ297" s="103"/>
      <c r="FR297" s="103"/>
      <c r="FS297" s="103"/>
      <c r="FT297" s="103"/>
      <c r="FU297" s="103"/>
      <c r="FV297" s="103"/>
      <c r="FW297" s="103"/>
      <c r="FX297" s="103"/>
      <c r="FY297" s="103"/>
      <c r="FZ297" s="103"/>
      <c r="GA297" s="103"/>
      <c r="GB297" s="103"/>
      <c r="GC297" s="103"/>
      <c r="GD297" s="103"/>
      <c r="GE297" s="103"/>
      <c r="GF297" s="103"/>
      <c r="GG297" s="103"/>
      <c r="GH297" s="103"/>
      <c r="GI297" s="103"/>
      <c r="GJ297" s="103"/>
      <c r="GK297" s="103"/>
      <c r="GL297" s="103"/>
      <c r="GM297" s="103"/>
      <c r="GN297" s="103"/>
      <c r="GO297" s="103"/>
      <c r="GP297" s="103"/>
      <c r="GQ297" s="103"/>
      <c r="GR297" s="103"/>
      <c r="GS297" s="103"/>
      <c r="GT297" s="103"/>
      <c r="GU297" s="103"/>
      <c r="GV297" s="103"/>
      <c r="GW297" s="103"/>
      <c r="GX297" s="103"/>
      <c r="GY297" s="103"/>
      <c r="GZ297" s="103"/>
      <c r="HA297" s="103"/>
      <c r="HB297" s="103"/>
      <c r="HC297" s="103"/>
      <c r="HD297" s="103"/>
      <c r="HE297" s="103"/>
      <c r="HF297" s="82"/>
      <c r="HG297" s="82"/>
      <c r="HH297" s="82"/>
      <c r="HI297" s="82"/>
      <c r="HJ297" s="82"/>
      <c r="HK297" s="82"/>
      <c r="HL297" s="82"/>
    </row>
    <row r="298" spans="1:220" ht="56.25" x14ac:dyDescent="0.25">
      <c r="A298" s="149" t="s">
        <v>608</v>
      </c>
      <c r="B298" s="149" t="s">
        <v>281</v>
      </c>
      <c r="C298" s="149" t="s">
        <v>281</v>
      </c>
      <c r="D298" s="149" t="s">
        <v>281</v>
      </c>
      <c r="E298" s="149" t="s">
        <v>212</v>
      </c>
      <c r="F298" s="425" t="s">
        <v>1000</v>
      </c>
      <c r="G298" s="68"/>
      <c r="H298" s="104" t="s">
        <v>1370</v>
      </c>
      <c r="I298" s="104" t="s">
        <v>223</v>
      </c>
      <c r="J298" s="67" t="s">
        <v>1230</v>
      </c>
      <c r="K298" s="236" t="s">
        <v>1001</v>
      </c>
      <c r="L298" s="127">
        <f t="shared" si="45"/>
        <v>154287481</v>
      </c>
      <c r="M298" s="237">
        <f t="shared" si="42"/>
        <v>154287481</v>
      </c>
      <c r="N298" s="73">
        <f t="shared" si="44"/>
        <v>154287481</v>
      </c>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60">
        <v>154287481</v>
      </c>
      <c r="BE298" s="73"/>
      <c r="BF298" s="73"/>
      <c r="BG298" s="60"/>
      <c r="BH298" s="73"/>
      <c r="BI298" s="73"/>
      <c r="BJ298" s="73"/>
      <c r="BK298" s="73"/>
      <c r="BL298" s="73"/>
      <c r="BM298" s="73"/>
      <c r="BN298" s="73"/>
      <c r="BO298" s="73"/>
      <c r="BP298" s="73"/>
      <c r="BQ298" s="73"/>
      <c r="BR298" s="73"/>
      <c r="BS298" s="73"/>
      <c r="BT298" s="73"/>
      <c r="BU298" s="73"/>
      <c r="BV298" s="73"/>
      <c r="BW298" s="73"/>
      <c r="BX298" s="73"/>
      <c r="BY298" s="73"/>
      <c r="BZ298" s="7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3"/>
      <c r="DA298" s="103"/>
      <c r="DB298" s="103"/>
      <c r="DC298" s="103"/>
      <c r="DD298" s="103"/>
      <c r="DE298" s="103"/>
      <c r="DF298" s="103"/>
      <c r="DG298" s="103"/>
      <c r="DH298" s="103"/>
      <c r="DI298" s="103"/>
      <c r="DJ298" s="103"/>
      <c r="DK298" s="103"/>
      <c r="DL298" s="103"/>
      <c r="DM298" s="103"/>
      <c r="DN298" s="103"/>
      <c r="DO298" s="103"/>
      <c r="DP298" s="103"/>
      <c r="DQ298" s="103"/>
      <c r="DR298" s="103"/>
      <c r="DS298" s="103"/>
      <c r="DT298" s="103"/>
      <c r="DU298" s="103"/>
      <c r="DV298" s="103"/>
      <c r="DW298" s="103"/>
      <c r="DX298" s="103"/>
      <c r="DY298" s="103"/>
      <c r="DZ298" s="103"/>
      <c r="EA298" s="103"/>
      <c r="EB298" s="103"/>
      <c r="EC298" s="103"/>
      <c r="ED298" s="103"/>
      <c r="EE298" s="103"/>
      <c r="EF298" s="103"/>
      <c r="EG298" s="103"/>
      <c r="EH298" s="103"/>
      <c r="EI298" s="103"/>
      <c r="EJ298" s="103"/>
      <c r="EK298" s="103"/>
      <c r="EL298" s="103"/>
      <c r="EM298" s="103"/>
      <c r="EN298" s="103"/>
      <c r="EO298" s="103"/>
      <c r="EP298" s="103"/>
      <c r="EQ298" s="103"/>
      <c r="ER298" s="103"/>
      <c r="ES298" s="103"/>
      <c r="ET298" s="103"/>
      <c r="EU298" s="103"/>
      <c r="EV298" s="103"/>
      <c r="EW298" s="103"/>
      <c r="EX298" s="103"/>
      <c r="EY298" s="103"/>
      <c r="EZ298" s="103"/>
      <c r="FA298" s="103"/>
      <c r="FB298" s="103"/>
      <c r="FC298" s="103"/>
      <c r="FD298" s="103"/>
      <c r="FE298" s="103"/>
      <c r="FF298" s="103"/>
      <c r="FG298" s="103"/>
      <c r="FH298" s="103"/>
      <c r="FI298" s="103"/>
      <c r="FJ298" s="103"/>
      <c r="FK298" s="103"/>
      <c r="FL298" s="103"/>
      <c r="FM298" s="103"/>
      <c r="FN298" s="103"/>
      <c r="FO298" s="103"/>
      <c r="FP298" s="103"/>
      <c r="FQ298" s="103"/>
      <c r="FR298" s="103"/>
      <c r="FS298" s="103"/>
      <c r="FT298" s="103"/>
      <c r="FU298" s="103"/>
      <c r="FV298" s="103"/>
      <c r="FW298" s="103"/>
      <c r="FX298" s="103"/>
      <c r="FY298" s="103"/>
      <c r="FZ298" s="103"/>
      <c r="GA298" s="103"/>
      <c r="GB298" s="103"/>
      <c r="GC298" s="103"/>
      <c r="GD298" s="103"/>
      <c r="GE298" s="103"/>
      <c r="GF298" s="103"/>
      <c r="GG298" s="103"/>
      <c r="GH298" s="103"/>
      <c r="GI298" s="103"/>
      <c r="GJ298" s="103"/>
      <c r="GK298" s="103"/>
      <c r="GL298" s="103"/>
      <c r="GM298" s="103"/>
      <c r="GN298" s="103"/>
      <c r="GO298" s="103"/>
      <c r="GP298" s="103"/>
      <c r="GQ298" s="103"/>
      <c r="GR298" s="103"/>
      <c r="GS298" s="103"/>
      <c r="GT298" s="103"/>
      <c r="GU298" s="103"/>
      <c r="GV298" s="103"/>
      <c r="GW298" s="103"/>
      <c r="GX298" s="103"/>
      <c r="GY298" s="103"/>
      <c r="GZ298" s="103"/>
      <c r="HA298" s="103"/>
      <c r="HB298" s="103"/>
      <c r="HC298" s="103"/>
      <c r="HD298" s="103"/>
      <c r="HE298" s="103"/>
      <c r="HF298" s="82"/>
      <c r="HG298" s="82"/>
      <c r="HH298" s="82"/>
      <c r="HI298" s="82"/>
      <c r="HJ298" s="82"/>
      <c r="HK298" s="82"/>
      <c r="HL298" s="82"/>
    </row>
    <row r="299" spans="1:220" ht="56.25" x14ac:dyDescent="0.25">
      <c r="A299" s="149" t="s">
        <v>608</v>
      </c>
      <c r="B299" s="149" t="s">
        <v>281</v>
      </c>
      <c r="C299" s="149" t="s">
        <v>281</v>
      </c>
      <c r="D299" s="149" t="s">
        <v>281</v>
      </c>
      <c r="E299" s="149" t="s">
        <v>212</v>
      </c>
      <c r="F299" s="425" t="s">
        <v>1002</v>
      </c>
      <c r="G299" s="68"/>
      <c r="H299" s="104" t="s">
        <v>1371</v>
      </c>
      <c r="I299" s="104" t="s">
        <v>223</v>
      </c>
      <c r="J299" s="67" t="s">
        <v>1230</v>
      </c>
      <c r="K299" s="236" t="s">
        <v>1003</v>
      </c>
      <c r="L299" s="127">
        <f t="shared" si="45"/>
        <v>429126395</v>
      </c>
      <c r="M299" s="237">
        <f t="shared" si="42"/>
        <v>429126395</v>
      </c>
      <c r="N299" s="73">
        <f t="shared" si="44"/>
        <v>429126395</v>
      </c>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60">
        <v>429126395</v>
      </c>
      <c r="BE299" s="73"/>
      <c r="BF299" s="73"/>
      <c r="BG299" s="60"/>
      <c r="BH299" s="73"/>
      <c r="BI299" s="73"/>
      <c r="BJ299" s="73"/>
      <c r="BK299" s="73"/>
      <c r="BL299" s="73"/>
      <c r="BM299" s="73"/>
      <c r="BN299" s="73"/>
      <c r="BO299" s="73"/>
      <c r="BP299" s="73"/>
      <c r="BQ299" s="73"/>
      <c r="BR299" s="73"/>
      <c r="BS299" s="73"/>
      <c r="BT299" s="73"/>
      <c r="BU299" s="73"/>
      <c r="BV299" s="73"/>
      <c r="BW299" s="73"/>
      <c r="BX299" s="73"/>
      <c r="BY299" s="73"/>
      <c r="BZ299" s="7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3"/>
      <c r="DA299" s="103"/>
      <c r="DB299" s="103"/>
      <c r="DC299" s="103"/>
      <c r="DD299" s="103"/>
      <c r="DE299" s="103"/>
      <c r="DF299" s="103"/>
      <c r="DG299" s="103"/>
      <c r="DH299" s="103"/>
      <c r="DI299" s="103"/>
      <c r="DJ299" s="103"/>
      <c r="DK299" s="103"/>
      <c r="DL299" s="103"/>
      <c r="DM299" s="103"/>
      <c r="DN299" s="103"/>
      <c r="DO299" s="103"/>
      <c r="DP299" s="103"/>
      <c r="DQ299" s="103"/>
      <c r="DR299" s="103"/>
      <c r="DS299" s="103"/>
      <c r="DT299" s="103"/>
      <c r="DU299" s="103"/>
      <c r="DV299" s="103"/>
      <c r="DW299" s="103"/>
      <c r="DX299" s="103"/>
      <c r="DY299" s="103"/>
      <c r="DZ299" s="103"/>
      <c r="EA299" s="103"/>
      <c r="EB299" s="103"/>
      <c r="EC299" s="103"/>
      <c r="ED299" s="103"/>
      <c r="EE299" s="103"/>
      <c r="EF299" s="103"/>
      <c r="EG299" s="103"/>
      <c r="EH299" s="103"/>
      <c r="EI299" s="103"/>
      <c r="EJ299" s="103"/>
      <c r="EK299" s="103"/>
      <c r="EL299" s="103"/>
      <c r="EM299" s="103"/>
      <c r="EN299" s="103"/>
      <c r="EO299" s="103"/>
      <c r="EP299" s="103"/>
      <c r="EQ299" s="103"/>
      <c r="ER299" s="103"/>
      <c r="ES299" s="103"/>
      <c r="ET299" s="103"/>
      <c r="EU299" s="103"/>
      <c r="EV299" s="103"/>
      <c r="EW299" s="103"/>
      <c r="EX299" s="103"/>
      <c r="EY299" s="103"/>
      <c r="EZ299" s="103"/>
      <c r="FA299" s="103"/>
      <c r="FB299" s="103"/>
      <c r="FC299" s="103"/>
      <c r="FD299" s="103"/>
      <c r="FE299" s="103"/>
      <c r="FF299" s="103"/>
      <c r="FG299" s="103"/>
      <c r="FH299" s="103"/>
      <c r="FI299" s="103"/>
      <c r="FJ299" s="103"/>
      <c r="FK299" s="103"/>
      <c r="FL299" s="103"/>
      <c r="FM299" s="103"/>
      <c r="FN299" s="103"/>
      <c r="FO299" s="103"/>
      <c r="FP299" s="103"/>
      <c r="FQ299" s="103"/>
      <c r="FR299" s="103"/>
      <c r="FS299" s="103"/>
      <c r="FT299" s="103"/>
      <c r="FU299" s="103"/>
      <c r="FV299" s="103"/>
      <c r="FW299" s="103"/>
      <c r="FX299" s="103"/>
      <c r="FY299" s="103"/>
      <c r="FZ299" s="103"/>
      <c r="GA299" s="103"/>
      <c r="GB299" s="103"/>
      <c r="GC299" s="103"/>
      <c r="GD299" s="103"/>
      <c r="GE299" s="103"/>
      <c r="GF299" s="103"/>
      <c r="GG299" s="103"/>
      <c r="GH299" s="103"/>
      <c r="GI299" s="103"/>
      <c r="GJ299" s="103"/>
      <c r="GK299" s="103"/>
      <c r="GL299" s="103"/>
      <c r="GM299" s="103"/>
      <c r="GN299" s="103"/>
      <c r="GO299" s="103"/>
      <c r="GP299" s="103"/>
      <c r="GQ299" s="103"/>
      <c r="GR299" s="103"/>
      <c r="GS299" s="103"/>
      <c r="GT299" s="103"/>
      <c r="GU299" s="103"/>
      <c r="GV299" s="103"/>
      <c r="GW299" s="103"/>
      <c r="GX299" s="103"/>
      <c r="GY299" s="103"/>
      <c r="GZ299" s="103"/>
      <c r="HA299" s="103"/>
      <c r="HB299" s="103"/>
      <c r="HC299" s="103"/>
      <c r="HD299" s="103"/>
      <c r="HE299" s="103"/>
      <c r="HF299" s="82"/>
      <c r="HG299" s="82"/>
      <c r="HH299" s="82"/>
      <c r="HI299" s="82"/>
      <c r="HJ299" s="82"/>
      <c r="HK299" s="82"/>
      <c r="HL299" s="82"/>
    </row>
    <row r="300" spans="1:220" ht="56.25" x14ac:dyDescent="0.25">
      <c r="A300" s="149" t="s">
        <v>608</v>
      </c>
      <c r="B300" s="149" t="s">
        <v>281</v>
      </c>
      <c r="C300" s="149" t="s">
        <v>281</v>
      </c>
      <c r="D300" s="149" t="s">
        <v>281</v>
      </c>
      <c r="E300" s="149" t="s">
        <v>212</v>
      </c>
      <c r="F300" s="425" t="s">
        <v>1004</v>
      </c>
      <c r="G300" s="68"/>
      <c r="H300" s="104" t="s">
        <v>1372</v>
      </c>
      <c r="I300" s="104" t="s">
        <v>223</v>
      </c>
      <c r="J300" s="67" t="s">
        <v>1230</v>
      </c>
      <c r="K300" s="236" t="s">
        <v>1005</v>
      </c>
      <c r="L300" s="127">
        <f t="shared" si="45"/>
        <v>679107125</v>
      </c>
      <c r="M300" s="237">
        <f t="shared" si="42"/>
        <v>679107125</v>
      </c>
      <c r="N300" s="73">
        <f t="shared" si="44"/>
        <v>679107125</v>
      </c>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60">
        <v>679107125</v>
      </c>
      <c r="BE300" s="73"/>
      <c r="BF300" s="73"/>
      <c r="BG300" s="60"/>
      <c r="BH300" s="73"/>
      <c r="BI300" s="73"/>
      <c r="BJ300" s="73"/>
      <c r="BK300" s="73"/>
      <c r="BL300" s="73"/>
      <c r="BM300" s="73"/>
      <c r="BN300" s="73"/>
      <c r="BO300" s="73"/>
      <c r="BP300" s="73"/>
      <c r="BQ300" s="73"/>
      <c r="BR300" s="73"/>
      <c r="BS300" s="73"/>
      <c r="BT300" s="73"/>
      <c r="BU300" s="73"/>
      <c r="BV300" s="73"/>
      <c r="BW300" s="73"/>
      <c r="BX300" s="73"/>
      <c r="BY300" s="73"/>
      <c r="BZ300" s="7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3"/>
      <c r="DJ300" s="103"/>
      <c r="DK300" s="103"/>
      <c r="DL300" s="103"/>
      <c r="DM300" s="103"/>
      <c r="DN300" s="103"/>
      <c r="DO300" s="103"/>
      <c r="DP300" s="103"/>
      <c r="DQ300" s="103"/>
      <c r="DR300" s="103"/>
      <c r="DS300" s="103"/>
      <c r="DT300" s="103"/>
      <c r="DU300" s="103"/>
      <c r="DV300" s="103"/>
      <c r="DW300" s="103"/>
      <c r="DX300" s="103"/>
      <c r="DY300" s="103"/>
      <c r="DZ300" s="103"/>
      <c r="EA300" s="103"/>
      <c r="EB300" s="103"/>
      <c r="EC300" s="103"/>
      <c r="ED300" s="103"/>
      <c r="EE300" s="103"/>
      <c r="EF300" s="103"/>
      <c r="EG300" s="103"/>
      <c r="EH300" s="103"/>
      <c r="EI300" s="103"/>
      <c r="EJ300" s="103"/>
      <c r="EK300" s="103"/>
      <c r="EL300" s="103"/>
      <c r="EM300" s="103"/>
      <c r="EN300" s="103"/>
      <c r="EO300" s="103"/>
      <c r="EP300" s="103"/>
      <c r="EQ300" s="103"/>
      <c r="ER300" s="103"/>
      <c r="ES300" s="103"/>
      <c r="ET300" s="103"/>
      <c r="EU300" s="103"/>
      <c r="EV300" s="103"/>
      <c r="EW300" s="103"/>
      <c r="EX300" s="103"/>
      <c r="EY300" s="103"/>
      <c r="EZ300" s="103"/>
      <c r="FA300" s="103"/>
      <c r="FB300" s="103"/>
      <c r="FC300" s="103"/>
      <c r="FD300" s="103"/>
      <c r="FE300" s="103"/>
      <c r="FF300" s="103"/>
      <c r="FG300" s="103"/>
      <c r="FH300" s="103"/>
      <c r="FI300" s="103"/>
      <c r="FJ300" s="103"/>
      <c r="FK300" s="103"/>
      <c r="FL300" s="103"/>
      <c r="FM300" s="103"/>
      <c r="FN300" s="103"/>
      <c r="FO300" s="103"/>
      <c r="FP300" s="103"/>
      <c r="FQ300" s="103"/>
      <c r="FR300" s="103"/>
      <c r="FS300" s="103"/>
      <c r="FT300" s="103"/>
      <c r="FU300" s="103"/>
      <c r="FV300" s="103"/>
      <c r="FW300" s="103"/>
      <c r="FX300" s="103"/>
      <c r="FY300" s="103"/>
      <c r="FZ300" s="103"/>
      <c r="GA300" s="103"/>
      <c r="GB300" s="103"/>
      <c r="GC300" s="103"/>
      <c r="GD300" s="103"/>
      <c r="GE300" s="103"/>
      <c r="GF300" s="103"/>
      <c r="GG300" s="103"/>
      <c r="GH300" s="103"/>
      <c r="GI300" s="103"/>
      <c r="GJ300" s="103"/>
      <c r="GK300" s="103"/>
      <c r="GL300" s="103"/>
      <c r="GM300" s="103"/>
      <c r="GN300" s="103"/>
      <c r="GO300" s="103"/>
      <c r="GP300" s="103"/>
      <c r="GQ300" s="103"/>
      <c r="GR300" s="103"/>
      <c r="GS300" s="103"/>
      <c r="GT300" s="103"/>
      <c r="GU300" s="103"/>
      <c r="GV300" s="103"/>
      <c r="GW300" s="103"/>
      <c r="GX300" s="103"/>
      <c r="GY300" s="103"/>
      <c r="GZ300" s="103"/>
      <c r="HA300" s="103"/>
      <c r="HB300" s="103"/>
      <c r="HC300" s="103"/>
      <c r="HD300" s="103"/>
      <c r="HE300" s="103"/>
      <c r="HF300" s="82"/>
      <c r="HG300" s="82"/>
      <c r="HH300" s="82"/>
      <c r="HI300" s="82"/>
      <c r="HJ300" s="82"/>
      <c r="HK300" s="82"/>
      <c r="HL300" s="82"/>
    </row>
    <row r="301" spans="1:220" ht="67.5" x14ac:dyDescent="0.25">
      <c r="A301" s="149" t="s">
        <v>608</v>
      </c>
      <c r="B301" s="149" t="s">
        <v>281</v>
      </c>
      <c r="C301" s="149" t="s">
        <v>281</v>
      </c>
      <c r="D301" s="149" t="s">
        <v>281</v>
      </c>
      <c r="E301" s="149" t="s">
        <v>212</v>
      </c>
      <c r="F301" s="425" t="s">
        <v>1006</v>
      </c>
      <c r="G301" s="68"/>
      <c r="H301" s="104" t="s">
        <v>1373</v>
      </c>
      <c r="I301" s="104" t="s">
        <v>223</v>
      </c>
      <c r="J301" s="67" t="s">
        <v>1230</v>
      </c>
      <c r="K301" s="236" t="s">
        <v>1007</v>
      </c>
      <c r="L301" s="127">
        <f t="shared" si="45"/>
        <v>208180030</v>
      </c>
      <c r="M301" s="237">
        <f t="shared" si="42"/>
        <v>208180030</v>
      </c>
      <c r="N301" s="73">
        <f t="shared" si="44"/>
        <v>208180030</v>
      </c>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60">
        <v>208180030</v>
      </c>
      <c r="BE301" s="73"/>
      <c r="BF301" s="73"/>
      <c r="BG301" s="60"/>
      <c r="BH301" s="73"/>
      <c r="BI301" s="73"/>
      <c r="BJ301" s="73"/>
      <c r="BK301" s="73"/>
      <c r="BL301" s="73"/>
      <c r="BM301" s="73"/>
      <c r="BN301" s="73"/>
      <c r="BO301" s="73"/>
      <c r="BP301" s="73"/>
      <c r="BQ301" s="73"/>
      <c r="BR301" s="73"/>
      <c r="BS301" s="73"/>
      <c r="BT301" s="73"/>
      <c r="BU301" s="73"/>
      <c r="BV301" s="73"/>
      <c r="BW301" s="73"/>
      <c r="BX301" s="73"/>
      <c r="BY301" s="73"/>
      <c r="BZ301" s="7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3"/>
      <c r="DJ301" s="103"/>
      <c r="DK301" s="103"/>
      <c r="DL301" s="103"/>
      <c r="DM301" s="103"/>
      <c r="DN301" s="103"/>
      <c r="DO301" s="103"/>
      <c r="DP301" s="103"/>
      <c r="DQ301" s="103"/>
      <c r="DR301" s="103"/>
      <c r="DS301" s="103"/>
      <c r="DT301" s="103"/>
      <c r="DU301" s="103"/>
      <c r="DV301" s="103"/>
      <c r="DW301" s="103"/>
      <c r="DX301" s="103"/>
      <c r="DY301" s="103"/>
      <c r="DZ301" s="103"/>
      <c r="EA301" s="103"/>
      <c r="EB301" s="103"/>
      <c r="EC301" s="103"/>
      <c r="ED301" s="103"/>
      <c r="EE301" s="103"/>
      <c r="EF301" s="103"/>
      <c r="EG301" s="103"/>
      <c r="EH301" s="103"/>
      <c r="EI301" s="103"/>
      <c r="EJ301" s="103"/>
      <c r="EK301" s="103"/>
      <c r="EL301" s="103"/>
      <c r="EM301" s="103"/>
      <c r="EN301" s="103"/>
      <c r="EO301" s="103"/>
      <c r="EP301" s="103"/>
      <c r="EQ301" s="103"/>
      <c r="ER301" s="103"/>
      <c r="ES301" s="103"/>
      <c r="ET301" s="103"/>
      <c r="EU301" s="103"/>
      <c r="EV301" s="103"/>
      <c r="EW301" s="103"/>
      <c r="EX301" s="103"/>
      <c r="EY301" s="103"/>
      <c r="EZ301" s="103"/>
      <c r="FA301" s="103"/>
      <c r="FB301" s="103"/>
      <c r="FC301" s="103"/>
      <c r="FD301" s="103"/>
      <c r="FE301" s="103"/>
      <c r="FF301" s="103"/>
      <c r="FG301" s="103"/>
      <c r="FH301" s="103"/>
      <c r="FI301" s="103"/>
      <c r="FJ301" s="103"/>
      <c r="FK301" s="103"/>
      <c r="FL301" s="103"/>
      <c r="FM301" s="103"/>
      <c r="FN301" s="103"/>
      <c r="FO301" s="103"/>
      <c r="FP301" s="103"/>
      <c r="FQ301" s="103"/>
      <c r="FR301" s="103"/>
      <c r="FS301" s="103"/>
      <c r="FT301" s="103"/>
      <c r="FU301" s="103"/>
      <c r="FV301" s="103"/>
      <c r="FW301" s="103"/>
      <c r="FX301" s="103"/>
      <c r="FY301" s="103"/>
      <c r="FZ301" s="103"/>
      <c r="GA301" s="103"/>
      <c r="GB301" s="103"/>
      <c r="GC301" s="103"/>
      <c r="GD301" s="103"/>
      <c r="GE301" s="103"/>
      <c r="GF301" s="103"/>
      <c r="GG301" s="103"/>
      <c r="GH301" s="103"/>
      <c r="GI301" s="103"/>
      <c r="GJ301" s="103"/>
      <c r="GK301" s="103"/>
      <c r="GL301" s="103"/>
      <c r="GM301" s="103"/>
      <c r="GN301" s="103"/>
      <c r="GO301" s="103"/>
      <c r="GP301" s="103"/>
      <c r="GQ301" s="103"/>
      <c r="GR301" s="103"/>
      <c r="GS301" s="103"/>
      <c r="GT301" s="103"/>
      <c r="GU301" s="103"/>
      <c r="GV301" s="103"/>
      <c r="GW301" s="103"/>
      <c r="GX301" s="103"/>
      <c r="GY301" s="103"/>
      <c r="GZ301" s="103"/>
      <c r="HA301" s="103"/>
      <c r="HB301" s="103"/>
      <c r="HC301" s="103"/>
      <c r="HD301" s="103"/>
      <c r="HE301" s="103"/>
      <c r="HF301" s="82"/>
      <c r="HG301" s="82"/>
      <c r="HH301" s="82"/>
      <c r="HI301" s="82"/>
      <c r="HJ301" s="82"/>
      <c r="HK301" s="82"/>
      <c r="HL301" s="82"/>
    </row>
    <row r="302" spans="1:220" ht="22.5" x14ac:dyDescent="0.25">
      <c r="A302" s="149" t="s">
        <v>608</v>
      </c>
      <c r="B302" s="149" t="s">
        <v>281</v>
      </c>
      <c r="C302" s="149" t="s">
        <v>281</v>
      </c>
      <c r="D302" s="149" t="s">
        <v>281</v>
      </c>
      <c r="E302" s="149" t="s">
        <v>212</v>
      </c>
      <c r="F302" s="425" t="s">
        <v>1008</v>
      </c>
      <c r="G302" s="68"/>
      <c r="H302" s="104" t="s">
        <v>1374</v>
      </c>
      <c r="I302" s="104" t="s">
        <v>223</v>
      </c>
      <c r="J302" s="67" t="s">
        <v>1230</v>
      </c>
      <c r="K302" s="236" t="s">
        <v>1009</v>
      </c>
      <c r="L302" s="127">
        <f t="shared" si="45"/>
        <v>130000000</v>
      </c>
      <c r="M302" s="237">
        <f t="shared" si="42"/>
        <v>130000000</v>
      </c>
      <c r="N302" s="73">
        <f t="shared" si="44"/>
        <v>130000000</v>
      </c>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60">
        <v>130000000</v>
      </c>
      <c r="BH302" s="73"/>
      <c r="BI302" s="73"/>
      <c r="BJ302" s="73"/>
      <c r="BK302" s="73"/>
      <c r="BL302" s="73"/>
      <c r="BM302" s="73"/>
      <c r="BN302" s="73"/>
      <c r="BO302" s="73"/>
      <c r="BP302" s="73"/>
      <c r="BQ302" s="73"/>
      <c r="BR302" s="73"/>
      <c r="BS302" s="73"/>
      <c r="BT302" s="73"/>
      <c r="BU302" s="73"/>
      <c r="BV302" s="73"/>
      <c r="BW302" s="73"/>
      <c r="BX302" s="73"/>
      <c r="BY302" s="73"/>
      <c r="BZ302" s="7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3"/>
      <c r="DJ302" s="103"/>
      <c r="DK302" s="103"/>
      <c r="DL302" s="103"/>
      <c r="DM302" s="103"/>
      <c r="DN302" s="103"/>
      <c r="DO302" s="103"/>
      <c r="DP302" s="103"/>
      <c r="DQ302" s="103"/>
      <c r="DR302" s="103"/>
      <c r="DS302" s="103"/>
      <c r="DT302" s="103"/>
      <c r="DU302" s="103"/>
      <c r="DV302" s="103"/>
      <c r="DW302" s="103"/>
      <c r="DX302" s="103"/>
      <c r="DY302" s="103"/>
      <c r="DZ302" s="103"/>
      <c r="EA302" s="103"/>
      <c r="EB302" s="103"/>
      <c r="EC302" s="103"/>
      <c r="ED302" s="103"/>
      <c r="EE302" s="103"/>
      <c r="EF302" s="103"/>
      <c r="EG302" s="103"/>
      <c r="EH302" s="103"/>
      <c r="EI302" s="103"/>
      <c r="EJ302" s="103"/>
      <c r="EK302" s="103"/>
      <c r="EL302" s="103"/>
      <c r="EM302" s="103"/>
      <c r="EN302" s="103"/>
      <c r="EO302" s="103"/>
      <c r="EP302" s="103"/>
      <c r="EQ302" s="103"/>
      <c r="ER302" s="103"/>
      <c r="ES302" s="103"/>
      <c r="ET302" s="103"/>
      <c r="EU302" s="103"/>
      <c r="EV302" s="103"/>
      <c r="EW302" s="103"/>
      <c r="EX302" s="103"/>
      <c r="EY302" s="103"/>
      <c r="EZ302" s="103"/>
      <c r="FA302" s="103"/>
      <c r="FB302" s="103"/>
      <c r="FC302" s="103"/>
      <c r="FD302" s="103"/>
      <c r="FE302" s="103"/>
      <c r="FF302" s="103"/>
      <c r="FG302" s="103"/>
      <c r="FH302" s="103"/>
      <c r="FI302" s="103"/>
      <c r="FJ302" s="103"/>
      <c r="FK302" s="103"/>
      <c r="FL302" s="103"/>
      <c r="FM302" s="103"/>
      <c r="FN302" s="103"/>
      <c r="FO302" s="103"/>
      <c r="FP302" s="103"/>
      <c r="FQ302" s="103"/>
      <c r="FR302" s="103"/>
      <c r="FS302" s="103"/>
      <c r="FT302" s="103"/>
      <c r="FU302" s="103"/>
      <c r="FV302" s="103"/>
      <c r="FW302" s="103"/>
      <c r="FX302" s="103"/>
      <c r="FY302" s="103"/>
      <c r="FZ302" s="103"/>
      <c r="GA302" s="103"/>
      <c r="GB302" s="103"/>
      <c r="GC302" s="103"/>
      <c r="GD302" s="103"/>
      <c r="GE302" s="103"/>
      <c r="GF302" s="103"/>
      <c r="GG302" s="103"/>
      <c r="GH302" s="103"/>
      <c r="GI302" s="103"/>
      <c r="GJ302" s="103"/>
      <c r="GK302" s="103"/>
      <c r="GL302" s="103"/>
      <c r="GM302" s="103"/>
      <c r="GN302" s="103"/>
      <c r="GO302" s="103"/>
      <c r="GP302" s="103"/>
      <c r="GQ302" s="103"/>
      <c r="GR302" s="103"/>
      <c r="GS302" s="103"/>
      <c r="GT302" s="103"/>
      <c r="GU302" s="103"/>
      <c r="GV302" s="103"/>
      <c r="GW302" s="103"/>
      <c r="GX302" s="103"/>
      <c r="GY302" s="103"/>
      <c r="GZ302" s="103"/>
      <c r="HA302" s="103"/>
      <c r="HB302" s="103"/>
      <c r="HC302" s="103"/>
      <c r="HD302" s="103"/>
      <c r="HE302" s="103"/>
      <c r="HF302" s="82"/>
      <c r="HG302" s="82"/>
      <c r="HH302" s="82"/>
      <c r="HI302" s="82"/>
      <c r="HJ302" s="82"/>
      <c r="HK302" s="82"/>
      <c r="HL302" s="82"/>
    </row>
    <row r="303" spans="1:220" ht="56.25" x14ac:dyDescent="0.25">
      <c r="A303" s="149" t="s">
        <v>608</v>
      </c>
      <c r="B303" s="149" t="s">
        <v>281</v>
      </c>
      <c r="C303" s="149" t="s">
        <v>281</v>
      </c>
      <c r="D303" s="149" t="s">
        <v>281</v>
      </c>
      <c r="E303" s="149" t="s">
        <v>212</v>
      </c>
      <c r="F303" s="425" t="s">
        <v>1010</v>
      </c>
      <c r="G303" s="68"/>
      <c r="H303" s="104" t="s">
        <v>1375</v>
      </c>
      <c r="I303" s="104" t="s">
        <v>223</v>
      </c>
      <c r="J303" s="67" t="s">
        <v>1230</v>
      </c>
      <c r="K303" s="236" t="s">
        <v>1011</v>
      </c>
      <c r="L303" s="127">
        <f t="shared" si="45"/>
        <v>540100000</v>
      </c>
      <c r="M303" s="237">
        <f t="shared" si="42"/>
        <v>540100000</v>
      </c>
      <c r="N303" s="73">
        <f t="shared" si="44"/>
        <v>540100000</v>
      </c>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60">
        <v>539000000</v>
      </c>
      <c r="BG303" s="60"/>
      <c r="BH303" s="73"/>
      <c r="BI303" s="73"/>
      <c r="BJ303" s="73"/>
      <c r="BK303" s="73"/>
      <c r="BL303" s="73">
        <v>1100000</v>
      </c>
      <c r="BM303" s="73"/>
      <c r="BN303" s="73"/>
      <c r="BO303" s="73"/>
      <c r="BP303" s="73"/>
      <c r="BQ303" s="73"/>
      <c r="BR303" s="73"/>
      <c r="BS303" s="73"/>
      <c r="BT303" s="73"/>
      <c r="BU303" s="73"/>
      <c r="BV303" s="73"/>
      <c r="BW303" s="73"/>
      <c r="BX303" s="73"/>
      <c r="BY303" s="73"/>
      <c r="BZ303" s="7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3"/>
      <c r="DJ303" s="103"/>
      <c r="DK303" s="103"/>
      <c r="DL303" s="103"/>
      <c r="DM303" s="103"/>
      <c r="DN303" s="103"/>
      <c r="DO303" s="103"/>
      <c r="DP303" s="103"/>
      <c r="DQ303" s="103"/>
      <c r="DR303" s="103"/>
      <c r="DS303" s="103"/>
      <c r="DT303" s="103"/>
      <c r="DU303" s="103"/>
      <c r="DV303" s="103"/>
      <c r="DW303" s="103"/>
      <c r="DX303" s="103"/>
      <c r="DY303" s="103"/>
      <c r="DZ303" s="103"/>
      <c r="EA303" s="103"/>
      <c r="EB303" s="103"/>
      <c r="EC303" s="103"/>
      <c r="ED303" s="103"/>
      <c r="EE303" s="103"/>
      <c r="EF303" s="103"/>
      <c r="EG303" s="103"/>
      <c r="EH303" s="103"/>
      <c r="EI303" s="103"/>
      <c r="EJ303" s="103"/>
      <c r="EK303" s="103"/>
      <c r="EL303" s="103"/>
      <c r="EM303" s="103"/>
      <c r="EN303" s="103"/>
      <c r="EO303" s="103"/>
      <c r="EP303" s="103"/>
      <c r="EQ303" s="103"/>
      <c r="ER303" s="103"/>
      <c r="ES303" s="103"/>
      <c r="ET303" s="103"/>
      <c r="EU303" s="103"/>
      <c r="EV303" s="103"/>
      <c r="EW303" s="103"/>
      <c r="EX303" s="103"/>
      <c r="EY303" s="103"/>
      <c r="EZ303" s="103"/>
      <c r="FA303" s="103"/>
      <c r="FB303" s="103"/>
      <c r="FC303" s="103"/>
      <c r="FD303" s="103"/>
      <c r="FE303" s="103"/>
      <c r="FF303" s="103"/>
      <c r="FG303" s="103"/>
      <c r="FH303" s="103"/>
      <c r="FI303" s="103"/>
      <c r="FJ303" s="103"/>
      <c r="FK303" s="103"/>
      <c r="FL303" s="103"/>
      <c r="FM303" s="103"/>
      <c r="FN303" s="103"/>
      <c r="FO303" s="103"/>
      <c r="FP303" s="103"/>
      <c r="FQ303" s="103"/>
      <c r="FR303" s="103"/>
      <c r="FS303" s="103"/>
      <c r="FT303" s="103"/>
      <c r="FU303" s="103"/>
      <c r="FV303" s="103"/>
      <c r="FW303" s="103"/>
      <c r="FX303" s="103"/>
      <c r="FY303" s="103"/>
      <c r="FZ303" s="103"/>
      <c r="GA303" s="103"/>
      <c r="GB303" s="103"/>
      <c r="GC303" s="103"/>
      <c r="GD303" s="103"/>
      <c r="GE303" s="103"/>
      <c r="GF303" s="103"/>
      <c r="GG303" s="103"/>
      <c r="GH303" s="103"/>
      <c r="GI303" s="103"/>
      <c r="GJ303" s="103"/>
      <c r="GK303" s="103"/>
      <c r="GL303" s="103"/>
      <c r="GM303" s="103"/>
      <c r="GN303" s="103"/>
      <c r="GO303" s="103"/>
      <c r="GP303" s="103"/>
      <c r="GQ303" s="103"/>
      <c r="GR303" s="103"/>
      <c r="GS303" s="103"/>
      <c r="GT303" s="103"/>
      <c r="GU303" s="103"/>
      <c r="GV303" s="103"/>
      <c r="GW303" s="103"/>
      <c r="GX303" s="103"/>
      <c r="GY303" s="103"/>
      <c r="GZ303" s="103"/>
      <c r="HA303" s="103"/>
      <c r="HB303" s="103"/>
      <c r="HC303" s="103"/>
      <c r="HD303" s="103"/>
      <c r="HE303" s="103"/>
      <c r="HF303" s="82"/>
      <c r="HG303" s="82"/>
      <c r="HH303" s="82"/>
      <c r="HI303" s="82"/>
      <c r="HJ303" s="82"/>
      <c r="HK303" s="82"/>
      <c r="HL303" s="82"/>
    </row>
    <row r="304" spans="1:220" x14ac:dyDescent="0.25">
      <c r="A304" s="233" t="s">
        <v>471</v>
      </c>
      <c r="B304" s="233"/>
      <c r="C304" s="233"/>
      <c r="D304" s="233"/>
      <c r="E304" s="233"/>
      <c r="F304" s="423"/>
      <c r="G304" s="234"/>
      <c r="H304" s="463"/>
      <c r="I304" s="235"/>
      <c r="J304" s="475"/>
      <c r="K304" s="361" t="s">
        <v>842</v>
      </c>
      <c r="L304" s="127">
        <f t="shared" si="45"/>
        <v>0</v>
      </c>
      <c r="M304" s="73">
        <f t="shared" si="42"/>
        <v>0</v>
      </c>
      <c r="N304" s="273"/>
      <c r="O304" s="448"/>
      <c r="P304" s="448"/>
      <c r="Q304" s="448"/>
      <c r="R304" s="448"/>
      <c r="S304" s="448"/>
      <c r="T304" s="448"/>
      <c r="U304" s="273"/>
      <c r="V304" s="273"/>
      <c r="W304" s="51"/>
      <c r="X304" s="51"/>
      <c r="Y304" s="273"/>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4"/>
      <c r="CB304" s="54"/>
      <c r="CC304" s="54"/>
      <c r="CD304" s="54"/>
      <c r="CE304" s="54"/>
      <c r="CF304" s="54"/>
      <c r="CG304" s="54"/>
      <c r="CH304" s="54"/>
      <c r="CI304" s="54"/>
      <c r="CJ304" s="54"/>
      <c r="CK304" s="54"/>
      <c r="CL304" s="54"/>
      <c r="CM304" s="54"/>
      <c r="CN304" s="54"/>
      <c r="CO304" s="54"/>
      <c r="CP304" s="54"/>
      <c r="CQ304" s="54"/>
      <c r="CR304" s="54"/>
      <c r="CS304" s="54"/>
      <c r="CT304" s="54"/>
      <c r="CU304" s="54"/>
      <c r="CV304" s="54"/>
      <c r="CW304" s="54"/>
      <c r="CX304" s="54"/>
      <c r="CY304" s="54"/>
      <c r="CZ304" s="54"/>
      <c r="DA304" s="54"/>
      <c r="DB304" s="54"/>
      <c r="DC304" s="54"/>
      <c r="DD304" s="54"/>
      <c r="DE304" s="54"/>
      <c r="DF304" s="54"/>
      <c r="DG304" s="54"/>
      <c r="DH304" s="54"/>
      <c r="DI304" s="54"/>
      <c r="DJ304" s="54"/>
      <c r="DK304" s="54"/>
      <c r="DL304" s="54"/>
      <c r="DM304" s="54"/>
      <c r="DN304" s="54"/>
      <c r="DO304" s="54"/>
      <c r="DP304" s="54"/>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c r="FN304" s="54"/>
      <c r="FO304" s="54"/>
      <c r="FP304" s="54"/>
      <c r="FQ304" s="54"/>
      <c r="FR304" s="54"/>
      <c r="FS304" s="54"/>
      <c r="FT304" s="54"/>
      <c r="FU304" s="54"/>
      <c r="FV304" s="54"/>
      <c r="FW304" s="54"/>
      <c r="FX304" s="54"/>
      <c r="FY304" s="54"/>
      <c r="FZ304" s="54"/>
      <c r="GA304" s="54"/>
      <c r="GB304" s="54"/>
      <c r="GC304" s="54"/>
      <c r="GD304" s="54"/>
      <c r="GE304" s="54"/>
      <c r="GF304" s="54"/>
      <c r="GG304" s="54"/>
      <c r="GH304" s="54"/>
      <c r="GI304" s="54"/>
      <c r="GJ304" s="54"/>
      <c r="GK304" s="54"/>
      <c r="GL304" s="54"/>
      <c r="GM304" s="54"/>
      <c r="GN304" s="54"/>
      <c r="GO304" s="54"/>
      <c r="GP304" s="54"/>
      <c r="GQ304" s="54"/>
      <c r="GR304" s="54"/>
      <c r="GS304" s="54"/>
      <c r="GT304" s="54"/>
      <c r="GU304" s="54"/>
      <c r="GV304" s="54"/>
      <c r="GW304" s="54"/>
      <c r="GX304" s="54"/>
      <c r="GY304" s="54"/>
      <c r="GZ304" s="54"/>
      <c r="HA304" s="54"/>
      <c r="HB304" s="54"/>
      <c r="HC304" s="54"/>
      <c r="HD304" s="54"/>
      <c r="HE304" s="54"/>
      <c r="HF304" s="54"/>
      <c r="HG304" s="54"/>
      <c r="HH304" s="54"/>
      <c r="HI304" s="54"/>
      <c r="HJ304" s="54"/>
      <c r="HK304" s="54"/>
      <c r="HL304" s="54"/>
    </row>
    <row r="305" spans="1:220" x14ac:dyDescent="0.25">
      <c r="A305" s="75" t="s">
        <v>471</v>
      </c>
      <c r="B305" s="75" t="s">
        <v>207</v>
      </c>
      <c r="C305" s="75"/>
      <c r="D305" s="75"/>
      <c r="E305" s="75"/>
      <c r="F305" s="422"/>
      <c r="G305" s="74"/>
      <c r="H305" s="90"/>
      <c r="I305" s="74"/>
      <c r="J305" s="75"/>
      <c r="K305" s="76" t="s">
        <v>209</v>
      </c>
      <c r="L305" s="127">
        <f t="shared" si="45"/>
        <v>0</v>
      </c>
      <c r="M305" s="278"/>
      <c r="N305" s="278"/>
      <c r="O305" s="449"/>
      <c r="P305" s="449"/>
      <c r="Q305" s="449"/>
      <c r="R305" s="449"/>
      <c r="S305" s="449"/>
      <c r="T305" s="449"/>
      <c r="U305" s="278"/>
      <c r="V305" s="278"/>
      <c r="W305" s="60"/>
      <c r="X305" s="60"/>
      <c r="Y305" s="278"/>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c r="EM305" s="15"/>
      <c r="EN305" s="15"/>
      <c r="EO305" s="15"/>
      <c r="EP305" s="15"/>
      <c r="EQ305" s="15"/>
      <c r="ER305" s="15"/>
      <c r="ES305" s="15"/>
      <c r="ET305" s="15"/>
      <c r="EU305" s="15"/>
      <c r="EV305" s="15"/>
      <c r="EW305" s="15"/>
      <c r="EX305" s="15"/>
      <c r="EY305" s="15"/>
      <c r="EZ305" s="15"/>
      <c r="FA305" s="15"/>
      <c r="FB305" s="15"/>
      <c r="FC305" s="15"/>
      <c r="FD305" s="15"/>
      <c r="FE305" s="15"/>
      <c r="FF305" s="15"/>
      <c r="FG305" s="15"/>
      <c r="FH305" s="15"/>
      <c r="FI305" s="15"/>
      <c r="FJ305" s="15"/>
      <c r="FK305" s="15"/>
      <c r="FL305" s="15"/>
      <c r="FM305" s="15"/>
      <c r="FN305" s="15"/>
      <c r="FO305" s="15"/>
      <c r="FP305" s="15"/>
      <c r="FQ305" s="15"/>
      <c r="FR305" s="15"/>
      <c r="FS305" s="15"/>
      <c r="FT305" s="15"/>
      <c r="FU305" s="15"/>
      <c r="FV305" s="15"/>
      <c r="FW305" s="15"/>
      <c r="FX305" s="15"/>
      <c r="FY305" s="15"/>
      <c r="FZ305" s="15"/>
      <c r="GA305" s="15"/>
      <c r="GB305" s="15"/>
      <c r="GC305" s="15"/>
      <c r="GD305" s="15"/>
      <c r="GE305" s="15"/>
      <c r="GF305" s="15"/>
      <c r="GG305" s="15"/>
      <c r="GH305" s="15"/>
      <c r="GI305" s="15"/>
      <c r="GJ305" s="15"/>
      <c r="GK305" s="15"/>
      <c r="GL305" s="15"/>
      <c r="GM305" s="15"/>
      <c r="GN305" s="15"/>
      <c r="GO305" s="15"/>
      <c r="GP305" s="15"/>
      <c r="GQ305" s="15"/>
      <c r="GR305" s="15"/>
      <c r="GS305" s="15"/>
      <c r="GT305" s="15"/>
      <c r="GU305" s="15"/>
      <c r="GV305" s="15"/>
      <c r="GW305" s="15"/>
      <c r="GX305" s="15"/>
      <c r="GY305" s="15"/>
      <c r="GZ305" s="15"/>
      <c r="HA305" s="15"/>
      <c r="HB305" s="15"/>
      <c r="HC305" s="15"/>
      <c r="HD305" s="15"/>
      <c r="HE305" s="15"/>
      <c r="HF305" s="15"/>
      <c r="HG305" s="15"/>
      <c r="HH305" s="15"/>
      <c r="HI305" s="15"/>
      <c r="HJ305" s="15"/>
      <c r="HK305" s="15"/>
      <c r="HL305" s="15"/>
    </row>
    <row r="306" spans="1:220" ht="22.5" x14ac:dyDescent="0.25">
      <c r="A306" s="96" t="s">
        <v>471</v>
      </c>
      <c r="B306" s="96" t="s">
        <v>207</v>
      </c>
      <c r="C306" s="96" t="s">
        <v>241</v>
      </c>
      <c r="D306" s="96"/>
      <c r="E306" s="96"/>
      <c r="F306" s="411"/>
      <c r="G306" s="96"/>
      <c r="H306" s="461"/>
      <c r="I306" s="97"/>
      <c r="J306" s="292"/>
      <c r="K306" s="284" t="s">
        <v>242</v>
      </c>
      <c r="L306" s="127">
        <f t="shared" si="45"/>
        <v>0</v>
      </c>
      <c r="M306" s="278"/>
      <c r="N306" s="278"/>
      <c r="O306" s="449"/>
      <c r="P306" s="449"/>
      <c r="Q306" s="449"/>
      <c r="R306" s="449"/>
      <c r="S306" s="449"/>
      <c r="T306" s="449"/>
      <c r="U306" s="278"/>
      <c r="V306" s="278"/>
      <c r="W306" s="60"/>
      <c r="X306" s="60"/>
      <c r="Y306" s="278"/>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5"/>
      <c r="EV306" s="15"/>
      <c r="EW306" s="15"/>
      <c r="EX306" s="15"/>
      <c r="EY306" s="15"/>
      <c r="EZ306" s="15"/>
      <c r="FA306" s="15"/>
      <c r="FB306" s="15"/>
      <c r="FC306" s="15"/>
      <c r="FD306" s="15"/>
      <c r="FE306" s="15"/>
      <c r="FF306" s="15"/>
      <c r="FG306" s="15"/>
      <c r="FH306" s="15"/>
      <c r="FI306" s="15"/>
      <c r="FJ306" s="15"/>
      <c r="FK306" s="15"/>
      <c r="FL306" s="15"/>
      <c r="FM306" s="15"/>
      <c r="FN306" s="15"/>
      <c r="FO306" s="15"/>
      <c r="FP306" s="15"/>
      <c r="FQ306" s="15"/>
      <c r="FR306" s="15"/>
      <c r="FS306" s="15"/>
      <c r="FT306" s="15"/>
      <c r="FU306" s="15"/>
      <c r="FV306" s="15"/>
      <c r="FW306" s="15"/>
      <c r="FX306" s="15"/>
      <c r="FY306" s="15"/>
      <c r="FZ306" s="15"/>
      <c r="GA306" s="15"/>
      <c r="GB306" s="15"/>
      <c r="GC306" s="15"/>
      <c r="GD306" s="15"/>
      <c r="GE306" s="15"/>
      <c r="GF306" s="15"/>
      <c r="GG306" s="15"/>
      <c r="GH306" s="15"/>
      <c r="GI306" s="15"/>
      <c r="GJ306" s="15"/>
      <c r="GK306" s="15"/>
      <c r="GL306" s="15"/>
      <c r="GM306" s="15"/>
      <c r="GN306" s="15"/>
      <c r="GO306" s="15"/>
      <c r="GP306" s="15"/>
      <c r="GQ306" s="15"/>
      <c r="GR306" s="15"/>
      <c r="GS306" s="15"/>
      <c r="GT306" s="15"/>
      <c r="GU306" s="15"/>
      <c r="GV306" s="15"/>
      <c r="GW306" s="15"/>
      <c r="GX306" s="15"/>
      <c r="GY306" s="15"/>
      <c r="GZ306" s="15"/>
      <c r="HA306" s="15"/>
      <c r="HB306" s="15"/>
      <c r="HC306" s="15"/>
      <c r="HD306" s="15"/>
      <c r="HE306" s="15"/>
      <c r="HF306" s="15"/>
      <c r="HG306" s="15"/>
      <c r="HH306" s="15"/>
      <c r="HI306" s="15"/>
      <c r="HJ306" s="15"/>
      <c r="HK306" s="15"/>
      <c r="HL306" s="15"/>
    </row>
    <row r="307" spans="1:220" x14ac:dyDescent="0.25">
      <c r="A307" s="94" t="s">
        <v>471</v>
      </c>
      <c r="B307" s="94" t="s">
        <v>207</v>
      </c>
      <c r="C307" s="94" t="s">
        <v>241</v>
      </c>
      <c r="D307" s="94" t="s">
        <v>246</v>
      </c>
      <c r="E307" s="94"/>
      <c r="F307" s="413"/>
      <c r="G307" s="92"/>
      <c r="H307" s="164"/>
      <c r="I307" s="92"/>
      <c r="J307" s="94"/>
      <c r="K307" s="95" t="s">
        <v>247</v>
      </c>
      <c r="L307" s="127">
        <f t="shared" si="45"/>
        <v>0</v>
      </c>
      <c r="M307" s="278"/>
      <c r="N307" s="278"/>
      <c r="O307" s="449"/>
      <c r="P307" s="449"/>
      <c r="Q307" s="449"/>
      <c r="R307" s="449"/>
      <c r="S307" s="449"/>
      <c r="T307" s="449"/>
      <c r="U307" s="278"/>
      <c r="V307" s="278"/>
      <c r="W307" s="60"/>
      <c r="X307" s="60"/>
      <c r="Y307" s="278"/>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c r="EM307" s="15"/>
      <c r="EN307" s="15"/>
      <c r="EO307" s="15"/>
      <c r="EP307" s="15"/>
      <c r="EQ307" s="15"/>
      <c r="ER307" s="15"/>
      <c r="ES307" s="15"/>
      <c r="ET307" s="15"/>
      <c r="EU307" s="15"/>
      <c r="EV307" s="15"/>
      <c r="EW307" s="15"/>
      <c r="EX307" s="15"/>
      <c r="EY307" s="15"/>
      <c r="EZ307" s="15"/>
      <c r="FA307" s="15"/>
      <c r="FB307" s="15"/>
      <c r="FC307" s="15"/>
      <c r="FD307" s="15"/>
      <c r="FE307" s="15"/>
      <c r="FF307" s="15"/>
      <c r="FG307" s="15"/>
      <c r="FH307" s="15"/>
      <c r="FI307" s="15"/>
      <c r="FJ307" s="15"/>
      <c r="FK307" s="15"/>
      <c r="FL307" s="15"/>
      <c r="FM307" s="15"/>
      <c r="FN307" s="15"/>
      <c r="FO307" s="15"/>
      <c r="FP307" s="15"/>
      <c r="FQ307" s="15"/>
      <c r="FR307" s="15"/>
      <c r="FS307" s="15"/>
      <c r="FT307" s="15"/>
      <c r="FU307" s="15"/>
      <c r="FV307" s="15"/>
      <c r="FW307" s="15"/>
      <c r="FX307" s="15"/>
      <c r="FY307" s="15"/>
      <c r="FZ307" s="15"/>
      <c r="GA307" s="15"/>
      <c r="GB307" s="15"/>
      <c r="GC307" s="15"/>
      <c r="GD307" s="15"/>
      <c r="GE307" s="15"/>
      <c r="GF307" s="15"/>
      <c r="GG307" s="15"/>
      <c r="GH307" s="15"/>
      <c r="GI307" s="15"/>
      <c r="GJ307" s="15"/>
      <c r="GK307" s="15"/>
      <c r="GL307" s="15"/>
      <c r="GM307" s="15"/>
      <c r="GN307" s="15"/>
      <c r="GO307" s="15"/>
      <c r="GP307" s="15"/>
      <c r="GQ307" s="15"/>
      <c r="GR307" s="15"/>
      <c r="GS307" s="15"/>
      <c r="GT307" s="15"/>
      <c r="GU307" s="15"/>
      <c r="GV307" s="15"/>
      <c r="GW307" s="15"/>
      <c r="GX307" s="15"/>
      <c r="GY307" s="15"/>
      <c r="GZ307" s="15"/>
      <c r="HA307" s="15"/>
      <c r="HB307" s="15"/>
      <c r="HC307" s="15"/>
      <c r="HD307" s="15"/>
      <c r="HE307" s="15"/>
      <c r="HF307" s="15"/>
      <c r="HG307" s="15"/>
      <c r="HH307" s="15"/>
      <c r="HI307" s="15"/>
      <c r="HJ307" s="15"/>
      <c r="HK307" s="15"/>
      <c r="HL307" s="15"/>
    </row>
    <row r="308" spans="1:220" x14ac:dyDescent="0.25">
      <c r="A308" s="99" t="s">
        <v>471</v>
      </c>
      <c r="B308" s="99" t="s">
        <v>207</v>
      </c>
      <c r="C308" s="99" t="s">
        <v>241</v>
      </c>
      <c r="D308" s="99" t="s">
        <v>246</v>
      </c>
      <c r="E308" s="99" t="s">
        <v>251</v>
      </c>
      <c r="F308" s="415"/>
      <c r="G308" s="99"/>
      <c r="H308" s="107"/>
      <c r="I308" s="100"/>
      <c r="J308" s="294"/>
      <c r="K308" s="108" t="s">
        <v>252</v>
      </c>
      <c r="L308" s="127">
        <f t="shared" si="45"/>
        <v>0</v>
      </c>
      <c r="M308" s="278"/>
      <c r="N308" s="278"/>
      <c r="O308" s="449"/>
      <c r="P308" s="449"/>
      <c r="Q308" s="449"/>
      <c r="R308" s="449"/>
      <c r="S308" s="449"/>
      <c r="T308" s="449"/>
      <c r="U308" s="278"/>
      <c r="V308" s="278"/>
      <c r="W308" s="60"/>
      <c r="X308" s="60"/>
      <c r="Y308" s="278"/>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c r="EM308" s="15"/>
      <c r="EN308" s="15"/>
      <c r="EO308" s="15"/>
      <c r="EP308" s="15"/>
      <c r="EQ308" s="15"/>
      <c r="ER308" s="15"/>
      <c r="ES308" s="15"/>
      <c r="ET308" s="15"/>
      <c r="EU308" s="15"/>
      <c r="EV308" s="15"/>
      <c r="EW308" s="15"/>
      <c r="EX308" s="15"/>
      <c r="EY308" s="15"/>
      <c r="EZ308" s="15"/>
      <c r="FA308" s="15"/>
      <c r="FB308" s="15"/>
      <c r="FC308" s="15"/>
      <c r="FD308" s="15"/>
      <c r="FE308" s="15"/>
      <c r="FF308" s="15"/>
      <c r="FG308" s="15"/>
      <c r="FH308" s="15"/>
      <c r="FI308" s="15"/>
      <c r="FJ308" s="15"/>
      <c r="FK308" s="15"/>
      <c r="FL308" s="15"/>
      <c r="FM308" s="15"/>
      <c r="FN308" s="15"/>
      <c r="FO308" s="15"/>
      <c r="FP308" s="15"/>
      <c r="FQ308" s="15"/>
      <c r="FR308" s="15"/>
      <c r="FS308" s="15"/>
      <c r="FT308" s="15"/>
      <c r="FU308" s="15"/>
      <c r="FV308" s="15"/>
      <c r="FW308" s="15"/>
      <c r="FX308" s="15"/>
      <c r="FY308" s="15"/>
      <c r="FZ308" s="15"/>
      <c r="GA308" s="15"/>
      <c r="GB308" s="15"/>
      <c r="GC308" s="15"/>
      <c r="GD308" s="15"/>
      <c r="GE308" s="15"/>
      <c r="GF308" s="15"/>
      <c r="GG308" s="15"/>
      <c r="GH308" s="15"/>
      <c r="GI308" s="15"/>
      <c r="GJ308" s="15"/>
      <c r="GK308" s="15"/>
      <c r="GL308" s="15"/>
      <c r="GM308" s="15"/>
      <c r="GN308" s="15"/>
      <c r="GO308" s="15"/>
      <c r="GP308" s="15"/>
      <c r="GQ308" s="15"/>
      <c r="GR308" s="15"/>
      <c r="GS308" s="15"/>
      <c r="GT308" s="15"/>
      <c r="GU308" s="15"/>
      <c r="GV308" s="15"/>
      <c r="GW308" s="15"/>
      <c r="GX308" s="15"/>
      <c r="GY308" s="15"/>
      <c r="GZ308" s="15"/>
      <c r="HA308" s="15"/>
      <c r="HB308" s="15"/>
      <c r="HC308" s="15"/>
      <c r="HD308" s="15"/>
      <c r="HE308" s="15"/>
      <c r="HF308" s="15"/>
      <c r="HG308" s="15"/>
      <c r="HH308" s="15"/>
      <c r="HI308" s="15"/>
      <c r="HJ308" s="15"/>
      <c r="HK308" s="15"/>
      <c r="HL308" s="15"/>
    </row>
    <row r="309" spans="1:220" ht="33.75" x14ac:dyDescent="0.25">
      <c r="A309" s="109" t="s">
        <v>471</v>
      </c>
      <c r="B309" s="109" t="s">
        <v>207</v>
      </c>
      <c r="C309" s="109" t="s">
        <v>241</v>
      </c>
      <c r="D309" s="109" t="s">
        <v>246</v>
      </c>
      <c r="E309" s="109" t="s">
        <v>251</v>
      </c>
      <c r="F309" s="403" t="s">
        <v>1015</v>
      </c>
      <c r="G309" s="109"/>
      <c r="H309" s="105" t="s">
        <v>1376</v>
      </c>
      <c r="I309" s="105" t="s">
        <v>244</v>
      </c>
      <c r="J309" s="106" t="s">
        <v>1238</v>
      </c>
      <c r="K309" s="281" t="s">
        <v>1016</v>
      </c>
      <c r="L309" s="127">
        <f t="shared" si="45"/>
        <v>2100000000</v>
      </c>
      <c r="M309" s="78">
        <f>N309</f>
        <v>2100000000</v>
      </c>
      <c r="N309" s="73">
        <f>SUM(O309:BZ309)</f>
        <v>2100000000</v>
      </c>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65">
        <v>2000000000</v>
      </c>
      <c r="BZ309" s="65">
        <v>100000000</v>
      </c>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T309" s="14"/>
      <c r="GU309" s="14"/>
      <c r="GV309" s="14"/>
      <c r="GW309" s="14"/>
      <c r="GX309" s="14"/>
      <c r="GY309" s="14"/>
      <c r="GZ309" s="14"/>
      <c r="HA309" s="14"/>
      <c r="HB309" s="14"/>
      <c r="HC309" s="14"/>
      <c r="HD309" s="14"/>
      <c r="HE309" s="14"/>
      <c r="HF309" s="16"/>
      <c r="HG309" s="16"/>
      <c r="HH309" s="16"/>
      <c r="HI309" s="16"/>
      <c r="HJ309" s="16"/>
      <c r="HK309" s="16"/>
      <c r="HL309" s="16"/>
    </row>
    <row r="310" spans="1:220" x14ac:dyDescent="0.25">
      <c r="A310" s="99" t="s">
        <v>471</v>
      </c>
      <c r="B310" s="99" t="s">
        <v>207</v>
      </c>
      <c r="C310" s="99" t="s">
        <v>241</v>
      </c>
      <c r="D310" s="99" t="s">
        <v>246</v>
      </c>
      <c r="E310" s="99" t="s">
        <v>848</v>
      </c>
      <c r="F310" s="415"/>
      <c r="G310" s="99"/>
      <c r="H310" s="107"/>
      <c r="I310" s="100"/>
      <c r="J310" s="294"/>
      <c r="K310" s="108" t="s">
        <v>849</v>
      </c>
      <c r="L310" s="127">
        <f t="shared" si="45"/>
        <v>0</v>
      </c>
      <c r="M310" s="78"/>
      <c r="N310" s="73"/>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65"/>
      <c r="BZ310" s="65"/>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c r="FG310" s="14"/>
      <c r="FH310" s="14"/>
      <c r="FI310" s="14"/>
      <c r="FJ310" s="14"/>
      <c r="FK310" s="14"/>
      <c r="FL310" s="14"/>
      <c r="FM310" s="14"/>
      <c r="FN310" s="14"/>
      <c r="FO310" s="14"/>
      <c r="FP310" s="14"/>
      <c r="FQ310" s="14"/>
      <c r="FR310" s="14"/>
      <c r="FS310" s="14"/>
      <c r="FT310" s="14"/>
      <c r="FU310" s="14"/>
      <c r="FV310" s="14"/>
      <c r="FW310" s="14"/>
      <c r="FX310" s="14"/>
      <c r="FY310" s="14"/>
      <c r="FZ310" s="14"/>
      <c r="GA310" s="14"/>
      <c r="GB310" s="14"/>
      <c r="GC310" s="14"/>
      <c r="GD310" s="14"/>
      <c r="GE310" s="14"/>
      <c r="GF310" s="14"/>
      <c r="GG310" s="14"/>
      <c r="GH310" s="14"/>
      <c r="GI310" s="14"/>
      <c r="GJ310" s="14"/>
      <c r="GK310" s="14"/>
      <c r="GL310" s="14"/>
      <c r="GM310" s="14"/>
      <c r="GN310" s="14"/>
      <c r="GO310" s="14"/>
      <c r="GP310" s="14"/>
      <c r="GQ310" s="14"/>
      <c r="GR310" s="14"/>
      <c r="GS310" s="14"/>
      <c r="GT310" s="14"/>
      <c r="GU310" s="14"/>
      <c r="GV310" s="14"/>
      <c r="GW310" s="14"/>
      <c r="GX310" s="14"/>
      <c r="GY310" s="14"/>
      <c r="GZ310" s="14"/>
      <c r="HA310" s="14"/>
      <c r="HB310" s="14"/>
      <c r="HC310" s="14"/>
      <c r="HD310" s="14"/>
      <c r="HE310" s="14"/>
      <c r="HF310" s="16"/>
      <c r="HG310" s="16"/>
      <c r="HH310" s="16"/>
      <c r="HI310" s="16"/>
      <c r="HJ310" s="16"/>
      <c r="HK310" s="16"/>
      <c r="HL310" s="16"/>
    </row>
    <row r="311" spans="1:220" ht="33.75" x14ac:dyDescent="0.25">
      <c r="A311" s="128" t="s">
        <v>471</v>
      </c>
      <c r="B311" s="109" t="s">
        <v>207</v>
      </c>
      <c r="C311" s="109" t="s">
        <v>241</v>
      </c>
      <c r="D311" s="109" t="s">
        <v>246</v>
      </c>
      <c r="E311" s="109" t="s">
        <v>848</v>
      </c>
      <c r="F311" s="403" t="s">
        <v>1017</v>
      </c>
      <c r="G311" s="109"/>
      <c r="H311" s="105" t="s">
        <v>1377</v>
      </c>
      <c r="I311" s="105" t="s">
        <v>244</v>
      </c>
      <c r="J311" s="106" t="s">
        <v>1239</v>
      </c>
      <c r="K311" s="281" t="s">
        <v>1166</v>
      </c>
      <c r="L311" s="127">
        <f t="shared" si="45"/>
        <v>3025000000</v>
      </c>
      <c r="M311" s="78">
        <f t="shared" ref="M311:M312" si="46">N311</f>
        <v>3025000000</v>
      </c>
      <c r="N311" s="73">
        <f>SUM(O311:BZ311)</f>
        <v>3025000000</v>
      </c>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65">
        <v>2925000000</v>
      </c>
      <c r="BZ311" s="65">
        <v>100000000</v>
      </c>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c r="EW311" s="14"/>
      <c r="EX311" s="14"/>
      <c r="EY311" s="14"/>
      <c r="EZ311" s="14"/>
      <c r="FA311" s="14"/>
      <c r="FB311" s="14"/>
      <c r="FC311" s="14"/>
      <c r="FD311" s="14"/>
      <c r="FE311" s="14"/>
      <c r="FF311" s="14"/>
      <c r="FG311" s="14"/>
      <c r="FH311" s="14"/>
      <c r="FI311" s="14"/>
      <c r="FJ311" s="14"/>
      <c r="FK311" s="14"/>
      <c r="FL311" s="14"/>
      <c r="FM311" s="14"/>
      <c r="FN311" s="14"/>
      <c r="FO311" s="14"/>
      <c r="FP311" s="14"/>
      <c r="FQ311" s="14"/>
      <c r="FR311" s="14"/>
      <c r="FS311" s="14"/>
      <c r="FT311" s="14"/>
      <c r="FU311" s="14"/>
      <c r="FV311" s="14"/>
      <c r="FW311" s="14"/>
      <c r="FX311" s="14"/>
      <c r="FY311" s="14"/>
      <c r="FZ311" s="14"/>
      <c r="GA311" s="14"/>
      <c r="GB311" s="14"/>
      <c r="GC311" s="14"/>
      <c r="GD311" s="14"/>
      <c r="GE311" s="14"/>
      <c r="GF311" s="14"/>
      <c r="GG311" s="14"/>
      <c r="GH311" s="14"/>
      <c r="GI311" s="14"/>
      <c r="GJ311" s="14"/>
      <c r="GK311" s="14"/>
      <c r="GL311" s="14"/>
      <c r="GM311" s="14"/>
      <c r="GN311" s="14"/>
      <c r="GO311" s="14"/>
      <c r="GP311" s="14"/>
      <c r="GQ311" s="14"/>
      <c r="GR311" s="14"/>
      <c r="GS311" s="14"/>
      <c r="GT311" s="14"/>
      <c r="GU311" s="14"/>
      <c r="GV311" s="14"/>
      <c r="GW311" s="14"/>
      <c r="GX311" s="14"/>
      <c r="GY311" s="14"/>
      <c r="GZ311" s="14"/>
      <c r="HA311" s="14"/>
      <c r="HB311" s="14"/>
      <c r="HC311" s="14"/>
      <c r="HD311" s="14"/>
      <c r="HE311" s="14"/>
      <c r="HF311" s="16"/>
      <c r="HG311" s="16"/>
      <c r="HH311" s="16"/>
      <c r="HI311" s="16"/>
      <c r="HJ311" s="16"/>
      <c r="HK311" s="16"/>
      <c r="HL311" s="16"/>
    </row>
    <row r="312" spans="1:220" ht="33.75" x14ac:dyDescent="0.25">
      <c r="A312" s="128" t="s">
        <v>471</v>
      </c>
      <c r="B312" s="109" t="s">
        <v>207</v>
      </c>
      <c r="C312" s="109" t="s">
        <v>241</v>
      </c>
      <c r="D312" s="109" t="s">
        <v>246</v>
      </c>
      <c r="E312" s="109" t="s">
        <v>848</v>
      </c>
      <c r="F312" s="403" t="s">
        <v>1018</v>
      </c>
      <c r="G312" s="232"/>
      <c r="H312" s="105" t="s">
        <v>1378</v>
      </c>
      <c r="I312" s="105" t="s">
        <v>244</v>
      </c>
      <c r="J312" s="106" t="s">
        <v>1239</v>
      </c>
      <c r="K312" s="283" t="s">
        <v>1019</v>
      </c>
      <c r="L312" s="127">
        <f t="shared" si="45"/>
        <v>75000000</v>
      </c>
      <c r="M312" s="78">
        <f t="shared" si="46"/>
        <v>75000000</v>
      </c>
      <c r="N312" s="73">
        <f>SUM(O312:BZ312)</f>
        <v>75000000</v>
      </c>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65">
        <v>75000000</v>
      </c>
      <c r="BZ312" s="65"/>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c r="FG312" s="14"/>
      <c r="FH312" s="14"/>
      <c r="FI312" s="14"/>
      <c r="FJ312" s="14"/>
      <c r="FK312" s="14"/>
      <c r="FL312" s="14"/>
      <c r="FM312" s="14"/>
      <c r="FN312" s="14"/>
      <c r="FO312" s="14"/>
      <c r="FP312" s="14"/>
      <c r="FQ312" s="14"/>
      <c r="FR312" s="14"/>
      <c r="FS312" s="14"/>
      <c r="FT312" s="14"/>
      <c r="FU312" s="14"/>
      <c r="FV312" s="14"/>
      <c r="FW312" s="14"/>
      <c r="FX312" s="14"/>
      <c r="FY312" s="14"/>
      <c r="FZ312" s="14"/>
      <c r="GA312" s="14"/>
      <c r="GB312" s="14"/>
      <c r="GC312" s="14"/>
      <c r="GD312" s="14"/>
      <c r="GE312" s="14"/>
      <c r="GF312" s="14"/>
      <c r="GG312" s="14"/>
      <c r="GH312" s="14"/>
      <c r="GI312" s="14"/>
      <c r="GJ312" s="14"/>
      <c r="GK312" s="14"/>
      <c r="GL312" s="14"/>
      <c r="GM312" s="14"/>
      <c r="GN312" s="14"/>
      <c r="GO312" s="14"/>
      <c r="GP312" s="14"/>
      <c r="GQ312" s="14"/>
      <c r="GR312" s="14"/>
      <c r="GS312" s="14"/>
      <c r="GT312" s="14"/>
      <c r="GU312" s="14"/>
      <c r="GV312" s="14"/>
      <c r="GW312" s="14"/>
      <c r="GX312" s="14"/>
      <c r="GY312" s="14"/>
      <c r="GZ312" s="14"/>
      <c r="HA312" s="14"/>
      <c r="HB312" s="14"/>
      <c r="HC312" s="14"/>
      <c r="HD312" s="14"/>
      <c r="HE312" s="14"/>
      <c r="HF312" s="16"/>
      <c r="HG312" s="16"/>
      <c r="HH312" s="16"/>
      <c r="HI312" s="16"/>
      <c r="HJ312" s="16"/>
      <c r="HK312" s="16"/>
      <c r="HL312" s="16"/>
    </row>
    <row r="313" spans="1:220" x14ac:dyDescent="0.25">
      <c r="A313" s="84" t="s">
        <v>287</v>
      </c>
      <c r="B313" s="84"/>
      <c r="C313" s="84"/>
      <c r="D313" s="84"/>
      <c r="E313" s="84"/>
      <c r="F313" s="426"/>
      <c r="G313" s="234"/>
      <c r="H313" s="167"/>
      <c r="I313" s="83"/>
      <c r="J313" s="476"/>
      <c r="K313" s="371" t="s">
        <v>851</v>
      </c>
      <c r="L313" s="127">
        <f t="shared" si="45"/>
        <v>0</v>
      </c>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3"/>
      <c r="DJ313" s="103"/>
      <c r="DK313" s="103"/>
      <c r="DL313" s="103"/>
      <c r="DM313" s="103"/>
      <c r="DN313" s="103"/>
      <c r="DO313" s="103"/>
      <c r="DP313" s="103"/>
      <c r="DQ313" s="103"/>
      <c r="DR313" s="103"/>
      <c r="DS313" s="103"/>
      <c r="DT313" s="103"/>
      <c r="DU313" s="103"/>
      <c r="DV313" s="103"/>
      <c r="DW313" s="103"/>
      <c r="DX313" s="103"/>
      <c r="DY313" s="103"/>
      <c r="DZ313" s="103"/>
      <c r="EA313" s="103"/>
      <c r="EB313" s="103"/>
      <c r="EC313" s="103"/>
      <c r="ED313" s="103"/>
      <c r="EE313" s="103"/>
      <c r="EF313" s="103"/>
      <c r="EG313" s="103"/>
      <c r="EH313" s="103"/>
      <c r="EI313" s="103"/>
      <c r="EJ313" s="103"/>
      <c r="EK313" s="103"/>
      <c r="EL313" s="103"/>
      <c r="EM313" s="103"/>
      <c r="EN313" s="103"/>
      <c r="EO313" s="103"/>
      <c r="EP313" s="103"/>
      <c r="EQ313" s="103"/>
      <c r="ER313" s="103"/>
      <c r="ES313" s="103"/>
      <c r="ET313" s="103"/>
      <c r="EU313" s="103"/>
      <c r="EV313" s="103"/>
      <c r="EW313" s="103"/>
      <c r="EX313" s="103"/>
      <c r="EY313" s="103"/>
      <c r="EZ313" s="103"/>
      <c r="FA313" s="103"/>
      <c r="FB313" s="103"/>
      <c r="FC313" s="103"/>
      <c r="FD313" s="103"/>
      <c r="FE313" s="103"/>
      <c r="FF313" s="103"/>
      <c r="FG313" s="103"/>
      <c r="FH313" s="103"/>
      <c r="FI313" s="103"/>
      <c r="FJ313" s="103"/>
      <c r="FK313" s="103"/>
      <c r="FL313" s="103"/>
      <c r="FM313" s="103"/>
      <c r="FN313" s="103"/>
      <c r="FO313" s="103"/>
      <c r="FP313" s="103"/>
      <c r="FQ313" s="103"/>
      <c r="FR313" s="103"/>
      <c r="FS313" s="103"/>
      <c r="FT313" s="103"/>
      <c r="FU313" s="103"/>
      <c r="FV313" s="103"/>
      <c r="FW313" s="103"/>
      <c r="FX313" s="103"/>
      <c r="FY313" s="103"/>
      <c r="FZ313" s="103"/>
      <c r="GA313" s="103"/>
      <c r="GB313" s="103"/>
      <c r="GC313" s="103"/>
      <c r="GD313" s="103"/>
      <c r="GE313" s="103"/>
      <c r="GF313" s="103"/>
      <c r="GG313" s="103"/>
      <c r="GH313" s="103"/>
      <c r="GI313" s="103"/>
      <c r="GJ313" s="103"/>
      <c r="GK313" s="103"/>
      <c r="GL313" s="103"/>
      <c r="GM313" s="103"/>
      <c r="GN313" s="103"/>
      <c r="GO313" s="103"/>
      <c r="GP313" s="103"/>
      <c r="GQ313" s="103"/>
      <c r="GR313" s="103"/>
      <c r="GS313" s="103"/>
      <c r="GT313" s="103"/>
      <c r="GU313" s="103"/>
      <c r="GV313" s="103"/>
      <c r="GW313" s="103"/>
      <c r="GX313" s="103"/>
      <c r="GY313" s="103"/>
      <c r="GZ313" s="103"/>
      <c r="HA313" s="103"/>
      <c r="HB313" s="103"/>
      <c r="HC313" s="103"/>
      <c r="HD313" s="103"/>
      <c r="HE313" s="103"/>
      <c r="HF313" s="16"/>
      <c r="HG313" s="16"/>
      <c r="HH313" s="16"/>
      <c r="HI313" s="16"/>
      <c r="HJ313" s="16"/>
      <c r="HK313" s="16"/>
      <c r="HL313" s="16"/>
    </row>
    <row r="314" spans="1:220" x14ac:dyDescent="0.25">
      <c r="A314" s="75" t="s">
        <v>287</v>
      </c>
      <c r="B314" s="75" t="s">
        <v>281</v>
      </c>
      <c r="C314" s="75"/>
      <c r="D314" s="75"/>
      <c r="E314" s="75"/>
      <c r="F314" s="422"/>
      <c r="G314" s="74"/>
      <c r="H314" s="90"/>
      <c r="I314" s="74"/>
      <c r="J314" s="75"/>
      <c r="K314" s="76" t="s">
        <v>282</v>
      </c>
      <c r="L314" s="127">
        <f t="shared" si="45"/>
        <v>0</v>
      </c>
      <c r="M314" s="73"/>
      <c r="N314" s="73"/>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295"/>
      <c r="BZ314" s="295"/>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136"/>
      <c r="ES314" s="4"/>
      <c r="ET314" s="4"/>
      <c r="EU314" s="4"/>
      <c r="EV314" s="4"/>
      <c r="EW314" s="4"/>
      <c r="EX314" s="4"/>
      <c r="EY314" s="4"/>
      <c r="EZ314" s="4"/>
      <c r="FA314" s="4"/>
      <c r="FB314" s="4"/>
      <c r="FC314" s="4"/>
      <c r="FD314" s="4"/>
      <c r="FE314" s="4"/>
      <c r="FF314" s="4"/>
      <c r="FG314" s="4"/>
      <c r="FH314" s="4"/>
      <c r="FI314" s="4"/>
      <c r="FJ314" s="137"/>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14"/>
      <c r="GS314" s="4"/>
      <c r="GT314" s="4"/>
      <c r="GU314" s="4"/>
      <c r="GV314" s="4"/>
      <c r="GW314" s="4"/>
      <c r="GX314" s="4"/>
      <c r="GY314" s="14"/>
      <c r="GZ314" s="14"/>
      <c r="HA314" s="14"/>
      <c r="HB314" s="14"/>
      <c r="HC314" s="14"/>
      <c r="HD314" s="14"/>
      <c r="HE314" s="14"/>
      <c r="HF314" s="16"/>
      <c r="HG314" s="16"/>
      <c r="HH314" s="16"/>
      <c r="HI314" s="16"/>
      <c r="HJ314" s="16"/>
      <c r="HK314" s="16"/>
      <c r="HL314" s="16"/>
    </row>
    <row r="315" spans="1:220" ht="22.5" x14ac:dyDescent="0.25">
      <c r="A315" s="96" t="s">
        <v>287</v>
      </c>
      <c r="B315" s="96" t="s">
        <v>281</v>
      </c>
      <c r="C315" s="96" t="s">
        <v>281</v>
      </c>
      <c r="D315" s="96"/>
      <c r="E315" s="96"/>
      <c r="F315" s="411"/>
      <c r="G315" s="96"/>
      <c r="H315" s="461"/>
      <c r="I315" s="97"/>
      <c r="J315" s="292"/>
      <c r="K315" s="284" t="s">
        <v>333</v>
      </c>
      <c r="L315" s="127">
        <f t="shared" si="45"/>
        <v>0</v>
      </c>
      <c r="M315" s="73"/>
      <c r="N315" s="73"/>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295"/>
      <c r="BZ315" s="295"/>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136"/>
      <c r="ES315" s="4"/>
      <c r="ET315" s="4"/>
      <c r="EU315" s="4"/>
      <c r="EV315" s="4"/>
      <c r="EW315" s="4"/>
      <c r="EX315" s="4"/>
      <c r="EY315" s="4"/>
      <c r="EZ315" s="4"/>
      <c r="FA315" s="4"/>
      <c r="FB315" s="4"/>
      <c r="FC315" s="4"/>
      <c r="FD315" s="4"/>
      <c r="FE315" s="4"/>
      <c r="FF315" s="4"/>
      <c r="FG315" s="4"/>
      <c r="FH315" s="4"/>
      <c r="FI315" s="4"/>
      <c r="FJ315" s="137"/>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14"/>
      <c r="GS315" s="4"/>
      <c r="GT315" s="4"/>
      <c r="GU315" s="4"/>
      <c r="GV315" s="4"/>
      <c r="GW315" s="4"/>
      <c r="GX315" s="4"/>
      <c r="GY315" s="14"/>
      <c r="GZ315" s="14"/>
      <c r="HA315" s="14"/>
      <c r="HB315" s="14"/>
      <c r="HC315" s="14"/>
      <c r="HD315" s="14"/>
      <c r="HE315" s="14"/>
      <c r="HF315" s="16"/>
      <c r="HG315" s="16"/>
      <c r="HH315" s="16"/>
      <c r="HI315" s="16"/>
      <c r="HJ315" s="16"/>
      <c r="HK315" s="16"/>
      <c r="HL315" s="16"/>
    </row>
    <row r="316" spans="1:220" x14ac:dyDescent="0.25">
      <c r="A316" s="94" t="s">
        <v>287</v>
      </c>
      <c r="B316" s="94" t="s">
        <v>281</v>
      </c>
      <c r="C316" s="94" t="s">
        <v>281</v>
      </c>
      <c r="D316" s="94" t="s">
        <v>202</v>
      </c>
      <c r="E316" s="94"/>
      <c r="F316" s="413"/>
      <c r="G316" s="92"/>
      <c r="H316" s="164"/>
      <c r="I316" s="92"/>
      <c r="J316" s="94"/>
      <c r="K316" s="95" t="s">
        <v>593</v>
      </c>
      <c r="L316" s="127">
        <f t="shared" si="45"/>
        <v>0</v>
      </c>
      <c r="M316" s="73"/>
      <c r="N316" s="73"/>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295"/>
      <c r="BZ316" s="295"/>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136"/>
      <c r="ES316" s="4"/>
      <c r="ET316" s="4"/>
      <c r="EU316" s="4"/>
      <c r="EV316" s="4"/>
      <c r="EW316" s="4"/>
      <c r="EX316" s="4"/>
      <c r="EY316" s="4"/>
      <c r="EZ316" s="4"/>
      <c r="FA316" s="4"/>
      <c r="FB316" s="4"/>
      <c r="FC316" s="4"/>
      <c r="FD316" s="4"/>
      <c r="FE316" s="4"/>
      <c r="FF316" s="4"/>
      <c r="FG316" s="4"/>
      <c r="FH316" s="4"/>
      <c r="FI316" s="4"/>
      <c r="FJ316" s="137"/>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14"/>
      <c r="GS316" s="4"/>
      <c r="GT316" s="4"/>
      <c r="GU316" s="4"/>
      <c r="GV316" s="4"/>
      <c r="GW316" s="4"/>
      <c r="GX316" s="4"/>
      <c r="GY316" s="14"/>
      <c r="GZ316" s="14"/>
      <c r="HA316" s="14"/>
      <c r="HB316" s="14"/>
      <c r="HC316" s="14"/>
      <c r="HD316" s="14"/>
      <c r="HE316" s="14"/>
      <c r="HF316" s="16"/>
      <c r="HG316" s="16"/>
      <c r="HH316" s="16"/>
      <c r="HI316" s="16"/>
      <c r="HJ316" s="16"/>
      <c r="HK316" s="16"/>
      <c r="HL316" s="16"/>
    </row>
    <row r="317" spans="1:220" s="437" customFormat="1" x14ac:dyDescent="0.25">
      <c r="A317" s="294" t="s">
        <v>287</v>
      </c>
      <c r="B317" s="294" t="s">
        <v>281</v>
      </c>
      <c r="C317" s="294" t="s">
        <v>281</v>
      </c>
      <c r="D317" s="294" t="s">
        <v>202</v>
      </c>
      <c r="E317" s="438" t="s">
        <v>241</v>
      </c>
      <c r="F317" s="415"/>
      <c r="G317" s="294"/>
      <c r="H317" s="107"/>
      <c r="I317" s="100"/>
      <c r="J317" s="294"/>
      <c r="K317" s="108" t="s">
        <v>1167</v>
      </c>
      <c r="L317" s="127">
        <f t="shared" ref="L317" si="47">M317</f>
        <v>0</v>
      </c>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295"/>
      <c r="BZ317" s="295"/>
      <c r="CA317" s="322"/>
      <c r="CB317" s="322"/>
      <c r="CC317" s="322"/>
      <c r="CD317" s="322"/>
      <c r="CE317" s="322"/>
      <c r="CF317" s="322"/>
      <c r="CG317" s="322"/>
      <c r="CH317" s="322"/>
      <c r="CI317" s="322"/>
      <c r="CJ317" s="322"/>
      <c r="CK317" s="322"/>
      <c r="CL317" s="322"/>
      <c r="CM317" s="322"/>
      <c r="CN317" s="322"/>
      <c r="CO317" s="322"/>
      <c r="CP317" s="322"/>
      <c r="CQ317" s="322"/>
      <c r="CR317" s="322"/>
      <c r="CS317" s="322"/>
      <c r="CT317" s="322"/>
      <c r="CU317" s="322"/>
      <c r="CV317" s="322"/>
      <c r="CW317" s="322"/>
      <c r="CX317" s="322"/>
      <c r="CY317" s="322"/>
      <c r="CZ317" s="322"/>
      <c r="DA317" s="322"/>
      <c r="DB317" s="322"/>
      <c r="DC317" s="322"/>
      <c r="DD317" s="322"/>
      <c r="DE317" s="322"/>
      <c r="DF317" s="322"/>
      <c r="DG317" s="322"/>
      <c r="DH317" s="322"/>
      <c r="DI317" s="322"/>
      <c r="DJ317" s="322"/>
      <c r="DK317" s="322"/>
      <c r="DL317" s="322"/>
      <c r="DM317" s="322"/>
      <c r="DN317" s="322"/>
      <c r="DO317" s="322"/>
      <c r="DP317" s="322"/>
      <c r="DQ317" s="322"/>
      <c r="DR317" s="322"/>
      <c r="DS317" s="322"/>
      <c r="DT317" s="322"/>
      <c r="DU317" s="322"/>
      <c r="DV317" s="322"/>
      <c r="DW317" s="322"/>
      <c r="DX317" s="322"/>
      <c r="DY317" s="322"/>
      <c r="DZ317" s="322"/>
      <c r="EA317" s="322"/>
      <c r="EB317" s="322"/>
      <c r="EC317" s="322"/>
      <c r="ED317" s="322"/>
      <c r="EE317" s="322"/>
      <c r="EF317" s="322"/>
      <c r="EG317" s="322"/>
      <c r="EH317" s="322"/>
      <c r="EI317" s="322"/>
      <c r="EJ317" s="322"/>
      <c r="EK317" s="322"/>
      <c r="EL317" s="322"/>
      <c r="EM317" s="322"/>
      <c r="EN317" s="322"/>
      <c r="EO317" s="322"/>
      <c r="EP317" s="322"/>
      <c r="EQ317" s="322"/>
      <c r="ER317" s="136"/>
      <c r="ES317" s="322"/>
      <c r="ET317" s="322"/>
      <c r="EU317" s="322"/>
      <c r="EV317" s="322"/>
      <c r="EW317" s="322"/>
      <c r="EX317" s="179"/>
      <c r="EY317" s="179"/>
      <c r="EZ317" s="179"/>
      <c r="FA317" s="179"/>
      <c r="FB317" s="179"/>
      <c r="FC317" s="179"/>
      <c r="FD317" s="179"/>
      <c r="FE317" s="179"/>
      <c r="FF317" s="179"/>
      <c r="FG317" s="179"/>
      <c r="FH317" s="179"/>
      <c r="FI317" s="179"/>
      <c r="FJ317" s="180"/>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03"/>
      <c r="GS317" s="179"/>
      <c r="GT317" s="179"/>
      <c r="GU317" s="179"/>
      <c r="GV317" s="179"/>
      <c r="GW317" s="179"/>
      <c r="GX317" s="179"/>
      <c r="GY317" s="103"/>
      <c r="GZ317" s="103"/>
      <c r="HA317" s="103"/>
      <c r="HB317" s="103"/>
      <c r="HC317" s="103"/>
      <c r="HD317" s="103"/>
      <c r="HE317" s="103"/>
      <c r="HF317" s="16"/>
      <c r="HG317" s="16"/>
      <c r="HH317" s="16"/>
      <c r="HI317" s="16"/>
      <c r="HJ317" s="16"/>
      <c r="HK317" s="16"/>
      <c r="HL317" s="16"/>
    </row>
    <row r="318" spans="1:220" ht="33.75" x14ac:dyDescent="0.25">
      <c r="A318" s="68" t="s">
        <v>287</v>
      </c>
      <c r="B318" s="68" t="s">
        <v>281</v>
      </c>
      <c r="C318" s="68" t="s">
        <v>281</v>
      </c>
      <c r="D318" s="68" t="s">
        <v>202</v>
      </c>
      <c r="E318" s="439" t="s">
        <v>241</v>
      </c>
      <c r="F318" s="195">
        <v>2017005810443</v>
      </c>
      <c r="G318" s="109"/>
      <c r="H318" s="105" t="s">
        <v>1379</v>
      </c>
      <c r="I318" s="68" t="s">
        <v>223</v>
      </c>
      <c r="J318" s="69" t="s">
        <v>1240</v>
      </c>
      <c r="K318" s="70" t="s">
        <v>1053</v>
      </c>
      <c r="L318" s="127">
        <f>M318</f>
        <v>231000000</v>
      </c>
      <c r="M318" s="73">
        <f>N318</f>
        <v>231000000</v>
      </c>
      <c r="N318" s="73">
        <f>SUM(O318:BZ318)</f>
        <v>231000000</v>
      </c>
      <c r="O318" s="177">
        <v>231000000</v>
      </c>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03"/>
      <c r="DB318" s="103"/>
      <c r="DC318" s="103"/>
      <c r="DD318" s="103"/>
      <c r="DE318" s="103"/>
      <c r="DF318" s="103"/>
      <c r="DG318" s="103"/>
      <c r="DH318" s="103"/>
      <c r="DI318" s="103"/>
      <c r="DJ318" s="103"/>
      <c r="DK318" s="103"/>
      <c r="DL318" s="103"/>
      <c r="DM318" s="103"/>
      <c r="DN318" s="103"/>
      <c r="DO318" s="103"/>
      <c r="DP318" s="103"/>
      <c r="DQ318" s="103"/>
      <c r="DR318" s="103"/>
      <c r="DS318" s="103"/>
      <c r="DT318" s="103"/>
      <c r="DU318" s="103"/>
      <c r="DV318" s="103"/>
      <c r="DW318" s="103"/>
      <c r="DX318" s="103"/>
      <c r="DY318" s="103"/>
      <c r="DZ318" s="103"/>
      <c r="EA318" s="103"/>
      <c r="EB318" s="103"/>
      <c r="EC318" s="103"/>
      <c r="ED318" s="103"/>
      <c r="EE318" s="103"/>
      <c r="EF318" s="103"/>
      <c r="EG318" s="103"/>
      <c r="EH318" s="103"/>
      <c r="EI318" s="103"/>
      <c r="EJ318" s="103"/>
      <c r="EK318" s="103"/>
      <c r="EL318" s="103"/>
      <c r="EM318" s="103"/>
      <c r="EN318" s="103"/>
      <c r="EO318" s="103"/>
      <c r="EP318" s="103"/>
      <c r="EQ318" s="103"/>
      <c r="ER318" s="103"/>
      <c r="ES318" s="103"/>
      <c r="ET318" s="103"/>
      <c r="EU318" s="103"/>
      <c r="EV318" s="103"/>
      <c r="EW318" s="103"/>
      <c r="EX318" s="103"/>
      <c r="EY318" s="103"/>
      <c r="EZ318" s="103"/>
      <c r="FA318" s="103"/>
      <c r="FB318" s="103"/>
      <c r="FC318" s="103"/>
      <c r="FD318" s="103"/>
      <c r="FE318" s="103"/>
      <c r="FF318" s="103"/>
      <c r="FG318" s="103"/>
      <c r="FH318" s="103"/>
      <c r="FI318" s="103"/>
      <c r="FJ318" s="103"/>
      <c r="FK318" s="103"/>
      <c r="FL318" s="103"/>
      <c r="FM318" s="103"/>
      <c r="FN318" s="103"/>
      <c r="FO318" s="103"/>
      <c r="FP318" s="103"/>
      <c r="FQ318" s="103"/>
      <c r="FR318" s="103"/>
      <c r="FS318" s="103"/>
      <c r="FT318" s="103"/>
      <c r="FU318" s="103"/>
      <c r="FV318" s="103"/>
      <c r="FW318" s="103"/>
      <c r="FX318" s="103"/>
      <c r="FY318" s="103"/>
      <c r="FZ318" s="103"/>
      <c r="GA318" s="103"/>
      <c r="GB318" s="103"/>
      <c r="GC318" s="103"/>
      <c r="GD318" s="103"/>
      <c r="GE318" s="103"/>
      <c r="GF318" s="103"/>
      <c r="GG318" s="103"/>
      <c r="GH318" s="103"/>
      <c r="GI318" s="103"/>
      <c r="GJ318" s="103"/>
      <c r="GK318" s="103"/>
      <c r="GL318" s="103"/>
      <c r="GM318" s="103"/>
      <c r="GN318" s="103"/>
      <c r="GO318" s="103"/>
      <c r="GP318" s="103"/>
      <c r="GQ318" s="103"/>
      <c r="GR318" s="103"/>
      <c r="GS318" s="103"/>
      <c r="GT318" s="103"/>
      <c r="GU318" s="103"/>
      <c r="GV318" s="103"/>
      <c r="GW318" s="103"/>
      <c r="GX318" s="103"/>
      <c r="GY318" s="103"/>
      <c r="GZ318" s="103"/>
      <c r="HA318" s="103"/>
      <c r="HB318" s="103"/>
      <c r="HC318" s="103"/>
      <c r="HD318" s="103"/>
      <c r="HE318" s="103"/>
      <c r="HF318" s="82"/>
      <c r="HG318" s="82"/>
      <c r="HH318" s="82"/>
      <c r="HI318" s="82"/>
      <c r="HJ318" s="82"/>
      <c r="HK318" s="82"/>
      <c r="HL318" s="82"/>
    </row>
    <row r="319" spans="1:220" ht="56.25" x14ac:dyDescent="0.25">
      <c r="A319" s="68" t="s">
        <v>287</v>
      </c>
      <c r="B319" s="68" t="s">
        <v>281</v>
      </c>
      <c r="C319" s="68" t="s">
        <v>281</v>
      </c>
      <c r="D319" s="68" t="s">
        <v>202</v>
      </c>
      <c r="E319" s="439" t="s">
        <v>241</v>
      </c>
      <c r="F319" s="195">
        <v>2017005810432</v>
      </c>
      <c r="G319" s="109"/>
      <c r="H319" s="105" t="s">
        <v>1380</v>
      </c>
      <c r="I319" s="68" t="s">
        <v>223</v>
      </c>
      <c r="J319" s="69" t="s">
        <v>1241</v>
      </c>
      <c r="K319" s="70" t="s">
        <v>1054</v>
      </c>
      <c r="L319" s="127">
        <f>M319</f>
        <v>169000000</v>
      </c>
      <c r="M319" s="73">
        <f>N319</f>
        <v>169000000</v>
      </c>
      <c r="N319" s="73">
        <f>SUM(O319:BZ319)</f>
        <v>169000000</v>
      </c>
      <c r="O319" s="177">
        <v>169000000</v>
      </c>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03"/>
      <c r="DB319" s="103"/>
      <c r="DC319" s="103"/>
      <c r="DD319" s="103"/>
      <c r="DE319" s="103"/>
      <c r="DF319" s="103"/>
      <c r="DG319" s="103"/>
      <c r="DH319" s="103"/>
      <c r="DI319" s="103"/>
      <c r="DJ319" s="103"/>
      <c r="DK319" s="103"/>
      <c r="DL319" s="103"/>
      <c r="DM319" s="103"/>
      <c r="DN319" s="103"/>
      <c r="DO319" s="103"/>
      <c r="DP319" s="103"/>
      <c r="DQ319" s="103"/>
      <c r="DR319" s="103"/>
      <c r="DS319" s="103"/>
      <c r="DT319" s="103"/>
      <c r="DU319" s="103"/>
      <c r="DV319" s="103"/>
      <c r="DW319" s="103"/>
      <c r="DX319" s="103"/>
      <c r="DY319" s="103"/>
      <c r="DZ319" s="103"/>
      <c r="EA319" s="103"/>
      <c r="EB319" s="103"/>
      <c r="EC319" s="103"/>
      <c r="ED319" s="103"/>
      <c r="EE319" s="103"/>
      <c r="EF319" s="103"/>
      <c r="EG319" s="103"/>
      <c r="EH319" s="103"/>
      <c r="EI319" s="103"/>
      <c r="EJ319" s="103"/>
      <c r="EK319" s="103"/>
      <c r="EL319" s="103"/>
      <c r="EM319" s="103"/>
      <c r="EN319" s="103"/>
      <c r="EO319" s="103"/>
      <c r="EP319" s="103"/>
      <c r="EQ319" s="103"/>
      <c r="ER319" s="103"/>
      <c r="ES319" s="103"/>
      <c r="ET319" s="103"/>
      <c r="EU319" s="103"/>
      <c r="EV319" s="103"/>
      <c r="EW319" s="103"/>
      <c r="EX319" s="103"/>
      <c r="EY319" s="103"/>
      <c r="EZ319" s="103"/>
      <c r="FA319" s="103"/>
      <c r="FB319" s="103"/>
      <c r="FC319" s="103"/>
      <c r="FD319" s="103"/>
      <c r="FE319" s="103"/>
      <c r="FF319" s="103"/>
      <c r="FG319" s="103"/>
      <c r="FH319" s="103"/>
      <c r="FI319" s="103"/>
      <c r="FJ319" s="103"/>
      <c r="FK319" s="103"/>
      <c r="FL319" s="103"/>
      <c r="FM319" s="103"/>
      <c r="FN319" s="103"/>
      <c r="FO319" s="103"/>
      <c r="FP319" s="103"/>
      <c r="FQ319" s="103"/>
      <c r="FR319" s="103"/>
      <c r="FS319" s="103"/>
      <c r="FT319" s="103"/>
      <c r="FU319" s="103"/>
      <c r="FV319" s="103"/>
      <c r="FW319" s="103"/>
      <c r="FX319" s="103"/>
      <c r="FY319" s="103"/>
      <c r="FZ319" s="103"/>
      <c r="GA319" s="103"/>
      <c r="GB319" s="103"/>
      <c r="GC319" s="103"/>
      <c r="GD319" s="103"/>
      <c r="GE319" s="103"/>
      <c r="GF319" s="103"/>
      <c r="GG319" s="103"/>
      <c r="GH319" s="103"/>
      <c r="GI319" s="103"/>
      <c r="GJ319" s="103"/>
      <c r="GK319" s="103"/>
      <c r="GL319" s="103"/>
      <c r="GM319" s="103"/>
      <c r="GN319" s="103"/>
      <c r="GO319" s="103"/>
      <c r="GP319" s="103"/>
      <c r="GQ319" s="103"/>
      <c r="GR319" s="103"/>
      <c r="GS319" s="103"/>
      <c r="GT319" s="103"/>
      <c r="GU319" s="103"/>
      <c r="GV319" s="103"/>
      <c r="GW319" s="103"/>
      <c r="GX319" s="103"/>
      <c r="GY319" s="103"/>
      <c r="GZ319" s="103"/>
      <c r="HA319" s="103"/>
      <c r="HB319" s="103"/>
      <c r="HC319" s="103"/>
      <c r="HD319" s="103"/>
      <c r="HE319" s="103"/>
      <c r="HF319" s="82"/>
      <c r="HG319" s="82"/>
      <c r="HH319" s="82"/>
      <c r="HI319" s="82"/>
      <c r="HJ319" s="82"/>
      <c r="HK319" s="82"/>
      <c r="HL319" s="82"/>
    </row>
    <row r="320" spans="1:220" ht="22.5" x14ac:dyDescent="0.25">
      <c r="A320" s="99" t="s">
        <v>287</v>
      </c>
      <c r="B320" s="99" t="s">
        <v>281</v>
      </c>
      <c r="C320" s="99" t="s">
        <v>281</v>
      </c>
      <c r="D320" s="99" t="s">
        <v>202</v>
      </c>
      <c r="E320" s="99" t="s">
        <v>297</v>
      </c>
      <c r="F320" s="415"/>
      <c r="G320" s="99"/>
      <c r="H320" s="107"/>
      <c r="I320" s="100"/>
      <c r="J320" s="294"/>
      <c r="K320" s="108" t="s">
        <v>860</v>
      </c>
      <c r="L320" s="127">
        <f t="shared" si="45"/>
        <v>0</v>
      </c>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295"/>
      <c r="BZ320" s="295"/>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136"/>
      <c r="ES320" s="4"/>
      <c r="ET320" s="4"/>
      <c r="EU320" s="4"/>
      <c r="EV320" s="4"/>
      <c r="EW320" s="4"/>
      <c r="EX320" s="179"/>
      <c r="EY320" s="179"/>
      <c r="EZ320" s="179"/>
      <c r="FA320" s="179"/>
      <c r="FB320" s="179"/>
      <c r="FC320" s="179"/>
      <c r="FD320" s="179"/>
      <c r="FE320" s="179"/>
      <c r="FF320" s="179"/>
      <c r="FG320" s="179"/>
      <c r="FH320" s="179"/>
      <c r="FI320" s="179"/>
      <c r="FJ320" s="180"/>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03"/>
      <c r="GS320" s="179"/>
      <c r="GT320" s="179"/>
      <c r="GU320" s="179"/>
      <c r="GV320" s="179"/>
      <c r="GW320" s="179"/>
      <c r="GX320" s="179"/>
      <c r="GY320" s="103"/>
      <c r="GZ320" s="103"/>
      <c r="HA320" s="103"/>
      <c r="HB320" s="103"/>
      <c r="HC320" s="103"/>
      <c r="HD320" s="103"/>
      <c r="HE320" s="103"/>
      <c r="HF320" s="16"/>
      <c r="HG320" s="16"/>
      <c r="HH320" s="16"/>
      <c r="HI320" s="16"/>
      <c r="HJ320" s="16"/>
      <c r="HK320" s="16"/>
      <c r="HL320" s="16"/>
    </row>
    <row r="321" spans="1:220" ht="45" x14ac:dyDescent="0.25">
      <c r="A321" s="109" t="s">
        <v>287</v>
      </c>
      <c r="B321" s="109" t="s">
        <v>281</v>
      </c>
      <c r="C321" s="109" t="s">
        <v>281</v>
      </c>
      <c r="D321" s="109" t="s">
        <v>202</v>
      </c>
      <c r="E321" s="109" t="s">
        <v>297</v>
      </c>
      <c r="F321" s="193" t="s">
        <v>862</v>
      </c>
      <c r="G321" s="68" t="s">
        <v>261</v>
      </c>
      <c r="H321" s="487" t="s">
        <v>864</v>
      </c>
      <c r="I321" s="497" t="s">
        <v>223</v>
      </c>
      <c r="J321" s="498" t="s">
        <v>865</v>
      </c>
      <c r="K321" s="489" t="s">
        <v>1020</v>
      </c>
      <c r="L321" s="127">
        <f t="shared" si="45"/>
        <v>935000000</v>
      </c>
      <c r="M321" s="78">
        <f t="shared" ref="M321:M331" si="48">N321</f>
        <v>935000000</v>
      </c>
      <c r="N321" s="78">
        <f t="shared" ref="N321:N331" si="49">SUM(O321:BZ321)</f>
        <v>935000000</v>
      </c>
      <c r="O321" s="78">
        <v>935000000</v>
      </c>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137"/>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14"/>
      <c r="GS321" s="4"/>
      <c r="GT321" s="4"/>
      <c r="GU321" s="4"/>
      <c r="GV321" s="4"/>
      <c r="GW321" s="4"/>
      <c r="GX321" s="4"/>
      <c r="GY321" s="14"/>
      <c r="GZ321" s="14"/>
      <c r="HA321" s="14"/>
      <c r="HB321" s="14"/>
      <c r="HC321" s="14"/>
      <c r="HD321" s="14"/>
      <c r="HE321" s="14"/>
      <c r="HF321" s="16"/>
      <c r="HG321" s="16"/>
      <c r="HH321" s="16"/>
      <c r="HI321" s="16"/>
      <c r="HJ321" s="16"/>
      <c r="HK321" s="16"/>
      <c r="HL321" s="16"/>
    </row>
    <row r="322" spans="1:220" ht="33.75" x14ac:dyDescent="0.25">
      <c r="A322" s="109" t="s">
        <v>287</v>
      </c>
      <c r="B322" s="109" t="s">
        <v>281</v>
      </c>
      <c r="C322" s="109" t="s">
        <v>281</v>
      </c>
      <c r="D322" s="109" t="s">
        <v>202</v>
      </c>
      <c r="E322" s="109" t="s">
        <v>297</v>
      </c>
      <c r="F322" s="403" t="s">
        <v>1021</v>
      </c>
      <c r="G322" s="109"/>
      <c r="H322" s="487" t="s">
        <v>1381</v>
      </c>
      <c r="I322" s="497" t="s">
        <v>223</v>
      </c>
      <c r="J322" s="498"/>
      <c r="K322" s="458" t="s">
        <v>1022</v>
      </c>
      <c r="L322" s="127">
        <f t="shared" si="45"/>
        <v>200000000</v>
      </c>
      <c r="M322" s="78">
        <f t="shared" si="48"/>
        <v>200000000</v>
      </c>
      <c r="N322" s="78">
        <f t="shared" si="49"/>
        <v>200000000</v>
      </c>
      <c r="O322" s="78">
        <v>0</v>
      </c>
      <c r="P322" s="78"/>
      <c r="Q322" s="78"/>
      <c r="R322" s="78"/>
      <c r="S322" s="78"/>
      <c r="T322" s="78"/>
      <c r="U322" s="78"/>
      <c r="V322" s="78"/>
      <c r="W322" s="78"/>
      <c r="X322" s="78"/>
      <c r="Y322" s="78">
        <v>200000000</v>
      </c>
      <c r="Z322" s="78"/>
      <c r="AA322" s="78">
        <v>0</v>
      </c>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137"/>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14"/>
      <c r="GS322" s="4"/>
      <c r="GT322" s="4"/>
      <c r="GU322" s="4"/>
      <c r="GV322" s="4"/>
      <c r="GW322" s="4"/>
      <c r="GX322" s="4"/>
      <c r="GY322" s="14"/>
      <c r="GZ322" s="14"/>
      <c r="HA322" s="14"/>
      <c r="HB322" s="14"/>
      <c r="HC322" s="14"/>
      <c r="HD322" s="14"/>
      <c r="HE322" s="14"/>
      <c r="HF322" s="16"/>
      <c r="HG322" s="16"/>
      <c r="HH322" s="16"/>
      <c r="HI322" s="16"/>
      <c r="HJ322" s="16"/>
      <c r="HK322" s="16"/>
      <c r="HL322" s="16"/>
    </row>
    <row r="323" spans="1:220" ht="45" x14ac:dyDescent="0.25">
      <c r="A323" s="109" t="s">
        <v>287</v>
      </c>
      <c r="B323" s="109" t="s">
        <v>281</v>
      </c>
      <c r="C323" s="109" t="s">
        <v>281</v>
      </c>
      <c r="D323" s="109" t="s">
        <v>202</v>
      </c>
      <c r="E323" s="109" t="s">
        <v>297</v>
      </c>
      <c r="F323" s="403" t="s">
        <v>1023</v>
      </c>
      <c r="G323" s="109"/>
      <c r="H323" s="487" t="s">
        <v>1382</v>
      </c>
      <c r="I323" s="497" t="s">
        <v>223</v>
      </c>
      <c r="J323" s="498"/>
      <c r="K323" s="458" t="s">
        <v>1421</v>
      </c>
      <c r="L323" s="127">
        <f t="shared" si="45"/>
        <v>600000000</v>
      </c>
      <c r="M323" s="78">
        <f t="shared" si="48"/>
        <v>600000000</v>
      </c>
      <c r="N323" s="78">
        <f t="shared" si="49"/>
        <v>600000000</v>
      </c>
      <c r="O323" s="78">
        <f>600000000-33000000</f>
        <v>567000000</v>
      </c>
      <c r="P323" s="78"/>
      <c r="Q323" s="78"/>
      <c r="R323" s="78"/>
      <c r="S323" s="78"/>
      <c r="T323" s="78"/>
      <c r="U323" s="78"/>
      <c r="V323" s="78"/>
      <c r="W323" s="78"/>
      <c r="X323" s="78"/>
      <c r="Y323" s="78">
        <v>33000000</v>
      </c>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137"/>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14"/>
      <c r="GS323" s="4"/>
      <c r="GT323" s="4"/>
      <c r="GU323" s="4"/>
      <c r="GV323" s="4"/>
      <c r="GW323" s="4"/>
      <c r="GX323" s="4"/>
      <c r="GY323" s="14"/>
      <c r="GZ323" s="14"/>
      <c r="HA323" s="14"/>
      <c r="HB323" s="14"/>
      <c r="HC323" s="14"/>
      <c r="HD323" s="14"/>
      <c r="HE323" s="14"/>
      <c r="HF323" s="16"/>
      <c r="HG323" s="16"/>
      <c r="HH323" s="16"/>
      <c r="HI323" s="16"/>
      <c r="HJ323" s="16"/>
      <c r="HK323" s="16"/>
      <c r="HL323" s="16"/>
    </row>
    <row r="324" spans="1:220" ht="22.5" x14ac:dyDescent="0.25">
      <c r="A324" s="109" t="s">
        <v>287</v>
      </c>
      <c r="B324" s="109" t="s">
        <v>281</v>
      </c>
      <c r="C324" s="109" t="s">
        <v>281</v>
      </c>
      <c r="D324" s="109" t="s">
        <v>202</v>
      </c>
      <c r="E324" s="109" t="s">
        <v>297</v>
      </c>
      <c r="F324" s="403" t="s">
        <v>1024</v>
      </c>
      <c r="G324" s="109"/>
      <c r="H324" s="487" t="s">
        <v>1383</v>
      </c>
      <c r="I324" s="497" t="s">
        <v>223</v>
      </c>
      <c r="J324" s="498"/>
      <c r="K324" s="458" t="s">
        <v>1025</v>
      </c>
      <c r="L324" s="127">
        <f t="shared" si="45"/>
        <v>2000000000</v>
      </c>
      <c r="M324" s="78">
        <f t="shared" si="48"/>
        <v>2000000000</v>
      </c>
      <c r="N324" s="78">
        <f t="shared" si="49"/>
        <v>2000000000</v>
      </c>
      <c r="O324" s="78">
        <v>2000000000</v>
      </c>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137"/>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14"/>
      <c r="GS324" s="4"/>
      <c r="GT324" s="4"/>
      <c r="GU324" s="4"/>
      <c r="GV324" s="4"/>
      <c r="GW324" s="4"/>
      <c r="GX324" s="4"/>
      <c r="GY324" s="14"/>
      <c r="GZ324" s="14"/>
      <c r="HA324" s="14"/>
      <c r="HB324" s="14"/>
      <c r="HC324" s="14"/>
      <c r="HD324" s="14"/>
      <c r="HE324" s="14"/>
      <c r="HF324" s="16"/>
      <c r="HG324" s="16"/>
      <c r="HH324" s="16"/>
      <c r="HI324" s="16"/>
      <c r="HJ324" s="16"/>
      <c r="HK324" s="16"/>
      <c r="HL324" s="16"/>
    </row>
    <row r="325" spans="1:220" ht="33.75" x14ac:dyDescent="0.25">
      <c r="A325" s="109" t="s">
        <v>287</v>
      </c>
      <c r="B325" s="109" t="s">
        <v>281</v>
      </c>
      <c r="C325" s="109" t="s">
        <v>281</v>
      </c>
      <c r="D325" s="109" t="s">
        <v>202</v>
      </c>
      <c r="E325" s="109" t="s">
        <v>297</v>
      </c>
      <c r="F325" s="403" t="s">
        <v>1026</v>
      </c>
      <c r="G325" s="109"/>
      <c r="H325" s="487" t="s">
        <v>1036</v>
      </c>
      <c r="I325" s="497" t="s">
        <v>223</v>
      </c>
      <c r="J325" s="498"/>
      <c r="K325" s="458" t="s">
        <v>1027</v>
      </c>
      <c r="L325" s="127">
        <f t="shared" si="45"/>
        <v>100000000</v>
      </c>
      <c r="M325" s="78">
        <f t="shared" si="48"/>
        <v>100000000</v>
      </c>
      <c r="N325" s="78">
        <f t="shared" si="49"/>
        <v>100000000</v>
      </c>
      <c r="O325" s="78">
        <v>100000000</v>
      </c>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137"/>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14"/>
      <c r="GS325" s="4"/>
      <c r="GT325" s="4"/>
      <c r="GU325" s="4"/>
      <c r="GV325" s="4"/>
      <c r="GW325" s="4"/>
      <c r="GX325" s="4"/>
      <c r="GY325" s="14"/>
      <c r="GZ325" s="14"/>
      <c r="HA325" s="14"/>
      <c r="HB325" s="14"/>
      <c r="HC325" s="14"/>
      <c r="HD325" s="14"/>
      <c r="HE325" s="14"/>
      <c r="HF325" s="16"/>
      <c r="HG325" s="16"/>
      <c r="HH325" s="16"/>
      <c r="HI325" s="16"/>
      <c r="HJ325" s="16"/>
      <c r="HK325" s="16"/>
      <c r="HL325" s="16"/>
    </row>
    <row r="326" spans="1:220" ht="33.75" x14ac:dyDescent="0.25">
      <c r="A326" s="109" t="s">
        <v>287</v>
      </c>
      <c r="B326" s="109" t="s">
        <v>281</v>
      </c>
      <c r="C326" s="109" t="s">
        <v>281</v>
      </c>
      <c r="D326" s="109" t="s">
        <v>202</v>
      </c>
      <c r="E326" s="109" t="s">
        <v>297</v>
      </c>
      <c r="F326" s="403" t="s">
        <v>1028</v>
      </c>
      <c r="G326" s="109"/>
      <c r="H326" s="105" t="s">
        <v>1039</v>
      </c>
      <c r="I326" s="109" t="s">
        <v>223</v>
      </c>
      <c r="J326" s="106" t="s">
        <v>871</v>
      </c>
      <c r="K326" s="111" t="s">
        <v>1029</v>
      </c>
      <c r="L326" s="127">
        <f>M326</f>
        <v>142034800</v>
      </c>
      <c r="M326" s="78">
        <f>N326</f>
        <v>142034800</v>
      </c>
      <c r="N326" s="78">
        <f>SUM(O326:BZ326)</f>
        <v>142034800</v>
      </c>
      <c r="O326" s="78"/>
      <c r="P326" s="78"/>
      <c r="Q326" s="78"/>
      <c r="R326" s="78"/>
      <c r="S326" s="78"/>
      <c r="T326" s="78"/>
      <c r="U326" s="78"/>
      <c r="V326" s="78"/>
      <c r="W326" s="78"/>
      <c r="X326" s="78"/>
      <c r="Y326" s="78">
        <v>100000000</v>
      </c>
      <c r="Z326" s="78">
        <v>42034800</v>
      </c>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137"/>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14"/>
      <c r="GS326" s="4"/>
      <c r="GT326" s="4"/>
      <c r="GU326" s="4"/>
      <c r="GV326" s="4"/>
      <c r="GW326" s="4"/>
      <c r="GX326" s="4"/>
      <c r="GY326" s="14"/>
      <c r="GZ326" s="14"/>
      <c r="HA326" s="14"/>
      <c r="HB326" s="14"/>
      <c r="HC326" s="14"/>
      <c r="HD326" s="14"/>
      <c r="HE326" s="14"/>
      <c r="HF326" s="16"/>
      <c r="HG326" s="16"/>
      <c r="HH326" s="16"/>
      <c r="HI326" s="16"/>
      <c r="HJ326" s="16"/>
      <c r="HK326" s="16"/>
      <c r="HL326" s="16"/>
    </row>
    <row r="327" spans="1:220" ht="45" x14ac:dyDescent="0.25">
      <c r="A327" s="109" t="s">
        <v>287</v>
      </c>
      <c r="B327" s="109" t="s">
        <v>281</v>
      </c>
      <c r="C327" s="109" t="s">
        <v>281</v>
      </c>
      <c r="D327" s="109" t="s">
        <v>202</v>
      </c>
      <c r="E327" s="109" t="s">
        <v>297</v>
      </c>
      <c r="F327" s="403" t="s">
        <v>1031</v>
      </c>
      <c r="G327" s="109"/>
      <c r="H327" s="487" t="s">
        <v>1042</v>
      </c>
      <c r="I327" s="497" t="s">
        <v>223</v>
      </c>
      <c r="J327" s="498"/>
      <c r="K327" s="458" t="s">
        <v>1032</v>
      </c>
      <c r="L327" s="127">
        <f t="shared" si="45"/>
        <v>300000000</v>
      </c>
      <c r="M327" s="78">
        <f t="shared" si="48"/>
        <v>300000000</v>
      </c>
      <c r="N327" s="78">
        <f t="shared" si="49"/>
        <v>300000000</v>
      </c>
      <c r="O327" s="78">
        <v>300000000</v>
      </c>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137"/>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14"/>
      <c r="GS327" s="4"/>
      <c r="GT327" s="4"/>
      <c r="GU327" s="4"/>
      <c r="GV327" s="4"/>
      <c r="GW327" s="4"/>
      <c r="GX327" s="4"/>
      <c r="GY327" s="14"/>
      <c r="GZ327" s="14"/>
      <c r="HA327" s="14"/>
      <c r="HB327" s="14"/>
      <c r="HC327" s="14"/>
      <c r="HD327" s="14"/>
      <c r="HE327" s="14"/>
      <c r="HF327" s="16"/>
      <c r="HG327" s="16"/>
      <c r="HH327" s="16"/>
      <c r="HI327" s="16"/>
      <c r="HJ327" s="16"/>
      <c r="HK327" s="16"/>
      <c r="HL327" s="16"/>
    </row>
    <row r="328" spans="1:220" ht="22.5" x14ac:dyDescent="0.25">
      <c r="A328" s="109" t="s">
        <v>287</v>
      </c>
      <c r="B328" s="109" t="s">
        <v>281</v>
      </c>
      <c r="C328" s="109" t="s">
        <v>281</v>
      </c>
      <c r="D328" s="109" t="s">
        <v>202</v>
      </c>
      <c r="E328" s="109" t="s">
        <v>297</v>
      </c>
      <c r="F328" s="403" t="s">
        <v>1033</v>
      </c>
      <c r="G328" s="109"/>
      <c r="H328" s="487" t="s">
        <v>1047</v>
      </c>
      <c r="I328" s="497" t="s">
        <v>223</v>
      </c>
      <c r="J328" s="498"/>
      <c r="K328" s="507" t="s">
        <v>1034</v>
      </c>
      <c r="L328" s="127">
        <f t="shared" si="45"/>
        <v>400000000</v>
      </c>
      <c r="M328" s="78">
        <f t="shared" si="48"/>
        <v>400000000</v>
      </c>
      <c r="N328" s="78">
        <f t="shared" si="49"/>
        <v>400000000</v>
      </c>
      <c r="O328" s="78">
        <v>400000000</v>
      </c>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137"/>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14"/>
      <c r="GS328" s="4"/>
      <c r="GT328" s="4"/>
      <c r="GU328" s="4"/>
      <c r="GV328" s="4"/>
      <c r="GW328" s="4"/>
      <c r="GX328" s="4"/>
      <c r="GY328" s="14"/>
      <c r="GZ328" s="14"/>
      <c r="HA328" s="14"/>
      <c r="HB328" s="14"/>
      <c r="HC328" s="14"/>
      <c r="HD328" s="14"/>
      <c r="HE328" s="14"/>
      <c r="HF328" s="16"/>
      <c r="HG328" s="16"/>
      <c r="HH328" s="16"/>
      <c r="HI328" s="16"/>
      <c r="HJ328" s="16"/>
      <c r="HK328" s="16"/>
      <c r="HL328" s="16"/>
    </row>
    <row r="329" spans="1:220" ht="45" x14ac:dyDescent="0.25">
      <c r="A329" s="109" t="s">
        <v>287</v>
      </c>
      <c r="B329" s="109" t="s">
        <v>281</v>
      </c>
      <c r="C329" s="109" t="s">
        <v>281</v>
      </c>
      <c r="D329" s="109" t="s">
        <v>202</v>
      </c>
      <c r="E329" s="109" t="s">
        <v>297</v>
      </c>
      <c r="F329" s="403" t="s">
        <v>1035</v>
      </c>
      <c r="G329" s="109" t="s">
        <v>513</v>
      </c>
      <c r="H329" s="487" t="s">
        <v>1384</v>
      </c>
      <c r="I329" s="497" t="s">
        <v>223</v>
      </c>
      <c r="J329" s="498"/>
      <c r="K329" s="503" t="s">
        <v>1037</v>
      </c>
      <c r="L329" s="127">
        <f t="shared" si="45"/>
        <v>1000000000</v>
      </c>
      <c r="M329" s="78">
        <f t="shared" si="48"/>
        <v>1000000000</v>
      </c>
      <c r="N329" s="78">
        <f t="shared" si="49"/>
        <v>1000000000</v>
      </c>
      <c r="O329" s="78">
        <v>1000000000</v>
      </c>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137"/>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14"/>
      <c r="GS329" s="4"/>
      <c r="GT329" s="4"/>
      <c r="GU329" s="4"/>
      <c r="GV329" s="4"/>
      <c r="GW329" s="4"/>
      <c r="GX329" s="4"/>
      <c r="GY329" s="14"/>
      <c r="GZ329" s="14"/>
      <c r="HA329" s="14"/>
      <c r="HB329" s="14"/>
      <c r="HC329" s="14"/>
      <c r="HD329" s="14"/>
      <c r="HE329" s="14"/>
      <c r="HF329" s="16"/>
      <c r="HG329" s="16"/>
      <c r="HH329" s="16"/>
      <c r="HI329" s="16"/>
      <c r="HJ329" s="16"/>
      <c r="HK329" s="16"/>
      <c r="HL329" s="16"/>
    </row>
    <row r="330" spans="1:220" ht="33.75" x14ac:dyDescent="0.25">
      <c r="A330" s="109" t="s">
        <v>287</v>
      </c>
      <c r="B330" s="109" t="s">
        <v>281</v>
      </c>
      <c r="C330" s="109" t="s">
        <v>281</v>
      </c>
      <c r="D330" s="109" t="s">
        <v>202</v>
      </c>
      <c r="E330" s="109" t="s">
        <v>297</v>
      </c>
      <c r="F330" s="403" t="s">
        <v>1038</v>
      </c>
      <c r="G330" s="109" t="s">
        <v>513</v>
      </c>
      <c r="H330" s="487" t="s">
        <v>1385</v>
      </c>
      <c r="I330" s="497" t="s">
        <v>223</v>
      </c>
      <c r="J330" s="488"/>
      <c r="K330" s="458" t="s">
        <v>1040</v>
      </c>
      <c r="L330" s="127">
        <f t="shared" si="45"/>
        <v>1932820000</v>
      </c>
      <c r="M330" s="78">
        <f t="shared" si="48"/>
        <v>1932820000</v>
      </c>
      <c r="N330" s="78">
        <f t="shared" si="49"/>
        <v>1932820000</v>
      </c>
      <c r="O330" s="78">
        <f>1932820000</f>
        <v>1932820000</v>
      </c>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137"/>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14"/>
      <c r="GP330" s="4"/>
      <c r="GQ330" s="4"/>
      <c r="GR330" s="4"/>
      <c r="GS330" s="4"/>
      <c r="GT330" s="4"/>
      <c r="GU330" s="4"/>
      <c r="GV330" s="14"/>
      <c r="GW330" s="14"/>
      <c r="GX330" s="14"/>
      <c r="GY330" s="14"/>
      <c r="GZ330" s="14"/>
      <c r="HA330" s="14"/>
      <c r="HB330" s="14"/>
      <c r="HC330" s="14"/>
      <c r="HD330" s="14"/>
      <c r="HE330" s="14"/>
      <c r="HF330" s="16"/>
      <c r="HG330" s="16"/>
      <c r="HH330" s="16"/>
      <c r="HI330" s="16"/>
      <c r="HJ330" s="16"/>
      <c r="HK330" s="16"/>
      <c r="HL330" s="16"/>
    </row>
    <row r="331" spans="1:220" ht="45" x14ac:dyDescent="0.25">
      <c r="A331" s="109" t="s">
        <v>287</v>
      </c>
      <c r="B331" s="109" t="s">
        <v>202</v>
      </c>
      <c r="C331" s="109" t="s">
        <v>202</v>
      </c>
      <c r="D331" s="109" t="s">
        <v>204</v>
      </c>
      <c r="E331" s="110" t="s">
        <v>297</v>
      </c>
      <c r="F331" s="427" t="s">
        <v>1041</v>
      </c>
      <c r="G331" s="287"/>
      <c r="H331" s="487" t="s">
        <v>1386</v>
      </c>
      <c r="I331" s="497" t="s">
        <v>223</v>
      </c>
      <c r="J331" s="508"/>
      <c r="K331" s="509" t="s">
        <v>1043</v>
      </c>
      <c r="L331" s="127">
        <f t="shared" si="45"/>
        <v>322000000</v>
      </c>
      <c r="M331" s="78">
        <f t="shared" si="48"/>
        <v>322000000</v>
      </c>
      <c r="N331" s="78">
        <f t="shared" si="49"/>
        <v>322000000</v>
      </c>
      <c r="O331" s="185">
        <v>322000000</v>
      </c>
      <c r="P331" s="185"/>
      <c r="Q331" s="185"/>
      <c r="R331" s="185"/>
      <c r="S331" s="185"/>
      <c r="T331" s="185"/>
      <c r="U331" s="450"/>
      <c r="V331" s="450"/>
      <c r="W331" s="450"/>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c r="AS331" s="185"/>
      <c r="AT331" s="185"/>
      <c r="AU331" s="185"/>
      <c r="AV331" s="185"/>
      <c r="AW331" s="185"/>
      <c r="AX331" s="185"/>
      <c r="AY331" s="185"/>
      <c r="AZ331" s="185"/>
      <c r="BA331" s="185"/>
      <c r="BB331" s="185"/>
      <c r="BC331" s="185"/>
      <c r="BD331" s="185"/>
      <c r="BE331" s="185"/>
      <c r="BF331" s="185"/>
      <c r="BG331" s="185"/>
      <c r="BH331" s="185"/>
      <c r="BI331" s="185"/>
      <c r="BJ331" s="185"/>
      <c r="BK331" s="185"/>
      <c r="BL331" s="185"/>
      <c r="BM331" s="185"/>
      <c r="BN331" s="450"/>
      <c r="BO331" s="185"/>
      <c r="BP331" s="185"/>
      <c r="BQ331" s="185"/>
      <c r="BR331" s="185"/>
      <c r="BS331" s="185"/>
      <c r="BT331" s="185"/>
      <c r="BU331" s="185"/>
      <c r="BV331" s="185"/>
      <c r="BW331" s="185"/>
      <c r="BX331" s="185"/>
      <c r="BY331" s="185"/>
      <c r="BZ331" s="185"/>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288"/>
      <c r="CY331" s="288"/>
      <c r="CZ331" s="288"/>
      <c r="DA331" s="288"/>
      <c r="DB331" s="288"/>
      <c r="DC331" s="288"/>
      <c r="DD331" s="288"/>
      <c r="DE331" s="288"/>
      <c r="DF331" s="288"/>
      <c r="DG331" s="288"/>
      <c r="DH331" s="288"/>
      <c r="DI331" s="288"/>
      <c r="DJ331" s="288"/>
      <c r="DK331" s="288"/>
      <c r="DL331" s="288"/>
      <c r="DM331" s="288"/>
      <c r="DN331" s="288"/>
      <c r="DO331" s="288"/>
      <c r="DP331" s="288"/>
      <c r="DQ331" s="288"/>
      <c r="DR331" s="288"/>
      <c r="DS331" s="288"/>
      <c r="DT331" s="288"/>
      <c r="DU331" s="288"/>
      <c r="DV331" s="288"/>
      <c r="DW331" s="288"/>
      <c r="DX331" s="288"/>
      <c r="DY331" s="288"/>
      <c r="DZ331" s="288"/>
      <c r="EA331" s="288"/>
      <c r="EB331" s="288"/>
      <c r="EC331" s="288"/>
      <c r="ED331" s="288"/>
      <c r="EE331" s="288"/>
      <c r="EF331" s="288"/>
      <c r="EG331" s="288"/>
      <c r="EH331" s="288"/>
      <c r="EI331" s="288"/>
      <c r="EJ331" s="288"/>
      <c r="EK331" s="288"/>
      <c r="EL331" s="288"/>
      <c r="EM331" s="288"/>
      <c r="EN331" s="288"/>
      <c r="EO331" s="288"/>
      <c r="EP331" s="288"/>
      <c r="EQ331" s="288"/>
      <c r="ER331" s="288"/>
      <c r="ES331" s="288"/>
      <c r="ET331" s="288"/>
      <c r="EU331" s="288"/>
      <c r="EV331" s="288"/>
      <c r="EW331" s="288"/>
      <c r="EX331" s="288"/>
      <c r="EY331" s="288"/>
      <c r="EZ331" s="288"/>
      <c r="FA331" s="288"/>
      <c r="FB331" s="288"/>
      <c r="FC331" s="288"/>
      <c r="FD331" s="288"/>
      <c r="FE331" s="288"/>
      <c r="FF331" s="288"/>
      <c r="FG331" s="288"/>
      <c r="FH331" s="288"/>
      <c r="FI331" s="288"/>
      <c r="FJ331" s="289"/>
      <c r="FK331" s="288"/>
      <c r="FL331" s="288"/>
      <c r="FM331" s="288"/>
      <c r="FN331" s="288"/>
      <c r="FO331" s="288"/>
      <c r="FP331" s="288"/>
      <c r="FQ331" s="288"/>
      <c r="FR331" s="288"/>
      <c r="FS331" s="288"/>
      <c r="FT331" s="288"/>
      <c r="FU331" s="288"/>
      <c r="FV331" s="288"/>
      <c r="FW331" s="288"/>
      <c r="FX331" s="288"/>
      <c r="FY331" s="288"/>
      <c r="FZ331" s="288"/>
      <c r="GA331" s="288"/>
      <c r="GB331" s="288"/>
      <c r="GC331" s="288"/>
      <c r="GD331" s="288"/>
      <c r="GE331" s="288"/>
      <c r="GF331" s="288"/>
      <c r="GG331" s="288"/>
      <c r="GH331" s="288"/>
      <c r="GI331" s="288"/>
      <c r="GJ331" s="288"/>
      <c r="GK331" s="288"/>
      <c r="GL331" s="288"/>
      <c r="GM331" s="288"/>
      <c r="GN331" s="288"/>
      <c r="GO331" s="288"/>
      <c r="GP331" s="288"/>
      <c r="GQ331" s="288"/>
      <c r="GR331" s="290"/>
      <c r="GS331" s="288"/>
      <c r="GT331" s="288"/>
      <c r="GU331" s="288"/>
      <c r="GV331" s="288"/>
      <c r="GW331" s="288"/>
      <c r="GX331" s="288"/>
      <c r="GY331" s="290"/>
      <c r="GZ331" s="290"/>
      <c r="HA331" s="290"/>
      <c r="HB331" s="290"/>
      <c r="HC331" s="290"/>
      <c r="HD331" s="290"/>
      <c r="HE331" s="290"/>
      <c r="HF331" s="291"/>
      <c r="HG331" s="291"/>
      <c r="HH331" s="291"/>
      <c r="HI331" s="291"/>
      <c r="HJ331" s="291"/>
      <c r="HK331" s="291"/>
      <c r="HL331" s="291"/>
    </row>
    <row r="332" spans="1:220" ht="33.75" x14ac:dyDescent="0.25">
      <c r="A332" s="99" t="s">
        <v>287</v>
      </c>
      <c r="B332" s="99" t="s">
        <v>281</v>
      </c>
      <c r="C332" s="99" t="s">
        <v>281</v>
      </c>
      <c r="D332" s="99" t="s">
        <v>202</v>
      </c>
      <c r="E332" s="99" t="s">
        <v>502</v>
      </c>
      <c r="F332" s="415"/>
      <c r="G332" s="99"/>
      <c r="H332" s="107"/>
      <c r="I332" s="100"/>
      <c r="J332" s="294"/>
      <c r="K332" s="108" t="s">
        <v>868</v>
      </c>
      <c r="L332" s="127">
        <f t="shared" si="45"/>
        <v>0</v>
      </c>
      <c r="M332" s="78"/>
      <c r="N332" s="78"/>
      <c r="O332" s="73"/>
      <c r="P332" s="73"/>
      <c r="Q332" s="73"/>
      <c r="R332" s="73"/>
      <c r="S332" s="73"/>
      <c r="T332" s="73"/>
      <c r="U332" s="192"/>
      <c r="V332" s="192"/>
      <c r="W332" s="192"/>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192"/>
      <c r="BO332" s="73"/>
      <c r="BP332" s="73"/>
      <c r="BQ332" s="73"/>
      <c r="BR332" s="73"/>
      <c r="BS332" s="73"/>
      <c r="BT332" s="73"/>
      <c r="BU332" s="73"/>
      <c r="BV332" s="73"/>
      <c r="BW332" s="73"/>
      <c r="BX332" s="73"/>
      <c r="BY332" s="295"/>
      <c r="BZ332" s="295"/>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136"/>
      <c r="ES332" s="4"/>
      <c r="ET332" s="4"/>
      <c r="EU332" s="4"/>
      <c r="EV332" s="4"/>
      <c r="EW332" s="4"/>
      <c r="EX332" s="179"/>
      <c r="EY332" s="179"/>
      <c r="EZ332" s="179"/>
      <c r="FA332" s="179"/>
      <c r="FB332" s="179"/>
      <c r="FC332" s="179"/>
      <c r="FD332" s="179"/>
      <c r="FE332" s="179"/>
      <c r="FF332" s="179"/>
      <c r="FG332" s="179"/>
      <c r="FH332" s="179"/>
      <c r="FI332" s="179"/>
      <c r="FJ332" s="180"/>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03"/>
      <c r="GS332" s="179"/>
      <c r="GT332" s="179"/>
      <c r="GU332" s="179"/>
      <c r="GV332" s="179"/>
      <c r="GW332" s="179"/>
      <c r="GX332" s="179"/>
      <c r="GY332" s="103"/>
      <c r="GZ332" s="103"/>
      <c r="HA332" s="103"/>
      <c r="HB332" s="103"/>
      <c r="HC332" s="103"/>
      <c r="HD332" s="103"/>
      <c r="HE332" s="103"/>
      <c r="HF332" s="16"/>
      <c r="HG332" s="16"/>
      <c r="HH332" s="16"/>
      <c r="HI332" s="16"/>
      <c r="HJ332" s="16"/>
      <c r="HK332" s="16"/>
      <c r="HL332" s="16"/>
    </row>
    <row r="333" spans="1:220" ht="45" x14ac:dyDescent="0.25">
      <c r="A333" s="68" t="s">
        <v>287</v>
      </c>
      <c r="B333" s="68" t="s">
        <v>281</v>
      </c>
      <c r="C333" s="68" t="s">
        <v>281</v>
      </c>
      <c r="D333" s="68" t="s">
        <v>202</v>
      </c>
      <c r="E333" s="68" t="s">
        <v>502</v>
      </c>
      <c r="F333" s="193" t="s">
        <v>869</v>
      </c>
      <c r="G333" s="68" t="s">
        <v>261</v>
      </c>
      <c r="H333" s="484" t="s">
        <v>870</v>
      </c>
      <c r="I333" s="487" t="s">
        <v>223</v>
      </c>
      <c r="J333" s="488" t="s">
        <v>871</v>
      </c>
      <c r="K333" s="489" t="s">
        <v>1044</v>
      </c>
      <c r="L333" s="127">
        <f t="shared" ref="L333:L394" si="50">M333</f>
        <v>500000000</v>
      </c>
      <c r="M333" s="73">
        <f t="shared" ref="M333:M339" si="51">N333</f>
        <v>500000000</v>
      </c>
      <c r="N333" s="73">
        <f t="shared" ref="N333:N339" si="52">SUM(O333:BZ333)</f>
        <v>500000000</v>
      </c>
      <c r="O333" s="73">
        <v>500000000</v>
      </c>
      <c r="P333" s="73"/>
      <c r="Q333" s="73"/>
      <c r="R333" s="73"/>
      <c r="S333" s="73"/>
      <c r="T333" s="73"/>
      <c r="U333" s="192"/>
      <c r="V333" s="192"/>
      <c r="W333" s="192"/>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192"/>
      <c r="BO333" s="73"/>
      <c r="BP333" s="73"/>
      <c r="BQ333" s="73"/>
      <c r="BR333" s="73"/>
      <c r="BS333" s="73"/>
      <c r="BT333" s="73"/>
      <c r="BU333" s="73"/>
      <c r="BV333" s="73"/>
      <c r="BW333" s="73"/>
      <c r="BX333" s="73"/>
      <c r="BY333" s="73"/>
      <c r="BZ333" s="73"/>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80"/>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03"/>
      <c r="GS333" s="179"/>
      <c r="GT333" s="179"/>
      <c r="GU333" s="179"/>
      <c r="GV333" s="179"/>
      <c r="GW333" s="179"/>
      <c r="GX333" s="179"/>
      <c r="GY333" s="103"/>
      <c r="GZ333" s="103"/>
      <c r="HA333" s="103"/>
      <c r="HB333" s="103"/>
      <c r="HC333" s="103"/>
      <c r="HD333" s="103"/>
      <c r="HE333" s="103"/>
      <c r="HF333" s="16"/>
      <c r="HG333" s="16"/>
      <c r="HH333" s="16"/>
      <c r="HI333" s="16"/>
      <c r="HJ333" s="16"/>
      <c r="HK333" s="16"/>
      <c r="HL333" s="16"/>
    </row>
    <row r="334" spans="1:220" ht="45" x14ac:dyDescent="0.25">
      <c r="A334" s="68" t="s">
        <v>287</v>
      </c>
      <c r="B334" s="68" t="s">
        <v>281</v>
      </c>
      <c r="C334" s="68" t="s">
        <v>281</v>
      </c>
      <c r="D334" s="68" t="s">
        <v>202</v>
      </c>
      <c r="E334" s="68" t="s">
        <v>502</v>
      </c>
      <c r="F334" s="193">
        <v>2017005810105</v>
      </c>
      <c r="G334" s="68" t="s">
        <v>261</v>
      </c>
      <c r="H334" s="484" t="s">
        <v>873</v>
      </c>
      <c r="I334" s="487" t="s">
        <v>223</v>
      </c>
      <c r="J334" s="488" t="s">
        <v>874</v>
      </c>
      <c r="K334" s="489" t="s">
        <v>1045</v>
      </c>
      <c r="L334" s="127">
        <f t="shared" si="50"/>
        <v>2850000000</v>
      </c>
      <c r="M334" s="73">
        <f t="shared" si="51"/>
        <v>2850000000</v>
      </c>
      <c r="N334" s="73">
        <f t="shared" si="52"/>
        <v>2850000000</v>
      </c>
      <c r="O334" s="73">
        <v>2850000000</v>
      </c>
      <c r="P334" s="73"/>
      <c r="Q334" s="73"/>
      <c r="R334" s="73"/>
      <c r="S334" s="73"/>
      <c r="T334" s="73"/>
      <c r="U334" s="192"/>
      <c r="V334" s="192"/>
      <c r="W334" s="192"/>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192"/>
      <c r="BO334" s="73"/>
      <c r="BP334" s="73"/>
      <c r="BQ334" s="73"/>
      <c r="BR334" s="73"/>
      <c r="BS334" s="73"/>
      <c r="BT334" s="73"/>
      <c r="BU334" s="73"/>
      <c r="BV334" s="73"/>
      <c r="BW334" s="73"/>
      <c r="BX334" s="73"/>
      <c r="BY334" s="73"/>
      <c r="BZ334" s="73"/>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80"/>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03"/>
      <c r="GS334" s="179"/>
      <c r="GT334" s="179"/>
      <c r="GU334" s="179"/>
      <c r="GV334" s="179"/>
      <c r="GW334" s="179"/>
      <c r="GX334" s="179"/>
      <c r="GY334" s="103"/>
      <c r="GZ334" s="103"/>
      <c r="HA334" s="103"/>
      <c r="HB334" s="103"/>
      <c r="HC334" s="103"/>
      <c r="HD334" s="103"/>
      <c r="HE334" s="103"/>
      <c r="HF334" s="16"/>
      <c r="HG334" s="16"/>
      <c r="HH334" s="16"/>
      <c r="HI334" s="16"/>
      <c r="HJ334" s="16"/>
      <c r="HK334" s="16"/>
      <c r="HL334" s="16"/>
    </row>
    <row r="335" spans="1:220" ht="33.75" x14ac:dyDescent="0.25">
      <c r="A335" s="68" t="s">
        <v>287</v>
      </c>
      <c r="B335" s="68" t="s">
        <v>281</v>
      </c>
      <c r="C335" s="68" t="s">
        <v>281</v>
      </c>
      <c r="D335" s="68" t="s">
        <v>202</v>
      </c>
      <c r="E335" s="68" t="s">
        <v>502</v>
      </c>
      <c r="F335" s="195" t="s">
        <v>1046</v>
      </c>
      <c r="G335" s="109" t="s">
        <v>513</v>
      </c>
      <c r="H335" s="487" t="s">
        <v>1387</v>
      </c>
      <c r="I335" s="500" t="s">
        <v>223</v>
      </c>
      <c r="J335" s="499"/>
      <c r="K335" s="494" t="s">
        <v>1048</v>
      </c>
      <c r="L335" s="127">
        <f t="shared" si="50"/>
        <v>600000000</v>
      </c>
      <c r="M335" s="73">
        <f t="shared" si="51"/>
        <v>600000000</v>
      </c>
      <c r="N335" s="73">
        <f t="shared" si="52"/>
        <v>600000000</v>
      </c>
      <c r="O335" s="177">
        <v>600000000</v>
      </c>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c r="CX335" s="103"/>
      <c r="CY335" s="103"/>
      <c r="CZ335" s="103"/>
      <c r="DA335" s="103"/>
      <c r="DB335" s="103"/>
      <c r="DC335" s="103"/>
      <c r="DD335" s="103"/>
      <c r="DE335" s="103"/>
      <c r="DF335" s="103"/>
      <c r="DG335" s="103"/>
      <c r="DH335" s="103"/>
      <c r="DI335" s="103"/>
      <c r="DJ335" s="103"/>
      <c r="DK335" s="103"/>
      <c r="DL335" s="103"/>
      <c r="DM335" s="103"/>
      <c r="DN335" s="103"/>
      <c r="DO335" s="103"/>
      <c r="DP335" s="103"/>
      <c r="DQ335" s="103"/>
      <c r="DR335" s="103"/>
      <c r="DS335" s="103"/>
      <c r="DT335" s="103"/>
      <c r="DU335" s="103"/>
      <c r="DV335" s="103"/>
      <c r="DW335" s="103"/>
      <c r="DX335" s="103"/>
      <c r="DY335" s="103"/>
      <c r="DZ335" s="103"/>
      <c r="EA335" s="103"/>
      <c r="EB335" s="103"/>
      <c r="EC335" s="103"/>
      <c r="ED335" s="103"/>
      <c r="EE335" s="103"/>
      <c r="EF335" s="103"/>
      <c r="EG335" s="103"/>
      <c r="EH335" s="103"/>
      <c r="EI335" s="103"/>
      <c r="EJ335" s="103"/>
      <c r="EK335" s="103"/>
      <c r="EL335" s="103"/>
      <c r="EM335" s="103"/>
      <c r="EN335" s="103"/>
      <c r="EO335" s="103"/>
      <c r="EP335" s="103"/>
      <c r="EQ335" s="103"/>
      <c r="ER335" s="103"/>
      <c r="ES335" s="103"/>
      <c r="ET335" s="103"/>
      <c r="EU335" s="103"/>
      <c r="EV335" s="103"/>
      <c r="EW335" s="103"/>
      <c r="EX335" s="103"/>
      <c r="EY335" s="103"/>
      <c r="EZ335" s="103"/>
      <c r="FA335" s="103"/>
      <c r="FB335" s="103"/>
      <c r="FC335" s="103"/>
      <c r="FD335" s="103"/>
      <c r="FE335" s="103"/>
      <c r="FF335" s="103"/>
      <c r="FG335" s="103"/>
      <c r="FH335" s="103"/>
      <c r="FI335" s="103"/>
      <c r="FJ335" s="103"/>
      <c r="FK335" s="103"/>
      <c r="FL335" s="103"/>
      <c r="FM335" s="103"/>
      <c r="FN335" s="103"/>
      <c r="FO335" s="103"/>
      <c r="FP335" s="103"/>
      <c r="FQ335" s="103"/>
      <c r="FR335" s="103"/>
      <c r="FS335" s="103"/>
      <c r="FT335" s="103"/>
      <c r="FU335" s="103"/>
      <c r="FV335" s="103"/>
      <c r="FW335" s="103"/>
      <c r="FX335" s="103"/>
      <c r="FY335" s="103"/>
      <c r="FZ335" s="103"/>
      <c r="GA335" s="103"/>
      <c r="GB335" s="103"/>
      <c r="GC335" s="103"/>
      <c r="GD335" s="103"/>
      <c r="GE335" s="103"/>
      <c r="GF335" s="103"/>
      <c r="GG335" s="103"/>
      <c r="GH335" s="103"/>
      <c r="GI335" s="103"/>
      <c r="GJ335" s="103"/>
      <c r="GK335" s="103"/>
      <c r="GL335" s="103"/>
      <c r="GM335" s="103"/>
      <c r="GN335" s="103"/>
      <c r="GO335" s="103"/>
      <c r="GP335" s="103"/>
      <c r="GQ335" s="103"/>
      <c r="GR335" s="103"/>
      <c r="GS335" s="103"/>
      <c r="GT335" s="103"/>
      <c r="GU335" s="103"/>
      <c r="GV335" s="103"/>
      <c r="GW335" s="103"/>
      <c r="GX335" s="103"/>
      <c r="GY335" s="103"/>
      <c r="GZ335" s="103"/>
      <c r="HA335" s="103"/>
      <c r="HB335" s="103"/>
      <c r="HC335" s="103"/>
      <c r="HD335" s="103"/>
      <c r="HE335" s="103"/>
      <c r="HF335" s="82"/>
      <c r="HG335" s="82"/>
      <c r="HH335" s="82"/>
      <c r="HI335" s="82"/>
      <c r="HJ335" s="82"/>
      <c r="HK335" s="82"/>
      <c r="HL335" s="82"/>
    </row>
    <row r="336" spans="1:220" ht="33.75" x14ac:dyDescent="0.25">
      <c r="A336" s="68" t="s">
        <v>287</v>
      </c>
      <c r="B336" s="68" t="s">
        <v>281</v>
      </c>
      <c r="C336" s="68" t="s">
        <v>281</v>
      </c>
      <c r="D336" s="68" t="s">
        <v>202</v>
      </c>
      <c r="E336" s="68" t="s">
        <v>502</v>
      </c>
      <c r="F336" s="195">
        <v>2017005810448</v>
      </c>
      <c r="G336" s="109"/>
      <c r="H336" s="487" t="s">
        <v>1388</v>
      </c>
      <c r="I336" s="500" t="s">
        <v>223</v>
      </c>
      <c r="J336" s="499"/>
      <c r="K336" s="507" t="s">
        <v>1049</v>
      </c>
      <c r="L336" s="127">
        <f t="shared" si="50"/>
        <v>2000000000</v>
      </c>
      <c r="M336" s="73">
        <f t="shared" si="51"/>
        <v>2000000000</v>
      </c>
      <c r="N336" s="73">
        <f t="shared" si="52"/>
        <v>2000000000</v>
      </c>
      <c r="O336" s="177">
        <v>2000000000</v>
      </c>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103"/>
      <c r="CB336" s="103"/>
      <c r="CC336" s="103"/>
      <c r="CD336" s="103"/>
      <c r="CE336" s="103"/>
      <c r="CF336" s="103"/>
      <c r="CG336" s="103"/>
      <c r="CH336" s="103"/>
      <c r="CI336" s="103"/>
      <c r="CJ336" s="103"/>
      <c r="CK336" s="103"/>
      <c r="CL336" s="103"/>
      <c r="CM336" s="103"/>
      <c r="CN336" s="103"/>
      <c r="CO336" s="103"/>
      <c r="CP336" s="103"/>
      <c r="CQ336" s="103"/>
      <c r="CR336" s="103"/>
      <c r="CS336" s="103"/>
      <c r="CT336" s="103"/>
      <c r="CU336" s="103"/>
      <c r="CV336" s="103"/>
      <c r="CW336" s="103"/>
      <c r="CX336" s="103"/>
      <c r="CY336" s="103"/>
      <c r="CZ336" s="103"/>
      <c r="DA336" s="103"/>
      <c r="DB336" s="103"/>
      <c r="DC336" s="103"/>
      <c r="DD336" s="103"/>
      <c r="DE336" s="103"/>
      <c r="DF336" s="103"/>
      <c r="DG336" s="103"/>
      <c r="DH336" s="103"/>
      <c r="DI336" s="103"/>
      <c r="DJ336" s="103"/>
      <c r="DK336" s="103"/>
      <c r="DL336" s="103"/>
      <c r="DM336" s="103"/>
      <c r="DN336" s="103"/>
      <c r="DO336" s="103"/>
      <c r="DP336" s="103"/>
      <c r="DQ336" s="103"/>
      <c r="DR336" s="103"/>
      <c r="DS336" s="103"/>
      <c r="DT336" s="103"/>
      <c r="DU336" s="103"/>
      <c r="DV336" s="103"/>
      <c r="DW336" s="103"/>
      <c r="DX336" s="103"/>
      <c r="DY336" s="103"/>
      <c r="DZ336" s="103"/>
      <c r="EA336" s="103"/>
      <c r="EB336" s="103"/>
      <c r="EC336" s="103"/>
      <c r="ED336" s="103"/>
      <c r="EE336" s="103"/>
      <c r="EF336" s="103"/>
      <c r="EG336" s="103"/>
      <c r="EH336" s="103"/>
      <c r="EI336" s="103"/>
      <c r="EJ336" s="103"/>
      <c r="EK336" s="103"/>
      <c r="EL336" s="103"/>
      <c r="EM336" s="103"/>
      <c r="EN336" s="103"/>
      <c r="EO336" s="103"/>
      <c r="EP336" s="103"/>
      <c r="EQ336" s="103"/>
      <c r="ER336" s="103"/>
      <c r="ES336" s="103"/>
      <c r="ET336" s="103"/>
      <c r="EU336" s="103"/>
      <c r="EV336" s="103"/>
      <c r="EW336" s="103"/>
      <c r="EX336" s="103"/>
      <c r="EY336" s="103"/>
      <c r="EZ336" s="103"/>
      <c r="FA336" s="103"/>
      <c r="FB336" s="103"/>
      <c r="FC336" s="103"/>
      <c r="FD336" s="103"/>
      <c r="FE336" s="103"/>
      <c r="FF336" s="103"/>
      <c r="FG336" s="103"/>
      <c r="FH336" s="103"/>
      <c r="FI336" s="103"/>
      <c r="FJ336" s="103"/>
      <c r="FK336" s="103"/>
      <c r="FL336" s="103"/>
      <c r="FM336" s="103"/>
      <c r="FN336" s="103"/>
      <c r="FO336" s="103"/>
      <c r="FP336" s="103"/>
      <c r="FQ336" s="103"/>
      <c r="FR336" s="103"/>
      <c r="FS336" s="103"/>
      <c r="FT336" s="103"/>
      <c r="FU336" s="103"/>
      <c r="FV336" s="103"/>
      <c r="FW336" s="103"/>
      <c r="FX336" s="103"/>
      <c r="FY336" s="103"/>
      <c r="FZ336" s="103"/>
      <c r="GA336" s="103"/>
      <c r="GB336" s="103"/>
      <c r="GC336" s="103"/>
      <c r="GD336" s="103"/>
      <c r="GE336" s="103"/>
      <c r="GF336" s="103"/>
      <c r="GG336" s="103"/>
      <c r="GH336" s="103"/>
      <c r="GI336" s="103"/>
      <c r="GJ336" s="103"/>
      <c r="GK336" s="103"/>
      <c r="GL336" s="103"/>
      <c r="GM336" s="103"/>
      <c r="GN336" s="103"/>
      <c r="GO336" s="103"/>
      <c r="GP336" s="103"/>
      <c r="GQ336" s="103"/>
      <c r="GR336" s="103"/>
      <c r="GS336" s="103"/>
      <c r="GT336" s="103"/>
      <c r="GU336" s="103"/>
      <c r="GV336" s="103"/>
      <c r="GW336" s="103"/>
      <c r="GX336" s="103"/>
      <c r="GY336" s="103"/>
      <c r="GZ336" s="103"/>
      <c r="HA336" s="103"/>
      <c r="HB336" s="103"/>
      <c r="HC336" s="103"/>
      <c r="HD336" s="103"/>
      <c r="HE336" s="103"/>
      <c r="HF336" s="82"/>
      <c r="HG336" s="82"/>
      <c r="HH336" s="82"/>
      <c r="HI336" s="82"/>
      <c r="HJ336" s="82"/>
      <c r="HK336" s="82"/>
      <c r="HL336" s="82"/>
    </row>
    <row r="337" spans="1:220" ht="33.75" x14ac:dyDescent="0.25">
      <c r="A337" s="68" t="s">
        <v>287</v>
      </c>
      <c r="B337" s="68" t="s">
        <v>281</v>
      </c>
      <c r="C337" s="68" t="s">
        <v>281</v>
      </c>
      <c r="D337" s="68" t="s">
        <v>202</v>
      </c>
      <c r="E337" s="68" t="s">
        <v>502</v>
      </c>
      <c r="F337" s="195">
        <v>2017005810450</v>
      </c>
      <c r="G337" s="109"/>
      <c r="H337" s="487" t="s">
        <v>1389</v>
      </c>
      <c r="I337" s="500" t="s">
        <v>223</v>
      </c>
      <c r="J337" s="499"/>
      <c r="K337" s="494" t="s">
        <v>1050</v>
      </c>
      <c r="L337" s="127">
        <f t="shared" si="50"/>
        <v>1600000000</v>
      </c>
      <c r="M337" s="73">
        <f t="shared" si="51"/>
        <v>1600000000</v>
      </c>
      <c r="N337" s="73">
        <f t="shared" si="52"/>
        <v>1600000000</v>
      </c>
      <c r="O337" s="177">
        <v>1600000000</v>
      </c>
      <c r="P337" s="73"/>
      <c r="Q337" s="73"/>
      <c r="R337" s="73"/>
      <c r="S337" s="73"/>
      <c r="T337" s="73"/>
      <c r="U337" s="73"/>
      <c r="V337" s="73"/>
      <c r="W337" s="73"/>
      <c r="X337" s="73"/>
      <c r="Y337" s="73"/>
      <c r="Z337" s="73"/>
      <c r="AA337" s="73">
        <v>0</v>
      </c>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103"/>
      <c r="CB337" s="103"/>
      <c r="CC337" s="103"/>
      <c r="CD337" s="103"/>
      <c r="CE337" s="103"/>
      <c r="CF337" s="103"/>
      <c r="CG337" s="103"/>
      <c r="CH337" s="103"/>
      <c r="CI337" s="103"/>
      <c r="CJ337" s="103"/>
      <c r="CK337" s="103"/>
      <c r="CL337" s="103"/>
      <c r="CM337" s="103"/>
      <c r="CN337" s="103"/>
      <c r="CO337" s="103"/>
      <c r="CP337" s="103"/>
      <c r="CQ337" s="103"/>
      <c r="CR337" s="103"/>
      <c r="CS337" s="103"/>
      <c r="CT337" s="103"/>
      <c r="CU337" s="103"/>
      <c r="CV337" s="103"/>
      <c r="CW337" s="103"/>
      <c r="CX337" s="103"/>
      <c r="CY337" s="103"/>
      <c r="CZ337" s="103"/>
      <c r="DA337" s="103"/>
      <c r="DB337" s="103"/>
      <c r="DC337" s="103"/>
      <c r="DD337" s="103"/>
      <c r="DE337" s="103"/>
      <c r="DF337" s="103"/>
      <c r="DG337" s="103"/>
      <c r="DH337" s="103"/>
      <c r="DI337" s="103"/>
      <c r="DJ337" s="103"/>
      <c r="DK337" s="103"/>
      <c r="DL337" s="103"/>
      <c r="DM337" s="103"/>
      <c r="DN337" s="103"/>
      <c r="DO337" s="103"/>
      <c r="DP337" s="103"/>
      <c r="DQ337" s="103"/>
      <c r="DR337" s="103"/>
      <c r="DS337" s="103"/>
      <c r="DT337" s="103"/>
      <c r="DU337" s="103"/>
      <c r="DV337" s="103"/>
      <c r="DW337" s="103"/>
      <c r="DX337" s="103"/>
      <c r="DY337" s="103"/>
      <c r="DZ337" s="103"/>
      <c r="EA337" s="103"/>
      <c r="EB337" s="103"/>
      <c r="EC337" s="103"/>
      <c r="ED337" s="103"/>
      <c r="EE337" s="103"/>
      <c r="EF337" s="103"/>
      <c r="EG337" s="103"/>
      <c r="EH337" s="103"/>
      <c r="EI337" s="103"/>
      <c r="EJ337" s="103"/>
      <c r="EK337" s="103"/>
      <c r="EL337" s="103"/>
      <c r="EM337" s="103"/>
      <c r="EN337" s="103"/>
      <c r="EO337" s="103"/>
      <c r="EP337" s="103"/>
      <c r="EQ337" s="103"/>
      <c r="ER337" s="103"/>
      <c r="ES337" s="103"/>
      <c r="ET337" s="103"/>
      <c r="EU337" s="103"/>
      <c r="EV337" s="103"/>
      <c r="EW337" s="103"/>
      <c r="EX337" s="103"/>
      <c r="EY337" s="103"/>
      <c r="EZ337" s="103"/>
      <c r="FA337" s="103"/>
      <c r="FB337" s="103"/>
      <c r="FC337" s="103"/>
      <c r="FD337" s="103"/>
      <c r="FE337" s="103"/>
      <c r="FF337" s="103"/>
      <c r="FG337" s="103"/>
      <c r="FH337" s="103"/>
      <c r="FI337" s="103"/>
      <c r="FJ337" s="103"/>
      <c r="FK337" s="103"/>
      <c r="FL337" s="103"/>
      <c r="FM337" s="103"/>
      <c r="FN337" s="103"/>
      <c r="FO337" s="103"/>
      <c r="FP337" s="103"/>
      <c r="FQ337" s="103"/>
      <c r="FR337" s="103"/>
      <c r="FS337" s="103"/>
      <c r="FT337" s="103"/>
      <c r="FU337" s="103"/>
      <c r="FV337" s="103"/>
      <c r="FW337" s="103"/>
      <c r="FX337" s="103"/>
      <c r="FY337" s="103"/>
      <c r="FZ337" s="103"/>
      <c r="GA337" s="103"/>
      <c r="GB337" s="103"/>
      <c r="GC337" s="103"/>
      <c r="GD337" s="103"/>
      <c r="GE337" s="103"/>
      <c r="GF337" s="103"/>
      <c r="GG337" s="103"/>
      <c r="GH337" s="103"/>
      <c r="GI337" s="103"/>
      <c r="GJ337" s="103"/>
      <c r="GK337" s="103"/>
      <c r="GL337" s="103"/>
      <c r="GM337" s="103"/>
      <c r="GN337" s="103"/>
      <c r="GO337" s="103"/>
      <c r="GP337" s="103"/>
      <c r="GQ337" s="103"/>
      <c r="GR337" s="103"/>
      <c r="GS337" s="103"/>
      <c r="GT337" s="103"/>
      <c r="GU337" s="103"/>
      <c r="GV337" s="103"/>
      <c r="GW337" s="103"/>
      <c r="GX337" s="103"/>
      <c r="GY337" s="103"/>
      <c r="GZ337" s="103"/>
      <c r="HA337" s="103"/>
      <c r="HB337" s="103"/>
      <c r="HC337" s="103"/>
      <c r="HD337" s="103"/>
      <c r="HE337" s="103"/>
      <c r="HF337" s="82"/>
      <c r="HG337" s="82"/>
      <c r="HH337" s="82"/>
      <c r="HI337" s="82"/>
      <c r="HJ337" s="82"/>
      <c r="HK337" s="82"/>
      <c r="HL337" s="82"/>
    </row>
    <row r="338" spans="1:220" ht="33.75" x14ac:dyDescent="0.25">
      <c r="A338" s="68" t="s">
        <v>287</v>
      </c>
      <c r="B338" s="68" t="s">
        <v>281</v>
      </c>
      <c r="C338" s="68" t="s">
        <v>281</v>
      </c>
      <c r="D338" s="68" t="s">
        <v>202</v>
      </c>
      <c r="E338" s="68" t="s">
        <v>502</v>
      </c>
      <c r="F338" s="195">
        <v>2017005810452</v>
      </c>
      <c r="G338" s="109"/>
      <c r="H338" s="487" t="s">
        <v>1390</v>
      </c>
      <c r="I338" s="500" t="s">
        <v>223</v>
      </c>
      <c r="J338" s="499"/>
      <c r="K338" s="507" t="s">
        <v>1051</v>
      </c>
      <c r="L338" s="127">
        <f t="shared" si="50"/>
        <v>1000000000</v>
      </c>
      <c r="M338" s="73">
        <f t="shared" si="51"/>
        <v>1000000000</v>
      </c>
      <c r="N338" s="73">
        <f t="shared" si="52"/>
        <v>1000000000</v>
      </c>
      <c r="O338" s="177">
        <v>1000000000</v>
      </c>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103"/>
      <c r="CB338" s="103"/>
      <c r="CC338" s="103"/>
      <c r="CD338" s="103"/>
      <c r="CE338" s="103"/>
      <c r="CF338" s="103"/>
      <c r="CG338" s="103"/>
      <c r="CH338" s="103"/>
      <c r="CI338" s="103"/>
      <c r="CJ338" s="103"/>
      <c r="CK338" s="103"/>
      <c r="CL338" s="103"/>
      <c r="CM338" s="103"/>
      <c r="CN338" s="103"/>
      <c r="CO338" s="103"/>
      <c r="CP338" s="103"/>
      <c r="CQ338" s="103"/>
      <c r="CR338" s="103"/>
      <c r="CS338" s="103"/>
      <c r="CT338" s="103"/>
      <c r="CU338" s="103"/>
      <c r="CV338" s="103"/>
      <c r="CW338" s="103"/>
      <c r="CX338" s="103"/>
      <c r="CY338" s="103"/>
      <c r="CZ338" s="103"/>
      <c r="DA338" s="103"/>
      <c r="DB338" s="103"/>
      <c r="DC338" s="103"/>
      <c r="DD338" s="103"/>
      <c r="DE338" s="103"/>
      <c r="DF338" s="103"/>
      <c r="DG338" s="103"/>
      <c r="DH338" s="103"/>
      <c r="DI338" s="103"/>
      <c r="DJ338" s="103"/>
      <c r="DK338" s="103"/>
      <c r="DL338" s="103"/>
      <c r="DM338" s="103"/>
      <c r="DN338" s="103"/>
      <c r="DO338" s="103"/>
      <c r="DP338" s="103"/>
      <c r="DQ338" s="103"/>
      <c r="DR338" s="103"/>
      <c r="DS338" s="103"/>
      <c r="DT338" s="103"/>
      <c r="DU338" s="103"/>
      <c r="DV338" s="103"/>
      <c r="DW338" s="103"/>
      <c r="DX338" s="103"/>
      <c r="DY338" s="103"/>
      <c r="DZ338" s="103"/>
      <c r="EA338" s="103"/>
      <c r="EB338" s="103"/>
      <c r="EC338" s="103"/>
      <c r="ED338" s="103"/>
      <c r="EE338" s="103"/>
      <c r="EF338" s="103"/>
      <c r="EG338" s="103"/>
      <c r="EH338" s="103"/>
      <c r="EI338" s="103"/>
      <c r="EJ338" s="103"/>
      <c r="EK338" s="103"/>
      <c r="EL338" s="103"/>
      <c r="EM338" s="103"/>
      <c r="EN338" s="103"/>
      <c r="EO338" s="103"/>
      <c r="EP338" s="103"/>
      <c r="EQ338" s="103"/>
      <c r="ER338" s="103"/>
      <c r="ES338" s="103"/>
      <c r="ET338" s="103"/>
      <c r="EU338" s="103"/>
      <c r="EV338" s="103"/>
      <c r="EW338" s="103"/>
      <c r="EX338" s="103"/>
      <c r="EY338" s="103"/>
      <c r="EZ338" s="103"/>
      <c r="FA338" s="103"/>
      <c r="FB338" s="103"/>
      <c r="FC338" s="103"/>
      <c r="FD338" s="103"/>
      <c r="FE338" s="103"/>
      <c r="FF338" s="103"/>
      <c r="FG338" s="103"/>
      <c r="FH338" s="103"/>
      <c r="FI338" s="103"/>
      <c r="FJ338" s="103"/>
      <c r="FK338" s="103"/>
      <c r="FL338" s="103"/>
      <c r="FM338" s="103"/>
      <c r="FN338" s="103"/>
      <c r="FO338" s="103"/>
      <c r="FP338" s="103"/>
      <c r="FQ338" s="103"/>
      <c r="FR338" s="103"/>
      <c r="FS338" s="103"/>
      <c r="FT338" s="103"/>
      <c r="FU338" s="103"/>
      <c r="FV338" s="103"/>
      <c r="FW338" s="103"/>
      <c r="FX338" s="103"/>
      <c r="FY338" s="103"/>
      <c r="FZ338" s="103"/>
      <c r="GA338" s="103"/>
      <c r="GB338" s="103"/>
      <c r="GC338" s="103"/>
      <c r="GD338" s="103"/>
      <c r="GE338" s="103"/>
      <c r="GF338" s="103"/>
      <c r="GG338" s="103"/>
      <c r="GH338" s="103"/>
      <c r="GI338" s="103"/>
      <c r="GJ338" s="103"/>
      <c r="GK338" s="103"/>
      <c r="GL338" s="103"/>
      <c r="GM338" s="103"/>
      <c r="GN338" s="103"/>
      <c r="GO338" s="103"/>
      <c r="GP338" s="103"/>
      <c r="GQ338" s="103"/>
      <c r="GR338" s="103"/>
      <c r="GS338" s="103"/>
      <c r="GT338" s="103"/>
      <c r="GU338" s="103"/>
      <c r="GV338" s="103"/>
      <c r="GW338" s="103"/>
      <c r="GX338" s="103"/>
      <c r="GY338" s="103"/>
      <c r="GZ338" s="103"/>
      <c r="HA338" s="103"/>
      <c r="HB338" s="103"/>
      <c r="HC338" s="103"/>
      <c r="HD338" s="103"/>
      <c r="HE338" s="103"/>
      <c r="HF338" s="82"/>
      <c r="HG338" s="82"/>
      <c r="HH338" s="82"/>
      <c r="HI338" s="82"/>
      <c r="HJ338" s="82"/>
      <c r="HK338" s="82"/>
      <c r="HL338" s="82"/>
    </row>
    <row r="339" spans="1:220" ht="33.75" x14ac:dyDescent="0.25">
      <c r="A339" s="68" t="s">
        <v>287</v>
      </c>
      <c r="B339" s="68" t="s">
        <v>281</v>
      </c>
      <c r="C339" s="68" t="s">
        <v>281</v>
      </c>
      <c r="D339" s="68" t="s">
        <v>202</v>
      </c>
      <c r="E339" s="68" t="s">
        <v>502</v>
      </c>
      <c r="F339" s="195">
        <v>2017005810505</v>
      </c>
      <c r="G339" s="109"/>
      <c r="H339" s="487" t="s">
        <v>1391</v>
      </c>
      <c r="I339" s="500" t="s">
        <v>223</v>
      </c>
      <c r="J339" s="499"/>
      <c r="K339" s="507" t="s">
        <v>1052</v>
      </c>
      <c r="L339" s="127">
        <f t="shared" si="50"/>
        <v>300000000</v>
      </c>
      <c r="M339" s="73">
        <f t="shared" si="51"/>
        <v>300000000</v>
      </c>
      <c r="N339" s="73">
        <f t="shared" si="52"/>
        <v>300000000</v>
      </c>
      <c r="O339" s="177">
        <v>300000000</v>
      </c>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103"/>
      <c r="CB339" s="103"/>
      <c r="CC339" s="103"/>
      <c r="CD339" s="103"/>
      <c r="CE339" s="103"/>
      <c r="CF339" s="103"/>
      <c r="CG339" s="103"/>
      <c r="CH339" s="103"/>
      <c r="CI339" s="103"/>
      <c r="CJ339" s="103"/>
      <c r="CK339" s="103"/>
      <c r="CL339" s="103"/>
      <c r="CM339" s="103"/>
      <c r="CN339" s="103"/>
      <c r="CO339" s="103"/>
      <c r="CP339" s="103"/>
      <c r="CQ339" s="103"/>
      <c r="CR339" s="103"/>
      <c r="CS339" s="103"/>
      <c r="CT339" s="103"/>
      <c r="CU339" s="103"/>
      <c r="CV339" s="103"/>
      <c r="CW339" s="103"/>
      <c r="CX339" s="103"/>
      <c r="CY339" s="103"/>
      <c r="CZ339" s="103"/>
      <c r="DA339" s="103"/>
      <c r="DB339" s="103"/>
      <c r="DC339" s="103"/>
      <c r="DD339" s="103"/>
      <c r="DE339" s="103"/>
      <c r="DF339" s="103"/>
      <c r="DG339" s="103"/>
      <c r="DH339" s="103"/>
      <c r="DI339" s="103"/>
      <c r="DJ339" s="103"/>
      <c r="DK339" s="103"/>
      <c r="DL339" s="103"/>
      <c r="DM339" s="103"/>
      <c r="DN339" s="103"/>
      <c r="DO339" s="103"/>
      <c r="DP339" s="103"/>
      <c r="DQ339" s="103"/>
      <c r="DR339" s="103"/>
      <c r="DS339" s="103"/>
      <c r="DT339" s="103"/>
      <c r="DU339" s="103"/>
      <c r="DV339" s="103"/>
      <c r="DW339" s="103"/>
      <c r="DX339" s="103"/>
      <c r="DY339" s="103"/>
      <c r="DZ339" s="103"/>
      <c r="EA339" s="103"/>
      <c r="EB339" s="103"/>
      <c r="EC339" s="103"/>
      <c r="ED339" s="103"/>
      <c r="EE339" s="103"/>
      <c r="EF339" s="103"/>
      <c r="EG339" s="103"/>
      <c r="EH339" s="103"/>
      <c r="EI339" s="103"/>
      <c r="EJ339" s="103"/>
      <c r="EK339" s="103"/>
      <c r="EL339" s="103"/>
      <c r="EM339" s="103"/>
      <c r="EN339" s="103"/>
      <c r="EO339" s="103"/>
      <c r="EP339" s="103"/>
      <c r="EQ339" s="103"/>
      <c r="ER339" s="103"/>
      <c r="ES339" s="103"/>
      <c r="ET339" s="103"/>
      <c r="EU339" s="103"/>
      <c r="EV339" s="103"/>
      <c r="EW339" s="103"/>
      <c r="EX339" s="103"/>
      <c r="EY339" s="103"/>
      <c r="EZ339" s="103"/>
      <c r="FA339" s="103"/>
      <c r="FB339" s="103"/>
      <c r="FC339" s="103"/>
      <c r="FD339" s="103"/>
      <c r="FE339" s="103"/>
      <c r="FF339" s="103"/>
      <c r="FG339" s="103"/>
      <c r="FH339" s="103"/>
      <c r="FI339" s="103"/>
      <c r="FJ339" s="103"/>
      <c r="FK339" s="103"/>
      <c r="FL339" s="103"/>
      <c r="FM339" s="103"/>
      <c r="FN339" s="103"/>
      <c r="FO339" s="103"/>
      <c r="FP339" s="103"/>
      <c r="FQ339" s="103"/>
      <c r="FR339" s="103"/>
      <c r="FS339" s="103"/>
      <c r="FT339" s="103"/>
      <c r="FU339" s="103"/>
      <c r="FV339" s="103"/>
      <c r="FW339" s="103"/>
      <c r="FX339" s="103"/>
      <c r="FY339" s="103"/>
      <c r="FZ339" s="103"/>
      <c r="GA339" s="103"/>
      <c r="GB339" s="103"/>
      <c r="GC339" s="103"/>
      <c r="GD339" s="103"/>
      <c r="GE339" s="103"/>
      <c r="GF339" s="103"/>
      <c r="GG339" s="103"/>
      <c r="GH339" s="103"/>
      <c r="GI339" s="103"/>
      <c r="GJ339" s="103"/>
      <c r="GK339" s="103"/>
      <c r="GL339" s="103"/>
      <c r="GM339" s="103"/>
      <c r="GN339" s="103"/>
      <c r="GO339" s="103"/>
      <c r="GP339" s="103"/>
      <c r="GQ339" s="103"/>
      <c r="GR339" s="103"/>
      <c r="GS339" s="103"/>
      <c r="GT339" s="103"/>
      <c r="GU339" s="103"/>
      <c r="GV339" s="103"/>
      <c r="GW339" s="103"/>
      <c r="GX339" s="103"/>
      <c r="GY339" s="103"/>
      <c r="GZ339" s="103"/>
      <c r="HA339" s="103"/>
      <c r="HB339" s="103"/>
      <c r="HC339" s="103"/>
      <c r="HD339" s="103"/>
      <c r="HE339" s="103"/>
      <c r="HF339" s="82"/>
      <c r="HG339" s="82"/>
      <c r="HH339" s="82"/>
      <c r="HI339" s="82"/>
      <c r="HJ339" s="82"/>
      <c r="HK339" s="82"/>
      <c r="HL339" s="82"/>
    </row>
    <row r="340" spans="1:220" x14ac:dyDescent="0.25">
      <c r="A340" s="292" t="s">
        <v>287</v>
      </c>
      <c r="B340" s="96" t="s">
        <v>281</v>
      </c>
      <c r="C340" s="96" t="s">
        <v>202</v>
      </c>
      <c r="D340" s="96"/>
      <c r="E340" s="96"/>
      <c r="F340" s="411"/>
      <c r="G340" s="96"/>
      <c r="H340" s="461"/>
      <c r="I340" s="97"/>
      <c r="J340" s="292"/>
      <c r="K340" s="284" t="s">
        <v>283</v>
      </c>
      <c r="L340" s="127">
        <f t="shared" si="50"/>
        <v>0</v>
      </c>
      <c r="M340" s="73"/>
      <c r="N340" s="73"/>
      <c r="O340" s="73"/>
      <c r="P340" s="73"/>
      <c r="Q340" s="73"/>
      <c r="R340" s="73"/>
      <c r="S340" s="73"/>
      <c r="T340" s="73"/>
      <c r="U340" s="73"/>
      <c r="V340" s="73"/>
      <c r="W340" s="73"/>
      <c r="X340" s="78"/>
      <c r="Y340" s="78"/>
      <c r="Z340" s="78"/>
      <c r="AA340" s="78"/>
      <c r="AB340" s="78"/>
      <c r="AC340" s="78"/>
      <c r="AD340" s="78"/>
      <c r="AE340" s="78"/>
      <c r="AF340" s="78"/>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103"/>
      <c r="CB340" s="103"/>
      <c r="CC340" s="103"/>
      <c r="CD340" s="103"/>
      <c r="CE340" s="103"/>
      <c r="CF340" s="103"/>
      <c r="CG340" s="103"/>
      <c r="CH340" s="103"/>
      <c r="CI340" s="103"/>
      <c r="CJ340" s="103"/>
      <c r="CK340" s="103"/>
      <c r="CL340" s="103"/>
      <c r="CM340" s="103"/>
      <c r="CN340" s="103"/>
      <c r="CO340" s="103"/>
      <c r="CP340" s="103"/>
      <c r="CQ340" s="103"/>
      <c r="CR340" s="103"/>
      <c r="CS340" s="103"/>
      <c r="CT340" s="103"/>
      <c r="CU340" s="103"/>
      <c r="CV340" s="103"/>
      <c r="CW340" s="103"/>
      <c r="CX340" s="103"/>
      <c r="CY340" s="103"/>
      <c r="CZ340" s="103"/>
      <c r="DA340" s="103"/>
      <c r="DB340" s="103"/>
      <c r="DC340" s="103"/>
      <c r="DD340" s="103"/>
      <c r="DE340" s="103"/>
      <c r="DF340" s="103"/>
      <c r="DG340" s="103"/>
      <c r="DH340" s="103"/>
      <c r="DI340" s="103"/>
      <c r="DJ340" s="103"/>
      <c r="DK340" s="103"/>
      <c r="DL340" s="103"/>
      <c r="DM340" s="103"/>
      <c r="DN340" s="103"/>
      <c r="DO340" s="103"/>
      <c r="DP340" s="103"/>
      <c r="DQ340" s="103"/>
      <c r="DR340" s="103"/>
      <c r="DS340" s="103"/>
      <c r="DT340" s="103"/>
      <c r="DU340" s="103"/>
      <c r="DV340" s="103"/>
      <c r="DW340" s="103"/>
      <c r="DX340" s="103"/>
      <c r="DY340" s="103"/>
      <c r="DZ340" s="103"/>
      <c r="EA340" s="103"/>
      <c r="EB340" s="103"/>
      <c r="EC340" s="103"/>
      <c r="ED340" s="103"/>
      <c r="EE340" s="103"/>
      <c r="EF340" s="103"/>
      <c r="EG340" s="103"/>
      <c r="EH340" s="103"/>
      <c r="EI340" s="103"/>
      <c r="EJ340" s="103"/>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6"/>
      <c r="HG340" s="16"/>
      <c r="HH340" s="16"/>
      <c r="HI340" s="16"/>
      <c r="HJ340" s="16"/>
      <c r="HK340" s="16"/>
      <c r="HL340" s="16"/>
    </row>
    <row r="341" spans="1:220" x14ac:dyDescent="0.25">
      <c r="A341" s="293" t="s">
        <v>287</v>
      </c>
      <c r="B341" s="162" t="s">
        <v>281</v>
      </c>
      <c r="C341" s="162" t="s">
        <v>202</v>
      </c>
      <c r="D341" s="162" t="s">
        <v>502</v>
      </c>
      <c r="E341" s="162"/>
      <c r="F341" s="428"/>
      <c r="G341" s="164"/>
      <c r="H341" s="164"/>
      <c r="I341" s="164"/>
      <c r="J341" s="293"/>
      <c r="K341" s="372" t="s">
        <v>623</v>
      </c>
      <c r="L341" s="127">
        <f t="shared" si="50"/>
        <v>0</v>
      </c>
      <c r="M341" s="73"/>
      <c r="N341" s="73"/>
      <c r="O341" s="73"/>
      <c r="P341" s="73"/>
      <c r="Q341" s="73"/>
      <c r="R341" s="73"/>
      <c r="S341" s="73"/>
      <c r="T341" s="73"/>
      <c r="U341" s="73"/>
      <c r="V341" s="73"/>
      <c r="W341" s="73"/>
      <c r="X341" s="78"/>
      <c r="Y341" s="78"/>
      <c r="Z341" s="78"/>
      <c r="AA341" s="78"/>
      <c r="AB341" s="78"/>
      <c r="AC341" s="78"/>
      <c r="AD341" s="78"/>
      <c r="AE341" s="78"/>
      <c r="AF341" s="78"/>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103"/>
      <c r="CB341" s="103"/>
      <c r="CC341" s="103"/>
      <c r="CD341" s="103"/>
      <c r="CE341" s="103"/>
      <c r="CF341" s="103"/>
      <c r="CG341" s="103"/>
      <c r="CH341" s="103"/>
      <c r="CI341" s="103"/>
      <c r="CJ341" s="103"/>
      <c r="CK341" s="103"/>
      <c r="CL341" s="103"/>
      <c r="CM341" s="103"/>
      <c r="CN341" s="103"/>
      <c r="CO341" s="103"/>
      <c r="CP341" s="103"/>
      <c r="CQ341" s="103"/>
      <c r="CR341" s="103"/>
      <c r="CS341" s="103"/>
      <c r="CT341" s="103"/>
      <c r="CU341" s="103"/>
      <c r="CV341" s="103"/>
      <c r="CW341" s="103"/>
      <c r="CX341" s="103"/>
      <c r="CY341" s="103"/>
      <c r="CZ341" s="103"/>
      <c r="DA341" s="103"/>
      <c r="DB341" s="103"/>
      <c r="DC341" s="103"/>
      <c r="DD341" s="103"/>
      <c r="DE341" s="103"/>
      <c r="DF341" s="103"/>
      <c r="DG341" s="103"/>
      <c r="DH341" s="103"/>
      <c r="DI341" s="103"/>
      <c r="DJ341" s="103"/>
      <c r="DK341" s="103"/>
      <c r="DL341" s="103"/>
      <c r="DM341" s="103"/>
      <c r="DN341" s="103"/>
      <c r="DO341" s="103"/>
      <c r="DP341" s="103"/>
      <c r="DQ341" s="103"/>
      <c r="DR341" s="103"/>
      <c r="DS341" s="103"/>
      <c r="DT341" s="103"/>
      <c r="DU341" s="103"/>
      <c r="DV341" s="103"/>
      <c r="DW341" s="103"/>
      <c r="DX341" s="103"/>
      <c r="DY341" s="103"/>
      <c r="DZ341" s="103"/>
      <c r="EA341" s="103"/>
      <c r="EB341" s="103"/>
      <c r="EC341" s="103"/>
      <c r="ED341" s="103"/>
      <c r="EE341" s="103"/>
      <c r="EF341" s="103"/>
      <c r="EG341" s="103"/>
      <c r="EH341" s="103"/>
      <c r="EI341" s="103"/>
      <c r="EJ341" s="103"/>
      <c r="EK341" s="14"/>
      <c r="EL341" s="14"/>
      <c r="EM341" s="14"/>
      <c r="EN341" s="14"/>
      <c r="EO341" s="14"/>
      <c r="EP341" s="14"/>
      <c r="EQ341" s="14"/>
      <c r="ER341" s="14"/>
      <c r="ES341" s="14"/>
      <c r="ET341" s="14"/>
      <c r="EU341" s="14"/>
      <c r="EV341" s="14"/>
      <c r="EW341" s="14"/>
      <c r="EX341" s="14"/>
      <c r="EY341" s="14"/>
      <c r="EZ341" s="14"/>
      <c r="FA341" s="14"/>
      <c r="FB341" s="14"/>
      <c r="FC341" s="14"/>
      <c r="FD341" s="14"/>
      <c r="FE341" s="14"/>
      <c r="FF341" s="14"/>
      <c r="FG341" s="14"/>
      <c r="FH341" s="14"/>
      <c r="FI341" s="14"/>
      <c r="FJ341" s="14"/>
      <c r="FK341" s="14"/>
      <c r="FL341" s="14"/>
      <c r="FM341" s="14"/>
      <c r="FN341" s="14"/>
      <c r="FO341" s="14"/>
      <c r="FP341" s="14"/>
      <c r="FQ341" s="14"/>
      <c r="FR341" s="14"/>
      <c r="FS341" s="14"/>
      <c r="FT341" s="14"/>
      <c r="FU341" s="14"/>
      <c r="FV341" s="14"/>
      <c r="FW341" s="14"/>
      <c r="FX341" s="14"/>
      <c r="FY341" s="14"/>
      <c r="FZ341" s="14"/>
      <c r="GA341" s="14"/>
      <c r="GB341" s="14"/>
      <c r="GC341" s="14"/>
      <c r="GD341" s="14"/>
      <c r="GE341" s="14"/>
      <c r="GF341" s="14"/>
      <c r="GG341" s="14"/>
      <c r="GH341" s="14"/>
      <c r="GI341" s="14"/>
      <c r="GJ341" s="14"/>
      <c r="GK341" s="14"/>
      <c r="GL341" s="14"/>
      <c r="GM341" s="14"/>
      <c r="GN341" s="14"/>
      <c r="GO341" s="14"/>
      <c r="GP341" s="14"/>
      <c r="GQ341" s="14"/>
      <c r="GR341" s="14"/>
      <c r="GS341" s="14"/>
      <c r="GT341" s="14"/>
      <c r="GU341" s="14"/>
      <c r="GV341" s="14"/>
      <c r="GW341" s="14"/>
      <c r="GX341" s="14"/>
      <c r="GY341" s="14"/>
      <c r="GZ341" s="14"/>
      <c r="HA341" s="14"/>
      <c r="HB341" s="14"/>
      <c r="HC341" s="14"/>
      <c r="HD341" s="14"/>
      <c r="HE341" s="14"/>
      <c r="HF341" s="16"/>
      <c r="HG341" s="16"/>
      <c r="HH341" s="16"/>
      <c r="HI341" s="16"/>
      <c r="HJ341" s="16"/>
      <c r="HK341" s="16"/>
      <c r="HL341" s="16"/>
    </row>
    <row r="342" spans="1:220" x14ac:dyDescent="0.25">
      <c r="A342" s="294" t="s">
        <v>287</v>
      </c>
      <c r="B342" s="99" t="s">
        <v>281</v>
      </c>
      <c r="C342" s="99" t="s">
        <v>202</v>
      </c>
      <c r="D342" s="99" t="s">
        <v>502</v>
      </c>
      <c r="E342" s="99" t="s">
        <v>511</v>
      </c>
      <c r="F342" s="412"/>
      <c r="G342" s="100"/>
      <c r="H342" s="107"/>
      <c r="I342" s="100"/>
      <c r="J342" s="294"/>
      <c r="K342" s="302" t="s">
        <v>861</v>
      </c>
      <c r="L342" s="127">
        <f t="shared" si="50"/>
        <v>0</v>
      </c>
      <c r="M342" s="73"/>
      <c r="N342" s="73"/>
      <c r="O342" s="73"/>
      <c r="P342" s="73"/>
      <c r="Q342" s="73"/>
      <c r="R342" s="73"/>
      <c r="S342" s="73"/>
      <c r="T342" s="73"/>
      <c r="U342" s="73"/>
      <c r="V342" s="73"/>
      <c r="W342" s="73"/>
      <c r="X342" s="78"/>
      <c r="Y342" s="78"/>
      <c r="Z342" s="78"/>
      <c r="AA342" s="78"/>
      <c r="AB342" s="78"/>
      <c r="AC342" s="78"/>
      <c r="AD342" s="78"/>
      <c r="AE342" s="78"/>
      <c r="AF342" s="78"/>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103"/>
      <c r="CB342" s="103"/>
      <c r="CC342" s="103"/>
      <c r="CD342" s="103"/>
      <c r="CE342" s="103"/>
      <c r="CF342" s="103"/>
      <c r="CG342" s="103"/>
      <c r="CH342" s="103"/>
      <c r="CI342" s="103"/>
      <c r="CJ342" s="103"/>
      <c r="CK342" s="103"/>
      <c r="CL342" s="103"/>
      <c r="CM342" s="103"/>
      <c r="CN342" s="103"/>
      <c r="CO342" s="103"/>
      <c r="CP342" s="103"/>
      <c r="CQ342" s="103"/>
      <c r="CR342" s="103"/>
      <c r="CS342" s="103"/>
      <c r="CT342" s="103"/>
      <c r="CU342" s="103"/>
      <c r="CV342" s="103"/>
      <c r="CW342" s="103"/>
      <c r="CX342" s="103"/>
      <c r="CY342" s="103"/>
      <c r="CZ342" s="103"/>
      <c r="DA342" s="103"/>
      <c r="DB342" s="103"/>
      <c r="DC342" s="103"/>
      <c r="DD342" s="103"/>
      <c r="DE342" s="103"/>
      <c r="DF342" s="103"/>
      <c r="DG342" s="103"/>
      <c r="DH342" s="103"/>
      <c r="DI342" s="103"/>
      <c r="DJ342" s="103"/>
      <c r="DK342" s="103"/>
      <c r="DL342" s="103"/>
      <c r="DM342" s="103"/>
      <c r="DN342" s="103"/>
      <c r="DO342" s="103"/>
      <c r="DP342" s="103"/>
      <c r="DQ342" s="103"/>
      <c r="DR342" s="103"/>
      <c r="DS342" s="103"/>
      <c r="DT342" s="103"/>
      <c r="DU342" s="103"/>
      <c r="DV342" s="103"/>
      <c r="DW342" s="103"/>
      <c r="DX342" s="103"/>
      <c r="DY342" s="103"/>
      <c r="DZ342" s="103"/>
      <c r="EA342" s="103"/>
      <c r="EB342" s="103"/>
      <c r="EC342" s="103"/>
      <c r="ED342" s="103"/>
      <c r="EE342" s="103"/>
      <c r="EF342" s="103"/>
      <c r="EG342" s="103"/>
      <c r="EH342" s="103"/>
      <c r="EI342" s="103"/>
      <c r="EJ342" s="103"/>
      <c r="EK342" s="14"/>
      <c r="EL342" s="14"/>
      <c r="EM342" s="14"/>
      <c r="EN342" s="14"/>
      <c r="EO342" s="14"/>
      <c r="EP342" s="14"/>
      <c r="EQ342" s="14"/>
      <c r="ER342" s="14"/>
      <c r="ES342" s="14"/>
      <c r="ET342" s="14"/>
      <c r="EU342" s="14"/>
      <c r="EV342" s="14"/>
      <c r="EW342" s="14"/>
      <c r="EX342" s="14"/>
      <c r="EY342" s="14"/>
      <c r="EZ342" s="14"/>
      <c r="FA342" s="14"/>
      <c r="FB342" s="14"/>
      <c r="FC342" s="14"/>
      <c r="FD342" s="14"/>
      <c r="FE342" s="14"/>
      <c r="FF342" s="14"/>
      <c r="FG342" s="14"/>
      <c r="FH342" s="14"/>
      <c r="FI342" s="14"/>
      <c r="FJ342" s="14"/>
      <c r="FK342" s="14"/>
      <c r="FL342" s="14"/>
      <c r="FM342" s="14"/>
      <c r="FN342" s="14"/>
      <c r="FO342" s="14"/>
      <c r="FP342" s="14"/>
      <c r="FQ342" s="14"/>
      <c r="FR342" s="14"/>
      <c r="FS342" s="14"/>
      <c r="FT342" s="14"/>
      <c r="FU342" s="14"/>
      <c r="FV342" s="14"/>
      <c r="FW342" s="14"/>
      <c r="FX342" s="14"/>
      <c r="FY342" s="14"/>
      <c r="FZ342" s="14"/>
      <c r="GA342" s="14"/>
      <c r="GB342" s="14"/>
      <c r="GC342" s="14"/>
      <c r="GD342" s="14"/>
      <c r="GE342" s="14"/>
      <c r="GF342" s="14"/>
      <c r="GG342" s="14"/>
      <c r="GH342" s="14"/>
      <c r="GI342" s="14"/>
      <c r="GJ342" s="14"/>
      <c r="GK342" s="14"/>
      <c r="GL342" s="14"/>
      <c r="GM342" s="14"/>
      <c r="GN342" s="14"/>
      <c r="GO342" s="14"/>
      <c r="GP342" s="14"/>
      <c r="GQ342" s="14"/>
      <c r="GR342" s="14"/>
      <c r="GS342" s="14"/>
      <c r="GT342" s="14"/>
      <c r="GU342" s="14"/>
      <c r="GV342" s="14"/>
      <c r="GW342" s="14"/>
      <c r="GX342" s="14"/>
      <c r="GY342" s="14"/>
      <c r="GZ342" s="14"/>
      <c r="HA342" s="14"/>
      <c r="HB342" s="14"/>
      <c r="HC342" s="14"/>
      <c r="HD342" s="14"/>
      <c r="HE342" s="14"/>
      <c r="HF342" s="16"/>
      <c r="HG342" s="16"/>
      <c r="HH342" s="16"/>
      <c r="HI342" s="16"/>
      <c r="HJ342" s="16"/>
      <c r="HK342" s="16"/>
      <c r="HL342" s="16"/>
    </row>
    <row r="343" spans="1:220" ht="33.75" x14ac:dyDescent="0.25">
      <c r="A343" s="175" t="s">
        <v>287</v>
      </c>
      <c r="B343" s="68" t="s">
        <v>281</v>
      </c>
      <c r="C343" s="68" t="s">
        <v>202</v>
      </c>
      <c r="D343" s="68" t="s">
        <v>502</v>
      </c>
      <c r="E343" s="68" t="s">
        <v>511</v>
      </c>
      <c r="F343" s="195" t="s">
        <v>1055</v>
      </c>
      <c r="G343" s="68" t="s">
        <v>330</v>
      </c>
      <c r="H343" s="105" t="s">
        <v>1392</v>
      </c>
      <c r="I343" s="68" t="s">
        <v>223</v>
      </c>
      <c r="J343" s="69" t="s">
        <v>1264</v>
      </c>
      <c r="K343" s="507" t="s">
        <v>1056</v>
      </c>
      <c r="L343" s="127">
        <f t="shared" si="50"/>
        <v>460000000</v>
      </c>
      <c r="M343" s="73">
        <f t="shared" ref="M343:M346" si="53">N343</f>
        <v>460000000</v>
      </c>
      <c r="N343" s="73">
        <f>SUM(O343:BZ343)</f>
        <v>460000000</v>
      </c>
      <c r="O343" s="73">
        <v>460000000</v>
      </c>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103"/>
      <c r="CB343" s="103"/>
      <c r="CC343" s="103"/>
      <c r="CD343" s="103"/>
      <c r="CE343" s="103"/>
      <c r="CF343" s="103"/>
      <c r="CG343" s="103"/>
      <c r="CH343" s="103"/>
      <c r="CI343" s="103"/>
      <c r="CJ343" s="103"/>
      <c r="CK343" s="103"/>
      <c r="CL343" s="103"/>
      <c r="CM343" s="103"/>
      <c r="CN343" s="103"/>
      <c r="CO343" s="103"/>
      <c r="CP343" s="103"/>
      <c r="CQ343" s="103"/>
      <c r="CR343" s="103"/>
      <c r="CS343" s="103"/>
      <c r="CT343" s="103"/>
      <c r="CU343" s="103"/>
      <c r="CV343" s="103"/>
      <c r="CW343" s="103"/>
      <c r="CX343" s="103"/>
      <c r="CY343" s="103"/>
      <c r="CZ343" s="103"/>
      <c r="DA343" s="103"/>
      <c r="DB343" s="103"/>
      <c r="DC343" s="103"/>
      <c r="DD343" s="103"/>
      <c r="DE343" s="103"/>
      <c r="DF343" s="103"/>
      <c r="DG343" s="103"/>
      <c r="DH343" s="103"/>
      <c r="DI343" s="103"/>
      <c r="DJ343" s="103"/>
      <c r="DK343" s="103"/>
      <c r="DL343" s="103"/>
      <c r="DM343" s="103"/>
      <c r="DN343" s="103"/>
      <c r="DO343" s="103"/>
      <c r="DP343" s="103"/>
      <c r="DQ343" s="103"/>
      <c r="DR343" s="103"/>
      <c r="DS343" s="103"/>
      <c r="DT343" s="103"/>
      <c r="DU343" s="103"/>
      <c r="DV343" s="103"/>
      <c r="DW343" s="103"/>
      <c r="DX343" s="103"/>
      <c r="DY343" s="103"/>
      <c r="DZ343" s="103"/>
      <c r="EA343" s="103"/>
      <c r="EB343" s="103"/>
      <c r="EC343" s="103"/>
      <c r="ED343" s="103"/>
      <c r="EE343" s="103"/>
      <c r="EF343" s="103"/>
      <c r="EG343" s="103"/>
      <c r="EH343" s="103"/>
      <c r="EI343" s="103"/>
      <c r="EJ343" s="103"/>
      <c r="EK343" s="103"/>
      <c r="EL343" s="103"/>
      <c r="EM343" s="103"/>
      <c r="EN343" s="103"/>
      <c r="EO343" s="103"/>
      <c r="EP343" s="103"/>
      <c r="EQ343" s="103"/>
      <c r="ER343" s="103"/>
      <c r="ES343" s="103"/>
      <c r="ET343" s="103"/>
      <c r="EU343" s="103"/>
      <c r="EV343" s="103"/>
      <c r="EW343" s="103"/>
      <c r="EX343" s="103"/>
      <c r="EY343" s="103"/>
      <c r="EZ343" s="103"/>
      <c r="FA343" s="103"/>
      <c r="FB343" s="103"/>
      <c r="FC343" s="103"/>
      <c r="FD343" s="103"/>
      <c r="FE343" s="103"/>
      <c r="FF343" s="103"/>
      <c r="FG343" s="103"/>
      <c r="FH343" s="103"/>
      <c r="FI343" s="103"/>
      <c r="FJ343" s="103"/>
      <c r="FK343" s="103"/>
      <c r="FL343" s="103"/>
      <c r="FM343" s="103"/>
      <c r="FN343" s="103"/>
      <c r="FO343" s="103"/>
      <c r="FP343" s="103"/>
      <c r="FQ343" s="103"/>
      <c r="FR343" s="103"/>
      <c r="FS343" s="103"/>
      <c r="FT343" s="103"/>
      <c r="FU343" s="103"/>
      <c r="FV343" s="103"/>
      <c r="FW343" s="103"/>
      <c r="FX343" s="103"/>
      <c r="FY343" s="103"/>
      <c r="FZ343" s="103"/>
      <c r="GA343" s="103"/>
      <c r="GB343" s="103"/>
      <c r="GC343" s="103"/>
      <c r="GD343" s="103"/>
      <c r="GE343" s="103"/>
      <c r="GF343" s="103"/>
      <c r="GG343" s="103"/>
      <c r="GH343" s="103"/>
      <c r="GI343" s="103"/>
      <c r="GJ343" s="103"/>
      <c r="GK343" s="103"/>
      <c r="GL343" s="103"/>
      <c r="GM343" s="103"/>
      <c r="GN343" s="103"/>
      <c r="GO343" s="103"/>
      <c r="GP343" s="103"/>
      <c r="GQ343" s="103"/>
      <c r="GR343" s="103"/>
      <c r="GS343" s="103"/>
      <c r="GT343" s="103"/>
      <c r="GU343" s="103"/>
      <c r="GV343" s="103"/>
      <c r="GW343" s="103"/>
      <c r="GX343" s="103"/>
      <c r="GY343" s="103"/>
      <c r="GZ343" s="103"/>
      <c r="HA343" s="103"/>
      <c r="HB343" s="103"/>
      <c r="HC343" s="103"/>
      <c r="HD343" s="103"/>
      <c r="HE343" s="103"/>
      <c r="HF343" s="82"/>
      <c r="HG343" s="82"/>
      <c r="HH343" s="82"/>
      <c r="HI343" s="82"/>
      <c r="HJ343" s="82"/>
      <c r="HK343" s="82"/>
      <c r="HL343" s="82"/>
    </row>
    <row r="344" spans="1:220" ht="33.75" x14ac:dyDescent="0.25">
      <c r="A344" s="175" t="s">
        <v>287</v>
      </c>
      <c r="B344" s="68" t="s">
        <v>281</v>
      </c>
      <c r="C344" s="68" t="s">
        <v>202</v>
      </c>
      <c r="D344" s="68" t="s">
        <v>502</v>
      </c>
      <c r="E344" s="68" t="s">
        <v>511</v>
      </c>
      <c r="F344" s="195" t="s">
        <v>1057</v>
      </c>
      <c r="G344" s="68" t="s">
        <v>1058</v>
      </c>
      <c r="H344" s="105" t="s">
        <v>1393</v>
      </c>
      <c r="I344" s="68" t="s">
        <v>223</v>
      </c>
      <c r="J344" s="69" t="s">
        <v>1265</v>
      </c>
      <c r="K344" s="494" t="s">
        <v>1059</v>
      </c>
      <c r="L344" s="127">
        <f t="shared" si="50"/>
        <v>100000000</v>
      </c>
      <c r="M344" s="73">
        <f t="shared" si="53"/>
        <v>100000000</v>
      </c>
      <c r="N344" s="73">
        <f>SUM(O344:BZ344)</f>
        <v>100000000</v>
      </c>
      <c r="O344" s="73">
        <v>100000000</v>
      </c>
      <c r="P344" s="73"/>
      <c r="Q344" s="73"/>
      <c r="R344" s="73"/>
      <c r="S344" s="73"/>
      <c r="T344" s="73"/>
      <c r="U344" s="73"/>
      <c r="V344" s="73"/>
      <c r="W344" s="73"/>
      <c r="X344" s="73"/>
      <c r="Y344" s="73"/>
      <c r="Z344" s="73"/>
      <c r="AA344" s="73">
        <v>0</v>
      </c>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103"/>
      <c r="CB344" s="103"/>
      <c r="CC344" s="103"/>
      <c r="CD344" s="103"/>
      <c r="CE344" s="103"/>
      <c r="CF344" s="103"/>
      <c r="CG344" s="103"/>
      <c r="CH344" s="103"/>
      <c r="CI344" s="103"/>
      <c r="CJ344" s="103"/>
      <c r="CK344" s="103"/>
      <c r="CL344" s="103"/>
      <c r="CM344" s="103"/>
      <c r="CN344" s="103"/>
      <c r="CO344" s="103"/>
      <c r="CP344" s="103"/>
      <c r="CQ344" s="103"/>
      <c r="CR344" s="103"/>
      <c r="CS344" s="103"/>
      <c r="CT344" s="103"/>
      <c r="CU344" s="103"/>
      <c r="CV344" s="103"/>
      <c r="CW344" s="103"/>
      <c r="CX344" s="103"/>
      <c r="CY344" s="103"/>
      <c r="CZ344" s="103"/>
      <c r="DA344" s="103"/>
      <c r="DB344" s="103"/>
      <c r="DC344" s="103"/>
      <c r="DD344" s="103"/>
      <c r="DE344" s="103"/>
      <c r="DF344" s="103"/>
      <c r="DG344" s="103"/>
      <c r="DH344" s="103"/>
      <c r="DI344" s="103"/>
      <c r="DJ344" s="103"/>
      <c r="DK344" s="103"/>
      <c r="DL344" s="103"/>
      <c r="DM344" s="103"/>
      <c r="DN344" s="103"/>
      <c r="DO344" s="103"/>
      <c r="DP344" s="103"/>
      <c r="DQ344" s="103"/>
      <c r="DR344" s="103"/>
      <c r="DS344" s="103"/>
      <c r="DT344" s="103"/>
      <c r="DU344" s="103"/>
      <c r="DV344" s="103"/>
      <c r="DW344" s="103"/>
      <c r="DX344" s="103"/>
      <c r="DY344" s="103"/>
      <c r="DZ344" s="103"/>
      <c r="EA344" s="103"/>
      <c r="EB344" s="103"/>
      <c r="EC344" s="103"/>
      <c r="ED344" s="103"/>
      <c r="EE344" s="103"/>
      <c r="EF344" s="103"/>
      <c r="EG344" s="103"/>
      <c r="EH344" s="103"/>
      <c r="EI344" s="103"/>
      <c r="EJ344" s="103"/>
      <c r="EK344" s="103"/>
      <c r="EL344" s="103"/>
      <c r="EM344" s="103"/>
      <c r="EN344" s="103"/>
      <c r="EO344" s="103"/>
      <c r="EP344" s="103"/>
      <c r="EQ344" s="103"/>
      <c r="ER344" s="103"/>
      <c r="ES344" s="103"/>
      <c r="ET344" s="103"/>
      <c r="EU344" s="103"/>
      <c r="EV344" s="103"/>
      <c r="EW344" s="103"/>
      <c r="EX344" s="103"/>
      <c r="EY344" s="103"/>
      <c r="EZ344" s="103"/>
      <c r="FA344" s="103"/>
      <c r="FB344" s="103"/>
      <c r="FC344" s="103"/>
      <c r="FD344" s="103"/>
      <c r="FE344" s="103"/>
      <c r="FF344" s="103"/>
      <c r="FG344" s="103"/>
      <c r="FH344" s="103"/>
      <c r="FI344" s="103"/>
      <c r="FJ344" s="103"/>
      <c r="FK344" s="103"/>
      <c r="FL344" s="103"/>
      <c r="FM344" s="103"/>
      <c r="FN344" s="103"/>
      <c r="FO344" s="103"/>
      <c r="FP344" s="103"/>
      <c r="FQ344" s="103"/>
      <c r="FR344" s="103"/>
      <c r="FS344" s="103"/>
      <c r="FT344" s="103"/>
      <c r="FU344" s="103"/>
      <c r="FV344" s="103"/>
      <c r="FW344" s="103"/>
      <c r="FX344" s="103"/>
      <c r="FY344" s="103"/>
      <c r="FZ344" s="103"/>
      <c r="GA344" s="103"/>
      <c r="GB344" s="103"/>
      <c r="GC344" s="103"/>
      <c r="GD344" s="103"/>
      <c r="GE344" s="103"/>
      <c r="GF344" s="103"/>
      <c r="GG344" s="103"/>
      <c r="GH344" s="103"/>
      <c r="GI344" s="103"/>
      <c r="GJ344" s="103"/>
      <c r="GK344" s="103"/>
      <c r="GL344" s="103"/>
      <c r="GM344" s="103"/>
      <c r="GN344" s="103"/>
      <c r="GO344" s="103"/>
      <c r="GP344" s="103"/>
      <c r="GQ344" s="103"/>
      <c r="GR344" s="103"/>
      <c r="GS344" s="103"/>
      <c r="GT344" s="103"/>
      <c r="GU344" s="103"/>
      <c r="GV344" s="103"/>
      <c r="GW344" s="103"/>
      <c r="GX344" s="103"/>
      <c r="GY344" s="103"/>
      <c r="GZ344" s="103"/>
      <c r="HA344" s="103"/>
      <c r="HB344" s="103"/>
      <c r="HC344" s="103"/>
      <c r="HD344" s="103"/>
      <c r="HE344" s="103"/>
      <c r="HF344" s="82"/>
      <c r="HG344" s="82"/>
      <c r="HH344" s="82"/>
      <c r="HI344" s="82"/>
      <c r="HJ344" s="82"/>
      <c r="HK344" s="82"/>
      <c r="HL344" s="82"/>
    </row>
    <row r="345" spans="1:220" ht="56.25" x14ac:dyDescent="0.25">
      <c r="A345" s="175" t="s">
        <v>287</v>
      </c>
      <c r="B345" s="68" t="s">
        <v>281</v>
      </c>
      <c r="C345" s="68" t="s">
        <v>202</v>
      </c>
      <c r="D345" s="68" t="s">
        <v>502</v>
      </c>
      <c r="E345" s="68" t="s">
        <v>511</v>
      </c>
      <c r="F345" s="195" t="s">
        <v>1061</v>
      </c>
      <c r="G345" s="68" t="s">
        <v>1058</v>
      </c>
      <c r="H345" s="105" t="s">
        <v>1394</v>
      </c>
      <c r="I345" s="68" t="s">
        <v>223</v>
      </c>
      <c r="J345" s="69" t="s">
        <v>1266</v>
      </c>
      <c r="K345" s="494" t="s">
        <v>1062</v>
      </c>
      <c r="L345" s="127">
        <f t="shared" si="50"/>
        <v>100000000</v>
      </c>
      <c r="M345" s="73">
        <f t="shared" si="53"/>
        <v>100000000</v>
      </c>
      <c r="N345" s="73">
        <f>SUM(O345:BZ345)</f>
        <v>100000000</v>
      </c>
      <c r="O345" s="73">
        <v>100000000</v>
      </c>
      <c r="P345" s="73"/>
      <c r="Q345" s="73"/>
      <c r="R345" s="73"/>
      <c r="S345" s="73"/>
      <c r="T345" s="73"/>
      <c r="U345" s="73"/>
      <c r="V345" s="73"/>
      <c r="W345" s="73"/>
      <c r="X345" s="73"/>
      <c r="Y345" s="73"/>
      <c r="Z345" s="73"/>
      <c r="AA345" s="73">
        <v>0</v>
      </c>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103"/>
      <c r="CB345" s="103"/>
      <c r="CC345" s="103"/>
      <c r="CD345" s="103"/>
      <c r="CE345" s="103"/>
      <c r="CF345" s="103"/>
      <c r="CG345" s="103"/>
      <c r="CH345" s="103"/>
      <c r="CI345" s="103"/>
      <c r="CJ345" s="103"/>
      <c r="CK345" s="103"/>
      <c r="CL345" s="103"/>
      <c r="CM345" s="103"/>
      <c r="CN345" s="103"/>
      <c r="CO345" s="103"/>
      <c r="CP345" s="103"/>
      <c r="CQ345" s="103"/>
      <c r="CR345" s="103"/>
      <c r="CS345" s="103"/>
      <c r="CT345" s="103"/>
      <c r="CU345" s="103"/>
      <c r="CV345" s="103"/>
      <c r="CW345" s="103"/>
      <c r="CX345" s="103"/>
      <c r="CY345" s="103"/>
      <c r="CZ345" s="103"/>
      <c r="DA345" s="103"/>
      <c r="DB345" s="103"/>
      <c r="DC345" s="103"/>
      <c r="DD345" s="103"/>
      <c r="DE345" s="103"/>
      <c r="DF345" s="103"/>
      <c r="DG345" s="103"/>
      <c r="DH345" s="103"/>
      <c r="DI345" s="103"/>
      <c r="DJ345" s="103"/>
      <c r="DK345" s="103"/>
      <c r="DL345" s="103"/>
      <c r="DM345" s="103"/>
      <c r="DN345" s="103"/>
      <c r="DO345" s="103"/>
      <c r="DP345" s="103"/>
      <c r="DQ345" s="103"/>
      <c r="DR345" s="103"/>
      <c r="DS345" s="103"/>
      <c r="DT345" s="103"/>
      <c r="DU345" s="103"/>
      <c r="DV345" s="103"/>
      <c r="DW345" s="103"/>
      <c r="DX345" s="103"/>
      <c r="DY345" s="103"/>
      <c r="DZ345" s="103"/>
      <c r="EA345" s="103"/>
      <c r="EB345" s="103"/>
      <c r="EC345" s="103"/>
      <c r="ED345" s="103"/>
      <c r="EE345" s="103"/>
      <c r="EF345" s="103"/>
      <c r="EG345" s="103"/>
      <c r="EH345" s="103"/>
      <c r="EI345" s="103"/>
      <c r="EJ345" s="103"/>
      <c r="EK345" s="103"/>
      <c r="EL345" s="103"/>
      <c r="EM345" s="103"/>
      <c r="EN345" s="103"/>
      <c r="EO345" s="103"/>
      <c r="EP345" s="103"/>
      <c r="EQ345" s="103"/>
      <c r="ER345" s="103"/>
      <c r="ES345" s="103"/>
      <c r="ET345" s="103"/>
      <c r="EU345" s="103"/>
      <c r="EV345" s="103"/>
      <c r="EW345" s="103"/>
      <c r="EX345" s="103"/>
      <c r="EY345" s="103"/>
      <c r="EZ345" s="103"/>
      <c r="FA345" s="103"/>
      <c r="FB345" s="103"/>
      <c r="FC345" s="103"/>
      <c r="FD345" s="103"/>
      <c r="FE345" s="103"/>
      <c r="FF345" s="103"/>
      <c r="FG345" s="103"/>
      <c r="FH345" s="103"/>
      <c r="FI345" s="103"/>
      <c r="FJ345" s="103"/>
      <c r="FK345" s="103"/>
      <c r="FL345" s="103"/>
      <c r="FM345" s="103"/>
      <c r="FN345" s="103"/>
      <c r="FO345" s="103"/>
      <c r="FP345" s="103"/>
      <c r="FQ345" s="103"/>
      <c r="FR345" s="103"/>
      <c r="FS345" s="103"/>
      <c r="FT345" s="103"/>
      <c r="FU345" s="103"/>
      <c r="FV345" s="103"/>
      <c r="FW345" s="103"/>
      <c r="FX345" s="103"/>
      <c r="FY345" s="103"/>
      <c r="FZ345" s="103"/>
      <c r="GA345" s="103"/>
      <c r="GB345" s="103"/>
      <c r="GC345" s="103"/>
      <c r="GD345" s="103"/>
      <c r="GE345" s="103"/>
      <c r="GF345" s="103"/>
      <c r="GG345" s="103"/>
      <c r="GH345" s="103"/>
      <c r="GI345" s="103"/>
      <c r="GJ345" s="103"/>
      <c r="GK345" s="103"/>
      <c r="GL345" s="103"/>
      <c r="GM345" s="103"/>
      <c r="GN345" s="103"/>
      <c r="GO345" s="103"/>
      <c r="GP345" s="103"/>
      <c r="GQ345" s="103"/>
      <c r="GR345" s="103"/>
      <c r="GS345" s="103"/>
      <c r="GT345" s="103"/>
      <c r="GU345" s="103"/>
      <c r="GV345" s="103"/>
      <c r="GW345" s="103"/>
      <c r="GX345" s="103"/>
      <c r="GY345" s="103"/>
      <c r="GZ345" s="103"/>
      <c r="HA345" s="103"/>
      <c r="HB345" s="103"/>
      <c r="HC345" s="103"/>
      <c r="HD345" s="103"/>
      <c r="HE345" s="103"/>
      <c r="HF345" s="82"/>
      <c r="HG345" s="82"/>
      <c r="HH345" s="82"/>
      <c r="HI345" s="82"/>
      <c r="HJ345" s="82"/>
      <c r="HK345" s="82"/>
      <c r="HL345" s="82"/>
    </row>
    <row r="346" spans="1:220" ht="51" customHeight="1" x14ac:dyDescent="0.25">
      <c r="A346" s="175" t="s">
        <v>287</v>
      </c>
      <c r="B346" s="68" t="s">
        <v>281</v>
      </c>
      <c r="C346" s="68" t="s">
        <v>202</v>
      </c>
      <c r="D346" s="68" t="s">
        <v>502</v>
      </c>
      <c r="E346" s="68" t="s">
        <v>511</v>
      </c>
      <c r="F346" s="195" t="s">
        <v>1063</v>
      </c>
      <c r="G346" s="68" t="s">
        <v>1058</v>
      </c>
      <c r="H346" s="105" t="s">
        <v>1395</v>
      </c>
      <c r="I346" s="68" t="s">
        <v>223</v>
      </c>
      <c r="J346" s="69" t="s">
        <v>1264</v>
      </c>
      <c r="K346" s="494" t="s">
        <v>1064</v>
      </c>
      <c r="L346" s="127">
        <f t="shared" si="50"/>
        <v>100000000</v>
      </c>
      <c r="M346" s="73">
        <f t="shared" si="53"/>
        <v>100000000</v>
      </c>
      <c r="N346" s="73">
        <f>SUM(O346:BZ346)</f>
        <v>100000000</v>
      </c>
      <c r="O346" s="73">
        <v>100000000</v>
      </c>
      <c r="P346" s="73"/>
      <c r="Q346" s="73"/>
      <c r="R346" s="73"/>
      <c r="S346" s="73"/>
      <c r="T346" s="73"/>
      <c r="U346" s="73"/>
      <c r="V346" s="73"/>
      <c r="W346" s="73"/>
      <c r="X346" s="73"/>
      <c r="Y346" s="73"/>
      <c r="Z346" s="73"/>
      <c r="AA346" s="73">
        <v>0</v>
      </c>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c r="CX346" s="103"/>
      <c r="CY346" s="103"/>
      <c r="CZ346" s="103"/>
      <c r="DA346" s="103"/>
      <c r="DB346" s="103"/>
      <c r="DC346" s="103"/>
      <c r="DD346" s="103"/>
      <c r="DE346" s="103"/>
      <c r="DF346" s="103"/>
      <c r="DG346" s="103"/>
      <c r="DH346" s="103"/>
      <c r="DI346" s="103"/>
      <c r="DJ346" s="103"/>
      <c r="DK346" s="103"/>
      <c r="DL346" s="103"/>
      <c r="DM346" s="103"/>
      <c r="DN346" s="103"/>
      <c r="DO346" s="103"/>
      <c r="DP346" s="103"/>
      <c r="DQ346" s="103"/>
      <c r="DR346" s="103"/>
      <c r="DS346" s="103"/>
      <c r="DT346" s="103"/>
      <c r="DU346" s="103"/>
      <c r="DV346" s="103"/>
      <c r="DW346" s="103"/>
      <c r="DX346" s="103"/>
      <c r="DY346" s="103"/>
      <c r="DZ346" s="103"/>
      <c r="EA346" s="103"/>
      <c r="EB346" s="103"/>
      <c r="EC346" s="103"/>
      <c r="ED346" s="103"/>
      <c r="EE346" s="103"/>
      <c r="EF346" s="103"/>
      <c r="EG346" s="103"/>
      <c r="EH346" s="103"/>
      <c r="EI346" s="103"/>
      <c r="EJ346" s="103"/>
      <c r="EK346" s="103"/>
      <c r="EL346" s="103"/>
      <c r="EM346" s="103"/>
      <c r="EN346" s="103"/>
      <c r="EO346" s="103"/>
      <c r="EP346" s="103"/>
      <c r="EQ346" s="103"/>
      <c r="ER346" s="103"/>
      <c r="ES346" s="103"/>
      <c r="ET346" s="103"/>
      <c r="EU346" s="103"/>
      <c r="EV346" s="103"/>
      <c r="EW346" s="103"/>
      <c r="EX346" s="103"/>
      <c r="EY346" s="103"/>
      <c r="EZ346" s="103"/>
      <c r="FA346" s="103"/>
      <c r="FB346" s="103"/>
      <c r="FC346" s="103"/>
      <c r="FD346" s="103"/>
      <c r="FE346" s="103"/>
      <c r="FF346" s="103"/>
      <c r="FG346" s="103"/>
      <c r="FH346" s="103"/>
      <c r="FI346" s="103"/>
      <c r="FJ346" s="103"/>
      <c r="FK346" s="103"/>
      <c r="FL346" s="103"/>
      <c r="FM346" s="103"/>
      <c r="FN346" s="103"/>
      <c r="FO346" s="103"/>
      <c r="FP346" s="103"/>
      <c r="FQ346" s="103"/>
      <c r="FR346" s="103"/>
      <c r="FS346" s="103"/>
      <c r="FT346" s="103"/>
      <c r="FU346" s="103"/>
      <c r="FV346" s="103"/>
      <c r="FW346" s="103"/>
      <c r="FX346" s="103"/>
      <c r="FY346" s="103"/>
      <c r="FZ346" s="103"/>
      <c r="GA346" s="103"/>
      <c r="GB346" s="103"/>
      <c r="GC346" s="103"/>
      <c r="GD346" s="103"/>
      <c r="GE346" s="103"/>
      <c r="GF346" s="103"/>
      <c r="GG346" s="103"/>
      <c r="GH346" s="103"/>
      <c r="GI346" s="103"/>
      <c r="GJ346" s="103"/>
      <c r="GK346" s="103"/>
      <c r="GL346" s="103"/>
      <c r="GM346" s="103"/>
      <c r="GN346" s="103"/>
      <c r="GO346" s="103"/>
      <c r="GP346" s="103"/>
      <c r="GQ346" s="103"/>
      <c r="GR346" s="103"/>
      <c r="GS346" s="103"/>
      <c r="GT346" s="103"/>
      <c r="GU346" s="103"/>
      <c r="GV346" s="103"/>
      <c r="GW346" s="103"/>
      <c r="GX346" s="103"/>
      <c r="GY346" s="103"/>
      <c r="GZ346" s="103"/>
      <c r="HA346" s="103"/>
      <c r="HB346" s="103"/>
      <c r="HC346" s="103"/>
      <c r="HD346" s="103"/>
      <c r="HE346" s="103"/>
      <c r="HF346" s="82"/>
      <c r="HG346" s="82"/>
      <c r="HH346" s="82"/>
      <c r="HI346" s="82"/>
      <c r="HJ346" s="82"/>
      <c r="HK346" s="82"/>
      <c r="HL346" s="82"/>
    </row>
    <row r="347" spans="1:220" x14ac:dyDescent="0.25">
      <c r="A347" s="84" t="s">
        <v>375</v>
      </c>
      <c r="B347" s="84"/>
      <c r="C347" s="84"/>
      <c r="D347" s="84"/>
      <c r="E347" s="84"/>
      <c r="F347" s="426"/>
      <c r="G347" s="84"/>
      <c r="H347" s="167"/>
      <c r="I347" s="83"/>
      <c r="J347" s="84"/>
      <c r="K347" s="58" t="s">
        <v>878</v>
      </c>
      <c r="L347" s="127">
        <f t="shared" si="50"/>
        <v>0</v>
      </c>
      <c r="M347" s="73"/>
      <c r="N347" s="73"/>
      <c r="O347" s="73"/>
      <c r="P347" s="73"/>
      <c r="Q347" s="73"/>
      <c r="R347" s="73"/>
      <c r="S347" s="73"/>
      <c r="T347" s="73"/>
      <c r="U347" s="73"/>
      <c r="V347" s="73"/>
      <c r="W347" s="73"/>
      <c r="X347" s="78"/>
      <c r="Y347" s="78"/>
      <c r="Z347" s="78"/>
      <c r="AA347" s="78"/>
      <c r="AB347" s="78"/>
      <c r="AC347" s="78"/>
      <c r="AD347" s="78"/>
      <c r="AE347" s="78"/>
      <c r="AF347" s="78"/>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103"/>
      <c r="CB347" s="103"/>
      <c r="CC347" s="103"/>
      <c r="CD347" s="103"/>
      <c r="CE347" s="103"/>
      <c r="CF347" s="103"/>
      <c r="CG347" s="103"/>
      <c r="CH347" s="103"/>
      <c r="CI347" s="103"/>
      <c r="CJ347" s="103"/>
      <c r="CK347" s="103"/>
      <c r="CL347" s="103"/>
      <c r="CM347" s="103"/>
      <c r="CN347" s="103"/>
      <c r="CO347" s="103"/>
      <c r="CP347" s="103"/>
      <c r="CQ347" s="103"/>
      <c r="CR347" s="103"/>
      <c r="CS347" s="103"/>
      <c r="CT347" s="103"/>
      <c r="CU347" s="103"/>
      <c r="CV347" s="103"/>
      <c r="CW347" s="103"/>
      <c r="CX347" s="103"/>
      <c r="CY347" s="103"/>
      <c r="CZ347" s="103"/>
      <c r="DA347" s="103"/>
      <c r="DB347" s="103"/>
      <c r="DC347" s="103"/>
      <c r="DD347" s="103"/>
      <c r="DE347" s="103"/>
      <c r="DF347" s="103"/>
      <c r="DG347" s="103"/>
      <c r="DH347" s="103"/>
      <c r="DI347" s="103"/>
      <c r="DJ347" s="103"/>
      <c r="DK347" s="103"/>
      <c r="DL347" s="103"/>
      <c r="DM347" s="103"/>
      <c r="DN347" s="103"/>
      <c r="DO347" s="103"/>
      <c r="DP347" s="103"/>
      <c r="DQ347" s="103"/>
      <c r="DR347" s="103"/>
      <c r="DS347" s="103"/>
      <c r="DT347" s="103"/>
      <c r="DU347" s="103"/>
      <c r="DV347" s="103"/>
      <c r="DW347" s="103"/>
      <c r="DX347" s="103"/>
      <c r="DY347" s="103"/>
      <c r="DZ347" s="103"/>
      <c r="EA347" s="103"/>
      <c r="EB347" s="103"/>
      <c r="EC347" s="103"/>
      <c r="ED347" s="103"/>
      <c r="EE347" s="103"/>
      <c r="EF347" s="103"/>
      <c r="EG347" s="103"/>
      <c r="EH347" s="103"/>
      <c r="EI347" s="103"/>
      <c r="EJ347" s="103"/>
      <c r="EK347" s="14"/>
      <c r="EL347" s="14"/>
      <c r="EM347" s="14"/>
      <c r="EN347" s="14"/>
      <c r="EO347" s="14"/>
      <c r="EP347" s="14"/>
      <c r="EQ347" s="14"/>
      <c r="ER347" s="14"/>
      <c r="ES347" s="14"/>
      <c r="ET347" s="14"/>
      <c r="EU347" s="14"/>
      <c r="EV347" s="14"/>
      <c r="EW347" s="14"/>
      <c r="EX347" s="14"/>
      <c r="EY347" s="14"/>
      <c r="EZ347" s="14"/>
      <c r="FA347" s="14"/>
      <c r="FB347" s="14"/>
      <c r="FC347" s="14"/>
      <c r="FD347" s="14"/>
      <c r="FE347" s="14"/>
      <c r="FF347" s="14"/>
      <c r="FG347" s="14"/>
      <c r="FH347" s="14"/>
      <c r="FI347" s="14"/>
      <c r="FJ347" s="14"/>
      <c r="FK347" s="14"/>
      <c r="FL347" s="14"/>
      <c r="FM347" s="14"/>
      <c r="FN347" s="14"/>
      <c r="FO347" s="14"/>
      <c r="FP347" s="14"/>
      <c r="FQ347" s="14"/>
      <c r="FR347" s="14"/>
      <c r="FS347" s="14"/>
      <c r="FT347" s="14"/>
      <c r="FU347" s="14"/>
      <c r="FV347" s="14"/>
      <c r="FW347" s="14"/>
      <c r="FX347" s="14"/>
      <c r="FY347" s="14"/>
      <c r="FZ347" s="14"/>
      <c r="GA347" s="14"/>
      <c r="GB347" s="14"/>
      <c r="GC347" s="14"/>
      <c r="GD347" s="14"/>
      <c r="GE347" s="14"/>
      <c r="GF347" s="14"/>
      <c r="GG347" s="14"/>
      <c r="GH347" s="14"/>
      <c r="GI347" s="14"/>
      <c r="GJ347" s="14"/>
      <c r="GK347" s="14"/>
      <c r="GL347" s="14"/>
      <c r="GM347" s="14"/>
      <c r="GN347" s="14"/>
      <c r="GO347" s="14"/>
      <c r="GP347" s="14"/>
      <c r="GQ347" s="14"/>
      <c r="GR347" s="14"/>
      <c r="GS347" s="14"/>
      <c r="GT347" s="14"/>
      <c r="GU347" s="14"/>
      <c r="GV347" s="14"/>
      <c r="GW347" s="14"/>
      <c r="GX347" s="14"/>
      <c r="GY347" s="14"/>
      <c r="GZ347" s="14"/>
      <c r="HA347" s="14"/>
      <c r="HB347" s="14"/>
      <c r="HC347" s="14"/>
      <c r="HD347" s="14"/>
      <c r="HE347" s="14"/>
      <c r="HF347" s="16"/>
      <c r="HG347" s="16"/>
      <c r="HH347" s="16"/>
      <c r="HI347" s="16"/>
      <c r="HJ347" s="16"/>
      <c r="HK347" s="16"/>
      <c r="HL347" s="16"/>
    </row>
    <row r="348" spans="1:220" x14ac:dyDescent="0.25">
      <c r="A348" s="75" t="s">
        <v>375</v>
      </c>
      <c r="B348" s="75" t="s">
        <v>204</v>
      </c>
      <c r="C348" s="75"/>
      <c r="D348" s="75"/>
      <c r="E348" s="75"/>
      <c r="F348" s="422"/>
      <c r="G348" s="74"/>
      <c r="H348" s="90"/>
      <c r="I348" s="74"/>
      <c r="J348" s="75"/>
      <c r="K348" s="76" t="s">
        <v>206</v>
      </c>
      <c r="L348" s="127">
        <f t="shared" si="50"/>
        <v>0</v>
      </c>
      <c r="M348" s="73"/>
      <c r="N348" s="73"/>
      <c r="O348" s="78"/>
      <c r="P348" s="78"/>
      <c r="Q348" s="78"/>
      <c r="R348" s="78"/>
      <c r="S348" s="78"/>
      <c r="T348" s="78"/>
      <c r="U348" s="78"/>
      <c r="V348" s="78"/>
      <c r="W348" s="78"/>
      <c r="X348" s="78"/>
      <c r="Y348" s="78"/>
      <c r="Z348" s="78"/>
      <c r="AA348" s="78"/>
      <c r="AB348" s="78"/>
      <c r="AC348" s="78"/>
      <c r="AD348" s="78"/>
      <c r="AE348" s="78"/>
      <c r="AF348" s="78"/>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8"/>
      <c r="BO348" s="73"/>
      <c r="BP348" s="73"/>
      <c r="BQ348" s="73"/>
      <c r="BR348" s="73"/>
      <c r="BS348" s="73"/>
      <c r="BT348" s="73"/>
      <c r="BU348" s="73"/>
      <c r="BV348" s="73"/>
      <c r="BW348" s="73"/>
      <c r="BX348" s="73"/>
      <c r="BY348" s="73"/>
      <c r="BZ348" s="73"/>
      <c r="CA348" s="103"/>
      <c r="CB348" s="103"/>
      <c r="CC348" s="103"/>
      <c r="CD348" s="103"/>
      <c r="CE348" s="103"/>
      <c r="CF348" s="103"/>
      <c r="CG348" s="103"/>
      <c r="CH348" s="103"/>
      <c r="CI348" s="103"/>
      <c r="CJ348" s="103"/>
      <c r="CK348" s="103"/>
      <c r="CL348" s="103"/>
      <c r="CM348" s="103"/>
      <c r="CN348" s="103"/>
      <c r="CO348" s="103"/>
      <c r="CP348" s="103"/>
      <c r="CQ348" s="103"/>
      <c r="CR348" s="103"/>
      <c r="CS348" s="103"/>
      <c r="CT348" s="103"/>
      <c r="CU348" s="103"/>
      <c r="CV348" s="103"/>
      <c r="CW348" s="103"/>
      <c r="CX348" s="103"/>
      <c r="CY348" s="103"/>
      <c r="CZ348" s="103"/>
      <c r="DA348" s="103"/>
      <c r="DB348" s="103"/>
      <c r="DC348" s="103"/>
      <c r="DD348" s="103"/>
      <c r="DE348" s="103"/>
      <c r="DF348" s="103"/>
      <c r="DG348" s="103"/>
      <c r="DH348" s="103"/>
      <c r="DI348" s="103"/>
      <c r="DJ348" s="103"/>
      <c r="DK348" s="103"/>
      <c r="DL348" s="103"/>
      <c r="DM348" s="103"/>
      <c r="DN348" s="103"/>
      <c r="DO348" s="103"/>
      <c r="DP348" s="103"/>
      <c r="DQ348" s="103"/>
      <c r="DR348" s="103"/>
      <c r="DS348" s="103"/>
      <c r="DT348" s="103"/>
      <c r="DU348" s="103"/>
      <c r="DV348" s="103"/>
      <c r="DW348" s="103"/>
      <c r="DX348" s="103"/>
      <c r="DY348" s="103"/>
      <c r="DZ348" s="103"/>
      <c r="EA348" s="103"/>
      <c r="EB348" s="103"/>
      <c r="EC348" s="103"/>
      <c r="ED348" s="103"/>
      <c r="EE348" s="103"/>
      <c r="EF348" s="103"/>
      <c r="EG348" s="103"/>
      <c r="EH348" s="103"/>
      <c r="EI348" s="103"/>
      <c r="EJ348" s="103"/>
      <c r="EK348" s="14"/>
      <c r="EL348" s="14"/>
      <c r="EM348" s="14"/>
      <c r="EN348" s="14"/>
      <c r="EO348" s="14"/>
      <c r="EP348" s="14"/>
      <c r="EQ348" s="14"/>
      <c r="ER348" s="14"/>
      <c r="ES348" s="14"/>
      <c r="ET348" s="14"/>
      <c r="EU348" s="14"/>
      <c r="EV348" s="14"/>
      <c r="EW348" s="14"/>
      <c r="EX348" s="14"/>
      <c r="EY348" s="14"/>
      <c r="EZ348" s="14"/>
      <c r="FA348" s="14"/>
      <c r="FB348" s="14"/>
      <c r="FC348" s="14"/>
      <c r="FD348" s="14"/>
      <c r="FE348" s="14"/>
      <c r="FF348" s="14"/>
      <c r="FG348" s="14"/>
      <c r="FH348" s="14"/>
      <c r="FI348" s="14"/>
      <c r="FJ348" s="14"/>
      <c r="FK348" s="14"/>
      <c r="FL348" s="14"/>
      <c r="FM348" s="14"/>
      <c r="FN348" s="14"/>
      <c r="FO348" s="14"/>
      <c r="FP348" s="14"/>
      <c r="FQ348" s="14"/>
      <c r="FR348" s="14"/>
      <c r="FS348" s="14"/>
      <c r="FT348" s="14"/>
      <c r="FU348" s="14"/>
      <c r="FV348" s="14"/>
      <c r="FW348" s="14"/>
      <c r="FX348" s="14"/>
      <c r="FY348" s="14"/>
      <c r="FZ348" s="14"/>
      <c r="GA348" s="14"/>
      <c r="GB348" s="14"/>
      <c r="GC348" s="14"/>
      <c r="GD348" s="14"/>
      <c r="GE348" s="14"/>
      <c r="GF348" s="14"/>
      <c r="GG348" s="14"/>
      <c r="GH348" s="14"/>
      <c r="GI348" s="14"/>
      <c r="GJ348" s="14"/>
      <c r="GK348" s="14"/>
      <c r="GL348" s="14"/>
      <c r="GM348" s="14"/>
      <c r="GN348" s="14"/>
      <c r="GO348" s="14"/>
      <c r="GP348" s="14"/>
      <c r="GQ348" s="14"/>
      <c r="GR348" s="14"/>
      <c r="GS348" s="14"/>
      <c r="GT348" s="14"/>
      <c r="GU348" s="14"/>
      <c r="GV348" s="14"/>
      <c r="GW348" s="14"/>
      <c r="GX348" s="14"/>
      <c r="GY348" s="14"/>
      <c r="GZ348" s="14"/>
      <c r="HA348" s="14"/>
      <c r="HB348" s="14"/>
      <c r="HC348" s="14"/>
      <c r="HD348" s="14"/>
      <c r="HE348" s="14"/>
      <c r="HF348" s="16"/>
      <c r="HG348" s="16"/>
      <c r="HH348" s="16"/>
      <c r="HI348" s="16"/>
      <c r="HJ348" s="16"/>
      <c r="HK348" s="16"/>
      <c r="HL348" s="16"/>
    </row>
    <row r="349" spans="1:220" x14ac:dyDescent="0.25">
      <c r="A349" s="96" t="s">
        <v>375</v>
      </c>
      <c r="B349" s="96" t="s">
        <v>204</v>
      </c>
      <c r="C349" s="96" t="s">
        <v>207</v>
      </c>
      <c r="D349" s="96"/>
      <c r="E349" s="96"/>
      <c r="F349" s="411"/>
      <c r="G349" s="96"/>
      <c r="H349" s="461"/>
      <c r="I349" s="97"/>
      <c r="J349" s="292"/>
      <c r="K349" s="284" t="s">
        <v>208</v>
      </c>
      <c r="L349" s="127">
        <f t="shared" si="50"/>
        <v>0</v>
      </c>
      <c r="M349" s="73"/>
      <c r="N349" s="73"/>
      <c r="O349" s="78"/>
      <c r="P349" s="78"/>
      <c r="Q349" s="78"/>
      <c r="R349" s="78"/>
      <c r="S349" s="78"/>
      <c r="T349" s="78"/>
      <c r="U349" s="78"/>
      <c r="V349" s="78"/>
      <c r="W349" s="78"/>
      <c r="X349" s="78"/>
      <c r="Y349" s="78"/>
      <c r="Z349" s="78"/>
      <c r="AA349" s="78"/>
      <c r="AB349" s="78"/>
      <c r="AC349" s="78"/>
      <c r="AD349" s="78"/>
      <c r="AE349" s="78"/>
      <c r="AF349" s="78"/>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8"/>
      <c r="BO349" s="73"/>
      <c r="BP349" s="73"/>
      <c r="BQ349" s="73"/>
      <c r="BR349" s="73"/>
      <c r="BS349" s="73"/>
      <c r="BT349" s="73"/>
      <c r="BU349" s="73"/>
      <c r="BV349" s="73"/>
      <c r="BW349" s="73"/>
      <c r="BX349" s="73"/>
      <c r="BY349" s="73"/>
      <c r="BZ349" s="73"/>
      <c r="CA349" s="103"/>
      <c r="CB349" s="103"/>
      <c r="CC349" s="103"/>
      <c r="CD349" s="103"/>
      <c r="CE349" s="103"/>
      <c r="CF349" s="103"/>
      <c r="CG349" s="103"/>
      <c r="CH349" s="103"/>
      <c r="CI349" s="103"/>
      <c r="CJ349" s="103"/>
      <c r="CK349" s="103"/>
      <c r="CL349" s="103"/>
      <c r="CM349" s="103"/>
      <c r="CN349" s="103"/>
      <c r="CO349" s="103"/>
      <c r="CP349" s="103"/>
      <c r="CQ349" s="103"/>
      <c r="CR349" s="103"/>
      <c r="CS349" s="103"/>
      <c r="CT349" s="103"/>
      <c r="CU349" s="103"/>
      <c r="CV349" s="103"/>
      <c r="CW349" s="103"/>
      <c r="CX349" s="103"/>
      <c r="CY349" s="103"/>
      <c r="CZ349" s="103"/>
      <c r="DA349" s="103"/>
      <c r="DB349" s="103"/>
      <c r="DC349" s="103"/>
      <c r="DD349" s="103"/>
      <c r="DE349" s="103"/>
      <c r="DF349" s="103"/>
      <c r="DG349" s="103"/>
      <c r="DH349" s="103"/>
      <c r="DI349" s="103"/>
      <c r="DJ349" s="103"/>
      <c r="DK349" s="103"/>
      <c r="DL349" s="103"/>
      <c r="DM349" s="103"/>
      <c r="DN349" s="103"/>
      <c r="DO349" s="103"/>
      <c r="DP349" s="103"/>
      <c r="DQ349" s="103"/>
      <c r="DR349" s="103"/>
      <c r="DS349" s="103"/>
      <c r="DT349" s="103"/>
      <c r="DU349" s="103"/>
      <c r="DV349" s="103"/>
      <c r="DW349" s="103"/>
      <c r="DX349" s="103"/>
      <c r="DY349" s="103"/>
      <c r="DZ349" s="103"/>
      <c r="EA349" s="103"/>
      <c r="EB349" s="103"/>
      <c r="EC349" s="103"/>
      <c r="ED349" s="103"/>
      <c r="EE349" s="103"/>
      <c r="EF349" s="103"/>
      <c r="EG349" s="103"/>
      <c r="EH349" s="103"/>
      <c r="EI349" s="103"/>
      <c r="EJ349" s="103"/>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c r="FL349" s="14"/>
      <c r="FM349" s="14"/>
      <c r="FN349" s="14"/>
      <c r="FO349" s="14"/>
      <c r="FP349" s="14"/>
      <c r="FQ349" s="14"/>
      <c r="FR349" s="14"/>
      <c r="FS349" s="14"/>
      <c r="FT349" s="14"/>
      <c r="FU349" s="14"/>
      <c r="FV349" s="14"/>
      <c r="FW349" s="14"/>
      <c r="FX349" s="14"/>
      <c r="FY349" s="14"/>
      <c r="FZ349" s="14"/>
      <c r="GA349" s="14"/>
      <c r="GB349" s="14"/>
      <c r="GC349" s="14"/>
      <c r="GD349" s="14"/>
      <c r="GE349" s="14"/>
      <c r="GF349" s="14"/>
      <c r="GG349" s="14"/>
      <c r="GH349" s="14"/>
      <c r="GI349" s="14"/>
      <c r="GJ349" s="14"/>
      <c r="GK349" s="14"/>
      <c r="GL349" s="14"/>
      <c r="GM349" s="14"/>
      <c r="GN349" s="14"/>
      <c r="GO349" s="14"/>
      <c r="GP349" s="14"/>
      <c r="GQ349" s="14"/>
      <c r="GR349" s="14"/>
      <c r="GS349" s="14"/>
      <c r="GT349" s="14"/>
      <c r="GU349" s="14"/>
      <c r="GV349" s="14"/>
      <c r="GW349" s="14"/>
      <c r="GX349" s="14"/>
      <c r="GY349" s="14"/>
      <c r="GZ349" s="14"/>
      <c r="HA349" s="14"/>
      <c r="HB349" s="14"/>
      <c r="HC349" s="14"/>
      <c r="HD349" s="14"/>
      <c r="HE349" s="14"/>
      <c r="HF349" s="16"/>
      <c r="HG349" s="16"/>
      <c r="HH349" s="16"/>
      <c r="HI349" s="16"/>
      <c r="HJ349" s="16"/>
      <c r="HK349" s="16"/>
      <c r="HL349" s="16"/>
    </row>
    <row r="350" spans="1:220" x14ac:dyDescent="0.25">
      <c r="A350" s="94" t="s">
        <v>375</v>
      </c>
      <c r="B350" s="94" t="s">
        <v>204</v>
      </c>
      <c r="C350" s="94" t="s">
        <v>207</v>
      </c>
      <c r="D350" s="94" t="s">
        <v>210</v>
      </c>
      <c r="E350" s="94"/>
      <c r="F350" s="413"/>
      <c r="G350" s="92"/>
      <c r="H350" s="164"/>
      <c r="I350" s="92"/>
      <c r="J350" s="94"/>
      <c r="K350" s="95" t="s">
        <v>211</v>
      </c>
      <c r="L350" s="127">
        <f t="shared" si="50"/>
        <v>0</v>
      </c>
      <c r="M350" s="73"/>
      <c r="N350" s="73"/>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c r="EV350" s="14"/>
      <c r="EW350" s="14"/>
      <c r="EX350" s="14"/>
      <c r="EY350" s="14"/>
      <c r="EZ350" s="14"/>
      <c r="FA350" s="14"/>
      <c r="FB350" s="14"/>
      <c r="FC350" s="14"/>
      <c r="FD350" s="14"/>
      <c r="FE350" s="14"/>
      <c r="FF350" s="14"/>
      <c r="FG350" s="14"/>
      <c r="FH350" s="14"/>
      <c r="FI350" s="14"/>
      <c r="FJ350" s="14"/>
      <c r="FK350" s="14"/>
      <c r="FL350" s="14"/>
      <c r="FM350" s="14"/>
      <c r="FN350" s="14"/>
      <c r="FO350" s="14"/>
      <c r="FP350" s="14"/>
      <c r="FQ350" s="14"/>
      <c r="FR350" s="14"/>
      <c r="FS350" s="14"/>
      <c r="FT350" s="14"/>
      <c r="FU350" s="14"/>
      <c r="FV350" s="14"/>
      <c r="FW350" s="14"/>
      <c r="FX350" s="14"/>
      <c r="FY350" s="14"/>
      <c r="FZ350" s="14"/>
      <c r="GA350" s="14"/>
      <c r="GB350" s="14"/>
      <c r="GC350" s="14"/>
      <c r="GD350" s="14"/>
      <c r="GE350" s="14"/>
      <c r="GF350" s="14"/>
      <c r="GG350" s="14"/>
      <c r="GH350" s="14"/>
      <c r="GI350" s="14"/>
      <c r="GJ350" s="14"/>
      <c r="GK350" s="14"/>
      <c r="GL350" s="14"/>
      <c r="GM350" s="14"/>
      <c r="GN350" s="14"/>
      <c r="GO350" s="14"/>
      <c r="GP350" s="14"/>
      <c r="GQ350" s="14"/>
      <c r="GR350" s="14"/>
      <c r="GS350" s="14"/>
      <c r="GT350" s="14"/>
      <c r="GU350" s="14"/>
      <c r="GV350" s="14"/>
      <c r="GW350" s="14"/>
      <c r="GX350" s="14"/>
      <c r="GY350" s="14"/>
      <c r="GZ350" s="14"/>
      <c r="HA350" s="14"/>
      <c r="HB350" s="14"/>
      <c r="HC350" s="14"/>
      <c r="HD350" s="14"/>
      <c r="HE350" s="14"/>
      <c r="HF350" s="16"/>
      <c r="HG350" s="16"/>
      <c r="HH350" s="16"/>
      <c r="HI350" s="16"/>
      <c r="HJ350" s="16"/>
      <c r="HK350" s="16"/>
      <c r="HL350" s="16"/>
    </row>
    <row r="351" spans="1:220" x14ac:dyDescent="0.25">
      <c r="A351" s="99" t="s">
        <v>375</v>
      </c>
      <c r="B351" s="99" t="s">
        <v>204</v>
      </c>
      <c r="C351" s="99" t="s">
        <v>207</v>
      </c>
      <c r="D351" s="99" t="s">
        <v>210</v>
      </c>
      <c r="E351" s="99" t="s">
        <v>885</v>
      </c>
      <c r="F351" s="415"/>
      <c r="G351" s="99"/>
      <c r="H351" s="107"/>
      <c r="I351" s="100"/>
      <c r="J351" s="294"/>
      <c r="K351" s="108" t="s">
        <v>886</v>
      </c>
      <c r="L351" s="127">
        <f t="shared" si="50"/>
        <v>0</v>
      </c>
      <c r="M351" s="73"/>
      <c r="N351" s="73"/>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16"/>
      <c r="HG351" s="16"/>
      <c r="HH351" s="16"/>
      <c r="HI351" s="16"/>
      <c r="HJ351" s="16"/>
      <c r="HK351" s="16"/>
      <c r="HL351" s="16"/>
    </row>
    <row r="352" spans="1:220" ht="22.5" x14ac:dyDescent="0.25">
      <c r="A352" s="68" t="s">
        <v>375</v>
      </c>
      <c r="B352" s="69" t="s">
        <v>204</v>
      </c>
      <c r="C352" s="68" t="s">
        <v>207</v>
      </c>
      <c r="D352" s="68" t="s">
        <v>210</v>
      </c>
      <c r="E352" s="68" t="s">
        <v>885</v>
      </c>
      <c r="F352" s="193" t="s">
        <v>893</v>
      </c>
      <c r="G352" s="68" t="s">
        <v>221</v>
      </c>
      <c r="H352" s="484" t="s">
        <v>895</v>
      </c>
      <c r="I352" s="487" t="s">
        <v>223</v>
      </c>
      <c r="J352" s="488" t="s">
        <v>896</v>
      </c>
      <c r="K352" s="473" t="s">
        <v>1074</v>
      </c>
      <c r="L352" s="127">
        <f t="shared" si="50"/>
        <v>250000000</v>
      </c>
      <c r="M352" s="73">
        <f t="shared" ref="M352:M360" si="54">N352</f>
        <v>250000000</v>
      </c>
      <c r="N352" s="73">
        <f t="shared" ref="N352:N360" si="55">SUM(O352:BZ352)</f>
        <v>250000000</v>
      </c>
      <c r="O352" s="78">
        <v>250000000</v>
      </c>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c r="EW352" s="14"/>
      <c r="EX352" s="14"/>
      <c r="EY352" s="14"/>
      <c r="EZ352" s="14"/>
      <c r="FA352" s="14"/>
      <c r="FB352" s="14"/>
      <c r="FC352" s="14"/>
      <c r="FD352" s="14"/>
      <c r="FE352" s="14"/>
      <c r="FF352" s="14"/>
      <c r="FG352" s="14"/>
      <c r="FH352" s="14"/>
      <c r="FI352" s="14"/>
      <c r="FJ352" s="14"/>
      <c r="FK352" s="14"/>
      <c r="FL352" s="14"/>
      <c r="FM352" s="14"/>
      <c r="FN352" s="14"/>
      <c r="FO352" s="14"/>
      <c r="FP352" s="14"/>
      <c r="FQ352" s="14"/>
      <c r="FR352" s="14"/>
      <c r="FS352" s="14"/>
      <c r="FT352" s="14"/>
      <c r="FU352" s="14"/>
      <c r="FV352" s="14"/>
      <c r="FW352" s="14"/>
      <c r="FX352" s="14"/>
      <c r="FY352" s="14"/>
      <c r="FZ352" s="14"/>
      <c r="GA352" s="14"/>
      <c r="GB352" s="14"/>
      <c r="GC352" s="14"/>
      <c r="GD352" s="14"/>
      <c r="GE352" s="14"/>
      <c r="GF352" s="14"/>
      <c r="GG352" s="14"/>
      <c r="GH352" s="14"/>
      <c r="GI352" s="14"/>
      <c r="GJ352" s="14"/>
      <c r="GK352" s="14"/>
      <c r="GL352" s="14"/>
      <c r="GM352" s="14"/>
      <c r="GN352" s="14"/>
      <c r="GO352" s="14"/>
      <c r="GP352" s="14"/>
      <c r="GQ352" s="14"/>
      <c r="GR352" s="14"/>
      <c r="GS352" s="14"/>
      <c r="GT352" s="14"/>
      <c r="GU352" s="14"/>
      <c r="GV352" s="14"/>
      <c r="GW352" s="14"/>
      <c r="GX352" s="14"/>
      <c r="GY352" s="14"/>
      <c r="GZ352" s="14"/>
      <c r="HA352" s="14"/>
      <c r="HB352" s="14"/>
      <c r="HC352" s="14"/>
      <c r="HD352" s="14"/>
      <c r="HE352" s="14"/>
      <c r="HF352" s="16"/>
      <c r="HG352" s="16"/>
      <c r="HH352" s="16"/>
      <c r="HI352" s="16"/>
      <c r="HJ352" s="16"/>
      <c r="HK352" s="16"/>
      <c r="HL352" s="16"/>
    </row>
    <row r="353" spans="1:220" ht="33.75" x14ac:dyDescent="0.25">
      <c r="A353" s="68" t="s">
        <v>375</v>
      </c>
      <c r="B353" s="69" t="s">
        <v>204</v>
      </c>
      <c r="C353" s="68" t="s">
        <v>207</v>
      </c>
      <c r="D353" s="68" t="s">
        <v>210</v>
      </c>
      <c r="E353" s="68" t="s">
        <v>885</v>
      </c>
      <c r="F353" s="193" t="s">
        <v>901</v>
      </c>
      <c r="G353" s="68" t="s">
        <v>221</v>
      </c>
      <c r="H353" s="484" t="s">
        <v>902</v>
      </c>
      <c r="I353" s="487" t="s">
        <v>223</v>
      </c>
      <c r="J353" s="488" t="s">
        <v>896</v>
      </c>
      <c r="K353" s="473" t="s">
        <v>1075</v>
      </c>
      <c r="L353" s="127">
        <f t="shared" si="50"/>
        <v>250000000</v>
      </c>
      <c r="M353" s="73">
        <f t="shared" si="54"/>
        <v>250000000</v>
      </c>
      <c r="N353" s="73">
        <f t="shared" si="55"/>
        <v>250000000</v>
      </c>
      <c r="O353" s="78">
        <v>250000000</v>
      </c>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c r="EL353" s="14"/>
      <c r="EM353" s="14"/>
      <c r="EN353" s="14"/>
      <c r="EO353" s="14"/>
      <c r="EP353" s="14"/>
      <c r="EQ353" s="14"/>
      <c r="ER353" s="14"/>
      <c r="ES353" s="14"/>
      <c r="ET353" s="14"/>
      <c r="EU353" s="14"/>
      <c r="EV353" s="14"/>
      <c r="EW353" s="14"/>
      <c r="EX353" s="14"/>
      <c r="EY353" s="14"/>
      <c r="EZ353" s="14"/>
      <c r="FA353" s="14"/>
      <c r="FB353" s="14"/>
      <c r="FC353" s="14"/>
      <c r="FD353" s="14"/>
      <c r="FE353" s="14"/>
      <c r="FF353" s="14"/>
      <c r="FG353" s="14"/>
      <c r="FH353" s="14"/>
      <c r="FI353" s="14"/>
      <c r="FJ353" s="14"/>
      <c r="FK353" s="14"/>
      <c r="FL353" s="14"/>
      <c r="FM353" s="14"/>
      <c r="FN353" s="14"/>
      <c r="FO353" s="14"/>
      <c r="FP353" s="14"/>
      <c r="FQ353" s="14"/>
      <c r="FR353" s="14"/>
      <c r="FS353" s="14"/>
      <c r="FT353" s="14"/>
      <c r="FU353" s="14"/>
      <c r="FV353" s="14"/>
      <c r="FW353" s="14"/>
      <c r="FX353" s="14"/>
      <c r="FY353" s="14"/>
      <c r="FZ353" s="14"/>
      <c r="GA353" s="14"/>
      <c r="GB353" s="14"/>
      <c r="GC353" s="14"/>
      <c r="GD353" s="14"/>
      <c r="GE353" s="14"/>
      <c r="GF353" s="14"/>
      <c r="GG353" s="14"/>
      <c r="GH353" s="14"/>
      <c r="GI353" s="14"/>
      <c r="GJ353" s="14"/>
      <c r="GK353" s="14"/>
      <c r="GL353" s="14"/>
      <c r="GM353" s="14"/>
      <c r="GN353" s="14"/>
      <c r="GO353" s="14"/>
      <c r="GP353" s="14"/>
      <c r="GQ353" s="14"/>
      <c r="GR353" s="14"/>
      <c r="GS353" s="14"/>
      <c r="GT353" s="14"/>
      <c r="GU353" s="14"/>
      <c r="GV353" s="14"/>
      <c r="GW353" s="14"/>
      <c r="GX353" s="14"/>
      <c r="GY353" s="14"/>
      <c r="GZ353" s="14"/>
      <c r="HA353" s="14"/>
      <c r="HB353" s="14"/>
      <c r="HC353" s="14"/>
      <c r="HD353" s="14"/>
      <c r="HE353" s="14"/>
      <c r="HF353" s="16"/>
      <c r="HG353" s="16"/>
      <c r="HH353" s="16"/>
      <c r="HI353" s="16"/>
      <c r="HJ353" s="16"/>
      <c r="HK353" s="16"/>
      <c r="HL353" s="16"/>
    </row>
    <row r="354" spans="1:220" ht="33.75" x14ac:dyDescent="0.25">
      <c r="A354" s="68" t="s">
        <v>375</v>
      </c>
      <c r="B354" s="68" t="s">
        <v>204</v>
      </c>
      <c r="C354" s="68" t="s">
        <v>207</v>
      </c>
      <c r="D354" s="68" t="s">
        <v>210</v>
      </c>
      <c r="E354" s="68" t="s">
        <v>885</v>
      </c>
      <c r="F354" s="193" t="s">
        <v>907</v>
      </c>
      <c r="G354" s="68" t="s">
        <v>261</v>
      </c>
      <c r="H354" s="484" t="s">
        <v>909</v>
      </c>
      <c r="I354" s="487" t="s">
        <v>223</v>
      </c>
      <c r="J354" s="488" t="s">
        <v>896</v>
      </c>
      <c r="K354" s="489" t="s">
        <v>910</v>
      </c>
      <c r="L354" s="127">
        <f t="shared" si="50"/>
        <v>400000000</v>
      </c>
      <c r="M354" s="73">
        <f t="shared" si="54"/>
        <v>400000000</v>
      </c>
      <c r="N354" s="73">
        <f t="shared" si="55"/>
        <v>400000000</v>
      </c>
      <c r="O354" s="78">
        <v>400000000</v>
      </c>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E354" s="14"/>
      <c r="EF354" s="14"/>
      <c r="EG354" s="14"/>
      <c r="EH354" s="14"/>
      <c r="EI354" s="14"/>
      <c r="EJ354" s="14"/>
      <c r="EK354" s="14"/>
      <c r="EL354" s="14"/>
      <c r="EM354" s="14"/>
      <c r="EN354" s="14"/>
      <c r="EO354" s="14"/>
      <c r="EP354" s="14"/>
      <c r="EQ354" s="14"/>
      <c r="ER354" s="14"/>
      <c r="ES354" s="14"/>
      <c r="ET354" s="14"/>
      <c r="EU354" s="14"/>
      <c r="EV354" s="14"/>
      <c r="EW354" s="14"/>
      <c r="EX354" s="14"/>
      <c r="EY354" s="14"/>
      <c r="EZ354" s="14"/>
      <c r="FA354" s="14"/>
      <c r="FB354" s="14"/>
      <c r="FC354" s="14"/>
      <c r="FD354" s="14"/>
      <c r="FE354" s="14"/>
      <c r="FF354" s="14"/>
      <c r="FG354" s="14"/>
      <c r="FH354" s="14"/>
      <c r="FI354" s="14"/>
      <c r="FJ354" s="14"/>
      <c r="FK354" s="14"/>
      <c r="FL354" s="14"/>
      <c r="FM354" s="14"/>
      <c r="FN354" s="14"/>
      <c r="FO354" s="14"/>
      <c r="FP354" s="14"/>
      <c r="FQ354" s="14"/>
      <c r="FR354" s="14"/>
      <c r="FS354" s="14"/>
      <c r="FT354" s="14"/>
      <c r="FU354" s="14"/>
      <c r="FV354" s="14"/>
      <c r="FW354" s="14"/>
      <c r="FX354" s="14"/>
      <c r="FY354" s="14"/>
      <c r="FZ354" s="14"/>
      <c r="GA354" s="14"/>
      <c r="GB354" s="14"/>
      <c r="GC354" s="14"/>
      <c r="GD354" s="14"/>
      <c r="GE354" s="14"/>
      <c r="GF354" s="14"/>
      <c r="GG354" s="14"/>
      <c r="GH354" s="14"/>
      <c r="GI354" s="14"/>
      <c r="GJ354" s="14"/>
      <c r="GK354" s="14"/>
      <c r="GL354" s="14"/>
      <c r="GM354" s="14"/>
      <c r="GN354" s="14"/>
      <c r="GO354" s="14"/>
      <c r="GP354" s="14"/>
      <c r="GQ354" s="14"/>
      <c r="GR354" s="14"/>
      <c r="GS354" s="14"/>
      <c r="GT354" s="14"/>
      <c r="GU354" s="14"/>
      <c r="GV354" s="14"/>
      <c r="GW354" s="14"/>
      <c r="GX354" s="14"/>
      <c r="GY354" s="14"/>
      <c r="GZ354" s="14"/>
      <c r="HA354" s="14"/>
      <c r="HB354" s="14"/>
      <c r="HC354" s="14"/>
      <c r="HD354" s="14"/>
      <c r="HE354" s="14"/>
      <c r="HF354" s="16"/>
      <c r="HG354" s="16"/>
      <c r="HH354" s="16"/>
      <c r="HI354" s="16"/>
      <c r="HJ354" s="16"/>
      <c r="HK354" s="16"/>
      <c r="HL354" s="16"/>
    </row>
    <row r="355" spans="1:220" ht="33.75" x14ac:dyDescent="0.25">
      <c r="A355" s="68" t="s">
        <v>375</v>
      </c>
      <c r="B355" s="69" t="s">
        <v>204</v>
      </c>
      <c r="C355" s="68" t="s">
        <v>207</v>
      </c>
      <c r="D355" s="68" t="s">
        <v>210</v>
      </c>
      <c r="E355" s="68" t="s">
        <v>885</v>
      </c>
      <c r="F355" s="193" t="s">
        <v>911</v>
      </c>
      <c r="G355" s="68" t="s">
        <v>221</v>
      </c>
      <c r="H355" s="484" t="s">
        <v>912</v>
      </c>
      <c r="I355" s="487" t="s">
        <v>223</v>
      </c>
      <c r="J355" s="488" t="s">
        <v>896</v>
      </c>
      <c r="K355" s="473" t="s">
        <v>1078</v>
      </c>
      <c r="L355" s="127">
        <f t="shared" si="50"/>
        <v>200000000</v>
      </c>
      <c r="M355" s="73">
        <f t="shared" si="54"/>
        <v>200000000</v>
      </c>
      <c r="N355" s="73">
        <f t="shared" si="55"/>
        <v>200000000</v>
      </c>
      <c r="O355" s="78">
        <v>200000000</v>
      </c>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c r="EL355" s="14"/>
      <c r="EM355" s="14"/>
      <c r="EN355" s="14"/>
      <c r="EO355" s="14"/>
      <c r="EP355" s="14"/>
      <c r="EQ355" s="14"/>
      <c r="ER355" s="14"/>
      <c r="ES355" s="14"/>
      <c r="ET355" s="14"/>
      <c r="EU355" s="14"/>
      <c r="EV355" s="14"/>
      <c r="EW355" s="14"/>
      <c r="EX355" s="14"/>
      <c r="EY355" s="14"/>
      <c r="EZ355" s="14"/>
      <c r="FA355" s="14"/>
      <c r="FB355" s="14"/>
      <c r="FC355" s="14"/>
      <c r="FD355" s="14"/>
      <c r="FE355" s="14"/>
      <c r="FF355" s="14"/>
      <c r="FG355" s="14"/>
      <c r="FH355" s="14"/>
      <c r="FI355" s="14"/>
      <c r="FJ355" s="14"/>
      <c r="FK355" s="14"/>
      <c r="FL355" s="14"/>
      <c r="FM355" s="14"/>
      <c r="FN355" s="14"/>
      <c r="FO355" s="14"/>
      <c r="FP355" s="14"/>
      <c r="FQ355" s="14"/>
      <c r="FR355" s="14"/>
      <c r="FS355" s="14"/>
      <c r="FT355" s="14"/>
      <c r="FU355" s="14"/>
      <c r="FV355" s="14"/>
      <c r="FW355" s="14"/>
      <c r="FX355" s="14"/>
      <c r="FY355" s="14"/>
      <c r="FZ355" s="14"/>
      <c r="GA355" s="14"/>
      <c r="GB355" s="14"/>
      <c r="GC355" s="14"/>
      <c r="GD355" s="14"/>
      <c r="GE355" s="14"/>
      <c r="GF355" s="14"/>
      <c r="GG355" s="14"/>
      <c r="GH355" s="14"/>
      <c r="GI355" s="14"/>
      <c r="GJ355" s="14"/>
      <c r="GK355" s="14"/>
      <c r="GL355" s="14"/>
      <c r="GM355" s="14"/>
      <c r="GN355" s="14"/>
      <c r="GO355" s="14"/>
      <c r="GP355" s="14"/>
      <c r="GQ355" s="14"/>
      <c r="GR355" s="14"/>
      <c r="GS355" s="14"/>
      <c r="GT355" s="14"/>
      <c r="GU355" s="14"/>
      <c r="GV355" s="14"/>
      <c r="GW355" s="14"/>
      <c r="GX355" s="14"/>
      <c r="GY355" s="14"/>
      <c r="GZ355" s="14"/>
      <c r="HA355" s="14"/>
      <c r="HB355" s="14"/>
      <c r="HC355" s="14"/>
      <c r="HD355" s="14"/>
      <c r="HE355" s="14"/>
      <c r="HF355" s="16"/>
      <c r="HG355" s="16"/>
      <c r="HH355" s="16"/>
      <c r="HI355" s="16"/>
      <c r="HJ355" s="16"/>
      <c r="HK355" s="16"/>
      <c r="HL355" s="16"/>
    </row>
    <row r="356" spans="1:220" ht="33.75" x14ac:dyDescent="0.25">
      <c r="A356" s="68" t="s">
        <v>375</v>
      </c>
      <c r="B356" s="68" t="s">
        <v>204</v>
      </c>
      <c r="C356" s="68" t="s">
        <v>207</v>
      </c>
      <c r="D356" s="68" t="s">
        <v>210</v>
      </c>
      <c r="E356" s="68" t="s">
        <v>885</v>
      </c>
      <c r="F356" s="193" t="s">
        <v>914</v>
      </c>
      <c r="G356" s="68" t="s">
        <v>261</v>
      </c>
      <c r="H356" s="484" t="s">
        <v>915</v>
      </c>
      <c r="I356" s="487" t="s">
        <v>223</v>
      </c>
      <c r="J356" s="488" t="s">
        <v>896</v>
      </c>
      <c r="K356" s="489" t="s">
        <v>1079</v>
      </c>
      <c r="L356" s="127">
        <f t="shared" si="50"/>
        <v>250000000</v>
      </c>
      <c r="M356" s="73">
        <f t="shared" si="54"/>
        <v>250000000</v>
      </c>
      <c r="N356" s="73">
        <f t="shared" si="55"/>
        <v>250000000</v>
      </c>
      <c r="O356" s="78">
        <v>250000000</v>
      </c>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4"/>
      <c r="EV356" s="14"/>
      <c r="EW356" s="14"/>
      <c r="EX356" s="14"/>
      <c r="EY356" s="14"/>
      <c r="EZ356" s="14"/>
      <c r="FA356" s="14"/>
      <c r="FB356" s="14"/>
      <c r="FC356" s="14"/>
      <c r="FD356" s="14"/>
      <c r="FE356" s="14"/>
      <c r="FF356" s="14"/>
      <c r="FG356" s="14"/>
      <c r="FH356" s="14"/>
      <c r="FI356" s="14"/>
      <c r="FJ356" s="14"/>
      <c r="FK356" s="14"/>
      <c r="FL356" s="14"/>
      <c r="FM356" s="14"/>
      <c r="FN356" s="14"/>
      <c r="FO356" s="14"/>
      <c r="FP356" s="14"/>
      <c r="FQ356" s="14"/>
      <c r="FR356" s="14"/>
      <c r="FS356" s="14"/>
      <c r="FT356" s="14"/>
      <c r="FU356" s="14"/>
      <c r="FV356" s="14"/>
      <c r="FW356" s="14"/>
      <c r="FX356" s="14"/>
      <c r="FY356" s="14"/>
      <c r="FZ356" s="14"/>
      <c r="GA356" s="14"/>
      <c r="GB356" s="14"/>
      <c r="GC356" s="14"/>
      <c r="GD356" s="14"/>
      <c r="GE356" s="14"/>
      <c r="GF356" s="14"/>
      <c r="GG356" s="14"/>
      <c r="GH356" s="14"/>
      <c r="GI356" s="14"/>
      <c r="GJ356" s="14"/>
      <c r="GK356" s="14"/>
      <c r="GL356" s="14"/>
      <c r="GM356" s="14"/>
      <c r="GN356" s="14"/>
      <c r="GO356" s="14"/>
      <c r="GP356" s="14"/>
      <c r="GQ356" s="14"/>
      <c r="GR356" s="14"/>
      <c r="GS356" s="14"/>
      <c r="GT356" s="14"/>
      <c r="GU356" s="14"/>
      <c r="GV356" s="14"/>
      <c r="GW356" s="14"/>
      <c r="GX356" s="14"/>
      <c r="GY356" s="14"/>
      <c r="GZ356" s="14"/>
      <c r="HA356" s="14"/>
      <c r="HB356" s="14"/>
      <c r="HC356" s="14"/>
      <c r="HD356" s="14"/>
      <c r="HE356" s="14"/>
      <c r="HF356" s="16"/>
      <c r="HG356" s="16"/>
      <c r="HH356" s="16"/>
      <c r="HI356" s="16"/>
      <c r="HJ356" s="16"/>
      <c r="HK356" s="16"/>
      <c r="HL356" s="16"/>
    </row>
    <row r="357" spans="1:220" ht="33.75" x14ac:dyDescent="0.25">
      <c r="A357" s="68" t="s">
        <v>375</v>
      </c>
      <c r="B357" s="68" t="s">
        <v>204</v>
      </c>
      <c r="C357" s="68" t="s">
        <v>207</v>
      </c>
      <c r="D357" s="68" t="s">
        <v>210</v>
      </c>
      <c r="E357" s="68" t="s">
        <v>885</v>
      </c>
      <c r="F357" s="193" t="s">
        <v>917</v>
      </c>
      <c r="G357" s="68" t="s">
        <v>261</v>
      </c>
      <c r="H357" s="484" t="s">
        <v>919</v>
      </c>
      <c r="I357" s="487" t="s">
        <v>223</v>
      </c>
      <c r="J357" s="488" t="s">
        <v>920</v>
      </c>
      <c r="K357" s="489" t="s">
        <v>1080</v>
      </c>
      <c r="L357" s="127">
        <f t="shared" si="50"/>
        <v>300000000</v>
      </c>
      <c r="M357" s="73">
        <f t="shared" si="54"/>
        <v>300000000</v>
      </c>
      <c r="N357" s="73">
        <f t="shared" si="55"/>
        <v>300000000</v>
      </c>
      <c r="O357" s="78">
        <v>300000000</v>
      </c>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E357" s="14"/>
      <c r="EF357" s="14"/>
      <c r="EG357" s="14"/>
      <c r="EH357" s="14"/>
      <c r="EI357" s="14"/>
      <c r="EJ357" s="14"/>
      <c r="EK357" s="14"/>
      <c r="EL357" s="14"/>
      <c r="EM357" s="14"/>
      <c r="EN357" s="14"/>
      <c r="EO357" s="14"/>
      <c r="EP357" s="14"/>
      <c r="EQ357" s="14"/>
      <c r="ER357" s="14"/>
      <c r="ES357" s="14"/>
      <c r="ET357" s="14"/>
      <c r="EU357" s="14"/>
      <c r="EV357" s="14"/>
      <c r="EW357" s="14"/>
      <c r="EX357" s="14"/>
      <c r="EY357" s="14"/>
      <c r="EZ357" s="14"/>
      <c r="FA357" s="14"/>
      <c r="FB357" s="14"/>
      <c r="FC357" s="14"/>
      <c r="FD357" s="14"/>
      <c r="FE357" s="14"/>
      <c r="FF357" s="14"/>
      <c r="FG357" s="14"/>
      <c r="FH357" s="14"/>
      <c r="FI357" s="14"/>
      <c r="FJ357" s="14"/>
      <c r="FK357" s="14"/>
      <c r="FL357" s="14"/>
      <c r="FM357" s="14"/>
      <c r="FN357" s="14"/>
      <c r="FO357" s="14"/>
      <c r="FP357" s="14"/>
      <c r="FQ357" s="14"/>
      <c r="FR357" s="14"/>
      <c r="FS357" s="14"/>
      <c r="FT357" s="14"/>
      <c r="FU357" s="14"/>
      <c r="FV357" s="14"/>
      <c r="FW357" s="14"/>
      <c r="FX357" s="14"/>
      <c r="FY357" s="14"/>
      <c r="FZ357" s="14"/>
      <c r="GA357" s="14"/>
      <c r="GB357" s="14"/>
      <c r="GC357" s="14"/>
      <c r="GD357" s="14"/>
      <c r="GE357" s="14"/>
      <c r="GF357" s="14"/>
      <c r="GG357" s="14"/>
      <c r="GH357" s="14"/>
      <c r="GI357" s="14"/>
      <c r="GJ357" s="14"/>
      <c r="GK357" s="14"/>
      <c r="GL357" s="14"/>
      <c r="GM357" s="14"/>
      <c r="GN357" s="14"/>
      <c r="GO357" s="14"/>
      <c r="GP357" s="14"/>
      <c r="GQ357" s="14"/>
      <c r="GR357" s="14"/>
      <c r="GS357" s="14"/>
      <c r="GT357" s="14"/>
      <c r="GU357" s="14"/>
      <c r="GV357" s="14"/>
      <c r="GW357" s="14"/>
      <c r="GX357" s="14"/>
      <c r="GY357" s="14"/>
      <c r="GZ357" s="14"/>
      <c r="HA357" s="14"/>
      <c r="HB357" s="14"/>
      <c r="HC357" s="14"/>
      <c r="HD357" s="14"/>
      <c r="HE357" s="14"/>
      <c r="HF357" s="16"/>
      <c r="HG357" s="16"/>
      <c r="HH357" s="16"/>
      <c r="HI357" s="16"/>
      <c r="HJ357" s="16"/>
      <c r="HK357" s="16"/>
      <c r="HL357" s="16"/>
    </row>
    <row r="358" spans="1:220" ht="33.75" x14ac:dyDescent="0.25">
      <c r="A358" s="68" t="s">
        <v>375</v>
      </c>
      <c r="B358" s="68" t="s">
        <v>204</v>
      </c>
      <c r="C358" s="68" t="s">
        <v>207</v>
      </c>
      <c r="D358" s="68" t="s">
        <v>210</v>
      </c>
      <c r="E358" s="68" t="s">
        <v>885</v>
      </c>
      <c r="F358" s="195">
        <v>2017005810540</v>
      </c>
      <c r="G358" s="68"/>
      <c r="H358" s="493" t="s">
        <v>1396</v>
      </c>
      <c r="I358" s="487" t="s">
        <v>223</v>
      </c>
      <c r="J358" s="488" t="s">
        <v>1261</v>
      </c>
      <c r="K358" s="494" t="s">
        <v>1081</v>
      </c>
      <c r="L358" s="127">
        <f t="shared" si="50"/>
        <v>720263605</v>
      </c>
      <c r="M358" s="73">
        <f t="shared" si="54"/>
        <v>720263605</v>
      </c>
      <c r="N358" s="73">
        <f t="shared" si="55"/>
        <v>720263605</v>
      </c>
      <c r="O358" s="78"/>
      <c r="P358" s="78"/>
      <c r="Q358" s="78"/>
      <c r="R358" s="78"/>
      <c r="S358" s="78"/>
      <c r="T358" s="78"/>
      <c r="U358" s="78"/>
      <c r="V358" s="78"/>
      <c r="W358" s="78"/>
      <c r="X358" s="78">
        <v>34300000</v>
      </c>
      <c r="Y358" s="78">
        <v>18000000</v>
      </c>
      <c r="Z358" s="78">
        <v>2200000</v>
      </c>
      <c r="AA358" s="78">
        <v>261600000</v>
      </c>
      <c r="AB358" s="78">
        <v>400000</v>
      </c>
      <c r="AC358" s="78">
        <f>1200000+855181</f>
        <v>2055181</v>
      </c>
      <c r="AD358" s="78"/>
      <c r="AE358" s="78">
        <f>19200000+6508424</f>
        <v>25708424</v>
      </c>
      <c r="AF358" s="78">
        <v>800000</v>
      </c>
      <c r="AG358" s="78">
        <v>600000</v>
      </c>
      <c r="AH358" s="78">
        <v>9000000</v>
      </c>
      <c r="AI358" s="78">
        <v>1000000</v>
      </c>
      <c r="AJ358" s="78">
        <v>200000</v>
      </c>
      <c r="AK358" s="78">
        <v>2800000</v>
      </c>
      <c r="AL358" s="78">
        <v>360000000</v>
      </c>
      <c r="AM358" s="78">
        <v>600000</v>
      </c>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v>1000000</v>
      </c>
      <c r="BO358" s="78"/>
      <c r="BP358" s="78"/>
      <c r="BQ358" s="78"/>
      <c r="BR358" s="78"/>
      <c r="BS358" s="78"/>
      <c r="BT358" s="78"/>
      <c r="BU358" s="78"/>
      <c r="BV358" s="78"/>
      <c r="BW358" s="78"/>
      <c r="BX358" s="78"/>
      <c r="BY358" s="78"/>
      <c r="BZ358" s="78"/>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c r="EL358" s="14"/>
      <c r="EM358" s="14"/>
      <c r="EN358" s="14"/>
      <c r="EO358" s="14"/>
      <c r="EP358" s="14"/>
      <c r="EQ358" s="14"/>
      <c r="ER358" s="14"/>
      <c r="ES358" s="14"/>
      <c r="ET358" s="14"/>
      <c r="EU358" s="14"/>
      <c r="EV358" s="14"/>
      <c r="EW358" s="14"/>
      <c r="EX358" s="14"/>
      <c r="EY358" s="14"/>
      <c r="EZ358" s="14"/>
      <c r="FA358" s="14"/>
      <c r="FB358" s="14"/>
      <c r="FC358" s="14"/>
      <c r="FD358" s="14"/>
      <c r="FE358" s="14"/>
      <c r="FF358" s="14"/>
      <c r="FG358" s="14"/>
      <c r="FH358" s="14"/>
      <c r="FI358" s="14"/>
      <c r="FJ358" s="14"/>
      <c r="FK358" s="14"/>
      <c r="FL358" s="14"/>
      <c r="FM358" s="14"/>
      <c r="FN358" s="14"/>
      <c r="FO358" s="14"/>
      <c r="FP358" s="14"/>
      <c r="FQ358" s="14"/>
      <c r="FR358" s="14"/>
      <c r="FS358" s="14"/>
      <c r="FT358" s="14"/>
      <c r="FU358" s="14"/>
      <c r="FV358" s="14"/>
      <c r="FW358" s="14"/>
      <c r="FX358" s="14"/>
      <c r="FY358" s="14"/>
      <c r="FZ358" s="14"/>
      <c r="GA358" s="14"/>
      <c r="GB358" s="14"/>
      <c r="GC358" s="14"/>
      <c r="GD358" s="14"/>
      <c r="GE358" s="14"/>
      <c r="GF358" s="14"/>
      <c r="GG358" s="14"/>
      <c r="GH358" s="14"/>
      <c r="GI358" s="14"/>
      <c r="GJ358" s="14"/>
      <c r="GK358" s="14"/>
      <c r="GL358" s="14"/>
      <c r="GM358" s="14"/>
      <c r="GN358" s="14"/>
      <c r="GO358" s="14"/>
      <c r="GP358" s="14"/>
      <c r="GQ358" s="14"/>
      <c r="GR358" s="14"/>
      <c r="GS358" s="14"/>
      <c r="GT358" s="14"/>
      <c r="GU358" s="14"/>
      <c r="GV358" s="14"/>
      <c r="GW358" s="14"/>
      <c r="GX358" s="14"/>
      <c r="GY358" s="14"/>
      <c r="GZ358" s="14"/>
      <c r="HA358" s="14"/>
      <c r="HB358" s="14"/>
      <c r="HC358" s="14"/>
      <c r="HD358" s="14"/>
      <c r="HE358" s="14"/>
      <c r="HF358" s="16"/>
      <c r="HG358" s="16"/>
      <c r="HH358" s="16"/>
      <c r="HI358" s="16"/>
      <c r="HJ358" s="16"/>
      <c r="HK358" s="16"/>
      <c r="HL358" s="16"/>
    </row>
    <row r="359" spans="1:220" ht="33.75" x14ac:dyDescent="0.25">
      <c r="A359" s="68" t="s">
        <v>375</v>
      </c>
      <c r="B359" s="68" t="s">
        <v>204</v>
      </c>
      <c r="C359" s="68" t="s">
        <v>207</v>
      </c>
      <c r="D359" s="68" t="s">
        <v>210</v>
      </c>
      <c r="E359" s="68" t="s">
        <v>885</v>
      </c>
      <c r="F359" s="195">
        <v>2017005810543</v>
      </c>
      <c r="G359" s="68"/>
      <c r="H359" s="493" t="s">
        <v>1397</v>
      </c>
      <c r="I359" s="487" t="s">
        <v>223</v>
      </c>
      <c r="J359" s="488" t="s">
        <v>1262</v>
      </c>
      <c r="K359" s="507" t="s">
        <v>1076</v>
      </c>
      <c r="L359" s="127">
        <f t="shared" si="50"/>
        <v>700000000</v>
      </c>
      <c r="M359" s="73">
        <f t="shared" si="54"/>
        <v>700000000</v>
      </c>
      <c r="N359" s="73">
        <f t="shared" si="55"/>
        <v>700000000</v>
      </c>
      <c r="O359" s="78">
        <v>700000000</v>
      </c>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c r="EW359" s="14"/>
      <c r="EX359" s="14"/>
      <c r="EY359" s="14"/>
      <c r="EZ359" s="14"/>
      <c r="FA359" s="14"/>
      <c r="FB359" s="14"/>
      <c r="FC359" s="14"/>
      <c r="FD359" s="14"/>
      <c r="FE359" s="14"/>
      <c r="FF359" s="14"/>
      <c r="FG359" s="14"/>
      <c r="FH359" s="14"/>
      <c r="FI359" s="14"/>
      <c r="FJ359" s="14"/>
      <c r="FK359" s="14"/>
      <c r="FL359" s="14"/>
      <c r="FM359" s="14"/>
      <c r="FN359" s="14"/>
      <c r="FO359" s="14"/>
      <c r="FP359" s="14"/>
      <c r="FQ359" s="14"/>
      <c r="FR359" s="14"/>
      <c r="FS359" s="14"/>
      <c r="FT359" s="14"/>
      <c r="FU359" s="14"/>
      <c r="FV359" s="14"/>
      <c r="FW359" s="14"/>
      <c r="FX359" s="14"/>
      <c r="FY359" s="14"/>
      <c r="FZ359" s="14"/>
      <c r="GA359" s="14"/>
      <c r="GB359" s="14"/>
      <c r="GC359" s="14"/>
      <c r="GD359" s="14"/>
      <c r="GE359" s="14"/>
      <c r="GF359" s="14"/>
      <c r="GG359" s="14"/>
      <c r="GH359" s="14"/>
      <c r="GI359" s="14"/>
      <c r="GJ359" s="14"/>
      <c r="GK359" s="14"/>
      <c r="GL359" s="14"/>
      <c r="GM359" s="14"/>
      <c r="GN359" s="14"/>
      <c r="GO359" s="14"/>
      <c r="GP359" s="14"/>
      <c r="GQ359" s="14"/>
      <c r="GR359" s="14"/>
      <c r="GS359" s="14"/>
      <c r="GT359" s="14"/>
      <c r="GU359" s="14"/>
      <c r="GV359" s="14"/>
      <c r="GW359" s="14"/>
      <c r="GX359" s="14"/>
      <c r="GY359" s="14"/>
      <c r="GZ359" s="14"/>
      <c r="HA359" s="14"/>
      <c r="HB359" s="14"/>
      <c r="HC359" s="14"/>
      <c r="HD359" s="14"/>
      <c r="HE359" s="14"/>
      <c r="HF359" s="16"/>
      <c r="HG359" s="16"/>
      <c r="HH359" s="16"/>
      <c r="HI359" s="16"/>
      <c r="HJ359" s="16"/>
      <c r="HK359" s="16"/>
      <c r="HL359" s="16"/>
    </row>
    <row r="360" spans="1:220" ht="45" x14ac:dyDescent="0.25">
      <c r="A360" s="68" t="s">
        <v>375</v>
      </c>
      <c r="B360" s="68" t="s">
        <v>204</v>
      </c>
      <c r="C360" s="68" t="s">
        <v>207</v>
      </c>
      <c r="D360" s="68" t="s">
        <v>210</v>
      </c>
      <c r="E360" s="68" t="s">
        <v>885</v>
      </c>
      <c r="F360" s="195">
        <v>2017005810539</v>
      </c>
      <c r="G360" s="68"/>
      <c r="H360" s="493" t="s">
        <v>1398</v>
      </c>
      <c r="I360" s="487" t="s">
        <v>223</v>
      </c>
      <c r="J360" s="488" t="s">
        <v>1263</v>
      </c>
      <c r="K360" s="494" t="s">
        <v>1077</v>
      </c>
      <c r="L360" s="127">
        <f t="shared" si="50"/>
        <v>200000000</v>
      </c>
      <c r="M360" s="73">
        <f t="shared" si="54"/>
        <v>200000000</v>
      </c>
      <c r="N360" s="73">
        <f t="shared" si="55"/>
        <v>200000000</v>
      </c>
      <c r="O360" s="78">
        <v>200000000</v>
      </c>
      <c r="P360" s="78"/>
      <c r="Q360" s="78"/>
      <c r="R360" s="78"/>
      <c r="S360" s="78"/>
      <c r="T360" s="78"/>
      <c r="U360" s="78"/>
      <c r="V360" s="78"/>
      <c r="W360" s="78"/>
      <c r="X360" s="270"/>
      <c r="Y360" s="270"/>
      <c r="Z360" s="270"/>
      <c r="AA360" s="270"/>
      <c r="AB360" s="270"/>
      <c r="AC360" s="270"/>
      <c r="AD360" s="270"/>
      <c r="AE360" s="270"/>
      <c r="AF360" s="270"/>
      <c r="AG360" s="270"/>
      <c r="AH360" s="270"/>
      <c r="AI360" s="270"/>
      <c r="AJ360" s="270"/>
      <c r="AK360" s="270"/>
      <c r="AL360" s="270"/>
      <c r="AM360" s="270"/>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c r="EL360" s="14"/>
      <c r="EM360" s="14"/>
      <c r="EN360" s="14"/>
      <c r="EO360" s="14"/>
      <c r="EP360" s="14"/>
      <c r="EQ360" s="14"/>
      <c r="ER360" s="14"/>
      <c r="ES360" s="14"/>
      <c r="ET360" s="14"/>
      <c r="EU360" s="14"/>
      <c r="EV360" s="14"/>
      <c r="EW360" s="14"/>
      <c r="EX360" s="14"/>
      <c r="EY360" s="14"/>
      <c r="EZ360" s="14"/>
      <c r="FA360" s="14"/>
      <c r="FB360" s="14"/>
      <c r="FC360" s="14"/>
      <c r="FD360" s="14"/>
      <c r="FE360" s="14"/>
      <c r="FF360" s="14"/>
      <c r="FG360" s="14"/>
      <c r="FH360" s="14"/>
      <c r="FI360" s="14"/>
      <c r="FJ360" s="14"/>
      <c r="FK360" s="14"/>
      <c r="FL360" s="14"/>
      <c r="FM360" s="14"/>
      <c r="FN360" s="14"/>
      <c r="FO360" s="14"/>
      <c r="FP360" s="14"/>
      <c r="FQ360" s="14"/>
      <c r="FR360" s="14"/>
      <c r="FS360" s="14"/>
      <c r="FT360" s="14"/>
      <c r="FU360" s="14"/>
      <c r="FV360" s="14"/>
      <c r="FW360" s="14"/>
      <c r="FX360" s="14"/>
      <c r="FY360" s="14"/>
      <c r="FZ360" s="14"/>
      <c r="GA360" s="14"/>
      <c r="GB360" s="14"/>
      <c r="GC360" s="14"/>
      <c r="GD360" s="14"/>
      <c r="GE360" s="14"/>
      <c r="GF360" s="14"/>
      <c r="GG360" s="14"/>
      <c r="GH360" s="14"/>
      <c r="GI360" s="14"/>
      <c r="GJ360" s="14"/>
      <c r="GK360" s="14"/>
      <c r="GL360" s="14"/>
      <c r="GM360" s="14"/>
      <c r="GN360" s="14"/>
      <c r="GO360" s="14"/>
      <c r="GP360" s="14"/>
      <c r="GQ360" s="14"/>
      <c r="GR360" s="14"/>
      <c r="GS360" s="14"/>
      <c r="GT360" s="14"/>
      <c r="GU360" s="14"/>
      <c r="GV360" s="14"/>
      <c r="GW360" s="14"/>
      <c r="GX360" s="14"/>
      <c r="GY360" s="14"/>
      <c r="GZ360" s="14"/>
      <c r="HA360" s="14"/>
      <c r="HB360" s="14"/>
      <c r="HC360" s="14"/>
      <c r="HD360" s="14"/>
      <c r="HE360" s="14"/>
      <c r="HF360" s="16"/>
      <c r="HG360" s="16"/>
      <c r="HH360" s="16"/>
      <c r="HI360" s="16"/>
      <c r="HJ360" s="16"/>
      <c r="HK360" s="16"/>
      <c r="HL360" s="16"/>
    </row>
    <row r="361" spans="1:220" x14ac:dyDescent="0.25">
      <c r="A361" s="55" t="s">
        <v>210</v>
      </c>
      <c r="B361" s="55"/>
      <c r="C361" s="55"/>
      <c r="D361" s="55"/>
      <c r="E361" s="55"/>
      <c r="F361" s="409"/>
      <c r="G361" s="55"/>
      <c r="H361" s="167"/>
      <c r="I361" s="167"/>
      <c r="J361" s="55"/>
      <c r="K361" s="58" t="s">
        <v>926</v>
      </c>
      <c r="L361" s="127">
        <f t="shared" si="50"/>
        <v>0</v>
      </c>
      <c r="M361" s="78"/>
      <c r="N361" s="7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16"/>
      <c r="HG361" s="16"/>
      <c r="HH361" s="16"/>
      <c r="HI361" s="16"/>
      <c r="HJ361" s="16"/>
      <c r="HK361" s="16"/>
      <c r="HL361" s="16"/>
    </row>
    <row r="362" spans="1:220" x14ac:dyDescent="0.25">
      <c r="A362" s="89" t="s">
        <v>210</v>
      </c>
      <c r="B362" s="89" t="s">
        <v>281</v>
      </c>
      <c r="C362" s="89"/>
      <c r="D362" s="89"/>
      <c r="E362" s="89"/>
      <c r="F362" s="410"/>
      <c r="G362" s="90"/>
      <c r="H362" s="90"/>
      <c r="I362" s="90"/>
      <c r="J362" s="89"/>
      <c r="K362" s="76" t="s">
        <v>282</v>
      </c>
      <c r="L362" s="127">
        <f t="shared" si="50"/>
        <v>0</v>
      </c>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c r="EV362" s="14"/>
      <c r="EW362" s="14"/>
      <c r="EX362" s="14"/>
      <c r="EY362" s="14"/>
      <c r="EZ362" s="14"/>
      <c r="FA362" s="14"/>
      <c r="FB362" s="14"/>
      <c r="FC362" s="14"/>
      <c r="FD362" s="14"/>
      <c r="FE362" s="14"/>
      <c r="FF362" s="14"/>
      <c r="FG362" s="14"/>
      <c r="FH362" s="14"/>
      <c r="FI362" s="14"/>
      <c r="FJ362" s="14"/>
      <c r="FK362" s="14"/>
      <c r="FL362" s="14"/>
      <c r="FM362" s="14"/>
      <c r="FN362" s="14"/>
      <c r="FO362" s="14"/>
      <c r="FP362" s="14"/>
      <c r="FQ362" s="14"/>
      <c r="FR362" s="14"/>
      <c r="FS362" s="14"/>
      <c r="FT362" s="14"/>
      <c r="FU362" s="14"/>
      <c r="FV362" s="14"/>
      <c r="FW362" s="14"/>
      <c r="FX362" s="14"/>
      <c r="FY362" s="14"/>
      <c r="FZ362" s="14"/>
      <c r="GA362" s="14"/>
      <c r="GB362" s="14"/>
      <c r="GC362" s="14"/>
      <c r="GD362" s="14"/>
      <c r="GE362" s="14"/>
      <c r="GF362" s="14"/>
      <c r="GG362" s="14"/>
      <c r="GH362" s="14"/>
      <c r="GI362" s="14"/>
      <c r="GJ362" s="14"/>
      <c r="GK362" s="14"/>
      <c r="GL362" s="14"/>
      <c r="GM362" s="14"/>
      <c r="GN362" s="14"/>
      <c r="GO362" s="14"/>
      <c r="GP362" s="14"/>
      <c r="GQ362" s="14"/>
      <c r="GR362" s="14"/>
      <c r="GS362" s="14"/>
      <c r="GT362" s="14"/>
      <c r="GU362" s="14"/>
      <c r="GV362" s="14"/>
      <c r="GW362" s="14"/>
      <c r="GX362" s="14"/>
      <c r="GY362" s="14"/>
      <c r="GZ362" s="14"/>
      <c r="HA362" s="14"/>
      <c r="HB362" s="14"/>
      <c r="HC362" s="14"/>
      <c r="HD362" s="14"/>
      <c r="HE362" s="14"/>
      <c r="HF362" s="16"/>
      <c r="HG362" s="16"/>
      <c r="HH362" s="16"/>
      <c r="HI362" s="16"/>
      <c r="HJ362" s="16"/>
      <c r="HK362" s="16"/>
      <c r="HL362" s="16"/>
    </row>
    <row r="363" spans="1:220" x14ac:dyDescent="0.25">
      <c r="A363" s="96" t="s">
        <v>210</v>
      </c>
      <c r="B363" s="96" t="s">
        <v>281</v>
      </c>
      <c r="C363" s="96" t="s">
        <v>202</v>
      </c>
      <c r="D363" s="96"/>
      <c r="E363" s="96"/>
      <c r="F363" s="411"/>
      <c r="G363" s="96"/>
      <c r="H363" s="461"/>
      <c r="I363" s="97"/>
      <c r="J363" s="292"/>
      <c r="K363" s="284" t="s">
        <v>283</v>
      </c>
      <c r="L363" s="127">
        <f t="shared" si="50"/>
        <v>0</v>
      </c>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c r="FH363" s="14"/>
      <c r="FI363" s="14"/>
      <c r="FJ363" s="14"/>
      <c r="FK363" s="14"/>
      <c r="FL363" s="14"/>
      <c r="FM363" s="14"/>
      <c r="FN363" s="14"/>
      <c r="FO363" s="14"/>
      <c r="FP363" s="14"/>
      <c r="FQ363" s="14"/>
      <c r="FR363" s="14"/>
      <c r="FS363" s="14"/>
      <c r="FT363" s="14"/>
      <c r="FU363" s="14"/>
      <c r="FV363" s="14"/>
      <c r="FW363" s="14"/>
      <c r="FX363" s="14"/>
      <c r="FY363" s="14"/>
      <c r="FZ363" s="14"/>
      <c r="GA363" s="14"/>
      <c r="GB363" s="14"/>
      <c r="GC363" s="14"/>
      <c r="GD363" s="14"/>
      <c r="GE363" s="14"/>
      <c r="GF363" s="14"/>
      <c r="GG363" s="14"/>
      <c r="GH363" s="14"/>
      <c r="GI363" s="14"/>
      <c r="GJ363" s="14"/>
      <c r="GK363" s="14"/>
      <c r="GL363" s="14"/>
      <c r="GM363" s="14"/>
      <c r="GN363" s="14"/>
      <c r="GO363" s="14"/>
      <c r="GP363" s="14"/>
      <c r="GQ363" s="14"/>
      <c r="GR363" s="14"/>
      <c r="GS363" s="14"/>
      <c r="GT363" s="14"/>
      <c r="GU363" s="14"/>
      <c r="GV363" s="14"/>
      <c r="GW363" s="14"/>
      <c r="GX363" s="14"/>
      <c r="GY363" s="14"/>
      <c r="GZ363" s="14"/>
      <c r="HA363" s="14"/>
      <c r="HB363" s="14"/>
      <c r="HC363" s="14"/>
      <c r="HD363" s="14"/>
      <c r="HE363" s="14"/>
      <c r="HF363" s="16"/>
      <c r="HG363" s="16"/>
      <c r="HH363" s="16"/>
      <c r="HI363" s="16"/>
      <c r="HJ363" s="16"/>
      <c r="HK363" s="16"/>
      <c r="HL363" s="16"/>
    </row>
    <row r="364" spans="1:220" x14ac:dyDescent="0.25">
      <c r="A364" s="162" t="s">
        <v>210</v>
      </c>
      <c r="B364" s="162" t="s">
        <v>281</v>
      </c>
      <c r="C364" s="162" t="s">
        <v>202</v>
      </c>
      <c r="D364" s="162" t="s">
        <v>212</v>
      </c>
      <c r="E364" s="162"/>
      <c r="F364" s="428"/>
      <c r="G364" s="164"/>
      <c r="H364" s="164"/>
      <c r="I364" s="164"/>
      <c r="J364" s="293"/>
      <c r="K364" s="95" t="s">
        <v>927</v>
      </c>
      <c r="L364" s="127">
        <f t="shared" si="50"/>
        <v>0</v>
      </c>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c r="EV364" s="14"/>
      <c r="EW364" s="14"/>
      <c r="EX364" s="14"/>
      <c r="EY364" s="14"/>
      <c r="EZ364" s="14"/>
      <c r="FA364" s="14"/>
      <c r="FB364" s="14"/>
      <c r="FC364" s="14"/>
      <c r="FD364" s="14"/>
      <c r="FE364" s="14"/>
      <c r="FF364" s="14"/>
      <c r="FG364" s="14"/>
      <c r="FH364" s="14"/>
      <c r="FI364" s="14"/>
      <c r="FJ364" s="14"/>
      <c r="FK364" s="14"/>
      <c r="FL364" s="14"/>
      <c r="FM364" s="14"/>
      <c r="FN364" s="14"/>
      <c r="FO364" s="14"/>
      <c r="FP364" s="14"/>
      <c r="FQ364" s="14"/>
      <c r="FR364" s="14"/>
      <c r="FS364" s="14"/>
      <c r="FT364" s="14"/>
      <c r="FU364" s="14"/>
      <c r="FV364" s="14"/>
      <c r="FW364" s="14"/>
      <c r="FX364" s="14"/>
      <c r="FY364" s="14"/>
      <c r="FZ364" s="14"/>
      <c r="GA364" s="14"/>
      <c r="GB364" s="14"/>
      <c r="GC364" s="14"/>
      <c r="GD364" s="14"/>
      <c r="GE364" s="14"/>
      <c r="GF364" s="14"/>
      <c r="GG364" s="14"/>
      <c r="GH364" s="14"/>
      <c r="GI364" s="14"/>
      <c r="GJ364" s="14"/>
      <c r="GK364" s="14"/>
      <c r="GL364" s="14"/>
      <c r="GM364" s="14"/>
      <c r="GN364" s="14"/>
      <c r="GO364" s="14"/>
      <c r="GP364" s="14"/>
      <c r="GQ364" s="14"/>
      <c r="GR364" s="14"/>
      <c r="GS364" s="14"/>
      <c r="GT364" s="14"/>
      <c r="GU364" s="14"/>
      <c r="GV364" s="14"/>
      <c r="GW364" s="14"/>
      <c r="GX364" s="14"/>
      <c r="GY364" s="14"/>
      <c r="GZ364" s="14"/>
      <c r="HA364" s="14"/>
      <c r="HB364" s="14"/>
      <c r="HC364" s="14"/>
      <c r="HD364" s="14"/>
      <c r="HE364" s="14"/>
      <c r="HF364" s="16"/>
      <c r="HG364" s="16"/>
      <c r="HH364" s="16"/>
      <c r="HI364" s="16"/>
      <c r="HJ364" s="16"/>
      <c r="HK364" s="16"/>
      <c r="HL364" s="16"/>
    </row>
    <row r="365" spans="1:220" x14ac:dyDescent="0.25">
      <c r="A365" s="98" t="s">
        <v>210</v>
      </c>
      <c r="B365" s="98" t="s">
        <v>281</v>
      </c>
      <c r="C365" s="98" t="s">
        <v>202</v>
      </c>
      <c r="D365" s="98" t="s">
        <v>212</v>
      </c>
      <c r="E365" s="98" t="s">
        <v>355</v>
      </c>
      <c r="F365" s="429"/>
      <c r="G365" s="107"/>
      <c r="H365" s="107"/>
      <c r="I365" s="107"/>
      <c r="J365" s="98"/>
      <c r="K365" s="302" t="s">
        <v>928</v>
      </c>
      <c r="L365" s="127">
        <f t="shared" si="50"/>
        <v>0</v>
      </c>
      <c r="M365" s="78"/>
      <c r="N365" s="297"/>
      <c r="O365" s="297"/>
      <c r="P365" s="297"/>
      <c r="Q365" s="297"/>
      <c r="R365" s="297"/>
      <c r="S365" s="297"/>
      <c r="T365" s="297"/>
      <c r="U365" s="297"/>
      <c r="V365" s="446"/>
      <c r="W365" s="297"/>
      <c r="X365" s="297"/>
      <c r="Y365" s="297"/>
      <c r="Z365" s="297"/>
      <c r="AA365" s="297"/>
      <c r="AB365" s="297"/>
      <c r="AC365" s="297"/>
      <c r="AD365" s="297"/>
      <c r="AE365" s="297"/>
      <c r="AF365" s="297"/>
      <c r="AG365" s="297"/>
      <c r="AH365" s="297"/>
      <c r="AI365" s="297"/>
      <c r="AJ365" s="297"/>
      <c r="AK365" s="297"/>
      <c r="AL365" s="297"/>
      <c r="AM365" s="297"/>
      <c r="AN365" s="297"/>
      <c r="AO365" s="297"/>
      <c r="AP365" s="297"/>
      <c r="AQ365" s="297"/>
      <c r="AR365" s="297"/>
      <c r="AS365" s="297"/>
      <c r="AT365" s="297"/>
      <c r="AU365" s="297"/>
      <c r="AV365" s="297"/>
      <c r="AW365" s="297"/>
      <c r="AX365" s="297"/>
      <c r="AY365" s="297"/>
      <c r="AZ365" s="297"/>
      <c r="BA365" s="297"/>
      <c r="BB365" s="297"/>
      <c r="BC365" s="297"/>
      <c r="BD365" s="297"/>
      <c r="BE365" s="297"/>
      <c r="BF365" s="297"/>
      <c r="BG365" s="297"/>
      <c r="BH365" s="297"/>
      <c r="BI365" s="446"/>
      <c r="BJ365" s="446"/>
      <c r="BK365" s="446"/>
      <c r="BL365" s="297"/>
      <c r="BM365" s="297"/>
      <c r="BN365" s="297"/>
      <c r="BO365" s="297"/>
      <c r="BP365" s="297"/>
      <c r="BQ365" s="297"/>
      <c r="BR365" s="297"/>
      <c r="BS365" s="297"/>
      <c r="BT365" s="297"/>
      <c r="BU365" s="297"/>
      <c r="BV365" s="297"/>
      <c r="BW365" s="297"/>
      <c r="BX365" s="297"/>
      <c r="BY365" s="297"/>
      <c r="BZ365" s="297"/>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c r="EL365" s="14"/>
      <c r="EM365" s="14"/>
      <c r="EN365" s="14"/>
      <c r="EO365" s="14"/>
      <c r="EP365" s="14"/>
      <c r="EQ365" s="14"/>
      <c r="ER365" s="14"/>
      <c r="ES365" s="14"/>
      <c r="ET365" s="14"/>
      <c r="EU365" s="14"/>
      <c r="EV365" s="14"/>
      <c r="EW365" s="14"/>
      <c r="EX365" s="14"/>
      <c r="EY365" s="14"/>
      <c r="EZ365" s="14"/>
      <c r="FA365" s="14"/>
      <c r="FB365" s="14"/>
      <c r="FC365" s="14"/>
      <c r="FD365" s="14"/>
      <c r="FE365" s="14"/>
      <c r="FF365" s="14"/>
      <c r="FG365" s="14"/>
      <c r="FH365" s="14"/>
      <c r="FI365" s="14"/>
      <c r="FJ365" s="14"/>
      <c r="FK365" s="14"/>
      <c r="FL365" s="14"/>
      <c r="FM365" s="14"/>
      <c r="FN365" s="14"/>
      <c r="FO365" s="14"/>
      <c r="FP365" s="14"/>
      <c r="FQ365" s="14"/>
      <c r="FR365" s="14"/>
      <c r="FS365" s="14"/>
      <c r="FT365" s="14"/>
      <c r="FU365" s="14"/>
      <c r="FV365" s="14"/>
      <c r="FW365" s="14"/>
      <c r="FX365" s="14"/>
      <c r="FY365" s="14"/>
      <c r="FZ365" s="14"/>
      <c r="GA365" s="14"/>
      <c r="GB365" s="14"/>
      <c r="GC365" s="14"/>
      <c r="GD365" s="14"/>
      <c r="GE365" s="14"/>
      <c r="GF365" s="14"/>
      <c r="GG365" s="14"/>
      <c r="GH365" s="14"/>
      <c r="GI365" s="14"/>
      <c r="GJ365" s="14"/>
      <c r="GK365" s="14"/>
      <c r="GL365" s="14"/>
      <c r="GM365" s="14"/>
      <c r="GN365" s="14"/>
      <c r="GO365" s="14"/>
      <c r="GP365" s="14"/>
      <c r="GQ365" s="14"/>
      <c r="GR365" s="14"/>
      <c r="GS365" s="14"/>
      <c r="GT365" s="14"/>
      <c r="GU365" s="14"/>
      <c r="GV365" s="14"/>
      <c r="GW365" s="14"/>
      <c r="GX365" s="14"/>
      <c r="GY365" s="14"/>
      <c r="GZ365" s="14"/>
      <c r="HA365" s="14"/>
      <c r="HB365" s="14"/>
      <c r="HC365" s="14"/>
      <c r="HD365" s="14"/>
      <c r="HE365" s="14"/>
      <c r="HF365" s="16"/>
      <c r="HG365" s="16"/>
      <c r="HH365" s="16"/>
      <c r="HI365" s="16"/>
      <c r="HJ365" s="16"/>
      <c r="HK365" s="16"/>
      <c r="HL365" s="16"/>
    </row>
    <row r="366" spans="1:220" ht="22.5" x14ac:dyDescent="0.25">
      <c r="A366" s="105" t="s">
        <v>210</v>
      </c>
      <c r="B366" s="105" t="s">
        <v>281</v>
      </c>
      <c r="C366" s="105" t="s">
        <v>202</v>
      </c>
      <c r="D366" s="105" t="s">
        <v>212</v>
      </c>
      <c r="E366" s="105" t="s">
        <v>355</v>
      </c>
      <c r="F366" s="403" t="s">
        <v>1065</v>
      </c>
      <c r="G366" s="286"/>
      <c r="H366" s="105" t="s">
        <v>1399</v>
      </c>
      <c r="I366" s="105" t="s">
        <v>223</v>
      </c>
      <c r="J366" s="106" t="s">
        <v>1242</v>
      </c>
      <c r="K366" s="298" t="s">
        <v>1066</v>
      </c>
      <c r="L366" s="127">
        <f t="shared" si="50"/>
        <v>300000000</v>
      </c>
      <c r="M366" s="78">
        <f>N366</f>
        <v>300000000</v>
      </c>
      <c r="N366" s="78">
        <f t="shared" ref="N366:N375" si="56">SUM(O366:BZ366)</f>
        <v>300000000</v>
      </c>
      <c r="O366" s="78">
        <v>300000000</v>
      </c>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c r="EV366" s="14"/>
      <c r="EW366" s="14"/>
      <c r="EX366" s="14"/>
      <c r="EY366" s="14"/>
      <c r="EZ366" s="14"/>
      <c r="FA366" s="14"/>
      <c r="FB366" s="14"/>
      <c r="FC366" s="14"/>
      <c r="FD366" s="14"/>
      <c r="FE366" s="14"/>
      <c r="FF366" s="14"/>
      <c r="FG366" s="14"/>
      <c r="FH366" s="14"/>
      <c r="FI366" s="14"/>
      <c r="FJ366" s="14"/>
      <c r="FK366" s="14"/>
      <c r="FL366" s="14"/>
      <c r="FM366" s="14"/>
      <c r="FN366" s="14"/>
      <c r="FO366" s="14"/>
      <c r="FP366" s="14"/>
      <c r="FQ366" s="14"/>
      <c r="FR366" s="14"/>
      <c r="FS366" s="14"/>
      <c r="FT366" s="14"/>
      <c r="FU366" s="14"/>
      <c r="FV366" s="14"/>
      <c r="FW366" s="14"/>
      <c r="FX366" s="14"/>
      <c r="FY366" s="14"/>
      <c r="FZ366" s="14"/>
      <c r="GA366" s="14"/>
      <c r="GB366" s="14"/>
      <c r="GC366" s="14"/>
      <c r="GD366" s="14"/>
      <c r="GE366" s="14"/>
      <c r="GF366" s="14"/>
      <c r="GG366" s="14"/>
      <c r="GH366" s="14"/>
      <c r="GI366" s="14"/>
      <c r="GJ366" s="14"/>
      <c r="GK366" s="14"/>
      <c r="GL366" s="14"/>
      <c r="GM366" s="14"/>
      <c r="GN366" s="14"/>
      <c r="GO366" s="14"/>
      <c r="GP366" s="14"/>
      <c r="GQ366" s="14"/>
      <c r="GR366" s="14"/>
      <c r="GS366" s="14"/>
      <c r="GT366" s="14"/>
      <c r="GU366" s="14"/>
      <c r="GV366" s="14"/>
      <c r="GW366" s="14"/>
      <c r="GX366" s="14"/>
      <c r="GY366" s="14"/>
      <c r="GZ366" s="14"/>
      <c r="HA366" s="14"/>
      <c r="HB366" s="14"/>
      <c r="HC366" s="14"/>
      <c r="HD366" s="14"/>
      <c r="HE366" s="14"/>
      <c r="HF366" s="16"/>
      <c r="HG366" s="16"/>
      <c r="HH366" s="16"/>
      <c r="HI366" s="16"/>
      <c r="HJ366" s="16"/>
      <c r="HK366" s="16"/>
      <c r="HL366" s="16"/>
    </row>
    <row r="367" spans="1:220" x14ac:dyDescent="0.25">
      <c r="A367" s="98" t="s">
        <v>210</v>
      </c>
      <c r="B367" s="98" t="s">
        <v>281</v>
      </c>
      <c r="C367" s="98" t="s">
        <v>202</v>
      </c>
      <c r="D367" s="98" t="s">
        <v>212</v>
      </c>
      <c r="E367" s="98" t="s">
        <v>371</v>
      </c>
      <c r="F367" s="429"/>
      <c r="G367" s="107"/>
      <c r="H367" s="107"/>
      <c r="I367" s="107"/>
      <c r="J367" s="98"/>
      <c r="K367" s="302" t="s">
        <v>929</v>
      </c>
      <c r="L367" s="127">
        <f t="shared" si="50"/>
        <v>0</v>
      </c>
      <c r="M367" s="78"/>
      <c r="N367" s="78">
        <f t="shared" si="56"/>
        <v>0</v>
      </c>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c r="EV367" s="14"/>
      <c r="EW367" s="14"/>
      <c r="EX367" s="14"/>
      <c r="EY367" s="14"/>
      <c r="EZ367" s="14"/>
      <c r="FA367" s="14"/>
      <c r="FB367" s="14"/>
      <c r="FC367" s="14"/>
      <c r="FD367" s="14"/>
      <c r="FE367" s="14"/>
      <c r="FF367" s="14"/>
      <c r="FG367" s="14"/>
      <c r="FH367" s="14"/>
      <c r="FI367" s="14"/>
      <c r="FJ367" s="14"/>
      <c r="FK367" s="14"/>
      <c r="FL367" s="14"/>
      <c r="FM367" s="14"/>
      <c r="FN367" s="14"/>
      <c r="FO367" s="14"/>
      <c r="FP367" s="14"/>
      <c r="FQ367" s="14"/>
      <c r="FR367" s="14"/>
      <c r="FS367" s="14"/>
      <c r="FT367" s="14"/>
      <c r="FU367" s="14"/>
      <c r="FV367" s="14"/>
      <c r="FW367" s="14"/>
      <c r="FX367" s="14"/>
      <c r="FY367" s="14"/>
      <c r="FZ367" s="14"/>
      <c r="GA367" s="14"/>
      <c r="GB367" s="14"/>
      <c r="GC367" s="14"/>
      <c r="GD367" s="14"/>
      <c r="GE367" s="14"/>
      <c r="GF367" s="14"/>
      <c r="GG367" s="14"/>
      <c r="GH367" s="14"/>
      <c r="GI367" s="14"/>
      <c r="GJ367" s="14"/>
      <c r="GK367" s="14"/>
      <c r="GL367" s="14"/>
      <c r="GM367" s="14"/>
      <c r="GN367" s="14"/>
      <c r="GO367" s="14"/>
      <c r="GP367" s="14"/>
      <c r="GQ367" s="14"/>
      <c r="GR367" s="14"/>
      <c r="GS367" s="14"/>
      <c r="GT367" s="14"/>
      <c r="GU367" s="14"/>
      <c r="GV367" s="14"/>
      <c r="GW367" s="14"/>
      <c r="GX367" s="14"/>
      <c r="GY367" s="14"/>
      <c r="GZ367" s="14"/>
      <c r="HA367" s="14"/>
      <c r="HB367" s="14"/>
      <c r="HC367" s="14"/>
      <c r="HD367" s="14"/>
      <c r="HE367" s="14"/>
      <c r="HF367" s="16"/>
      <c r="HG367" s="16"/>
      <c r="HH367" s="16"/>
      <c r="HI367" s="16"/>
      <c r="HJ367" s="16"/>
      <c r="HK367" s="16"/>
      <c r="HL367" s="16"/>
    </row>
    <row r="368" spans="1:220" ht="33.75" x14ac:dyDescent="0.25">
      <c r="A368" s="105" t="s">
        <v>210</v>
      </c>
      <c r="B368" s="105" t="s">
        <v>281</v>
      </c>
      <c r="C368" s="105" t="s">
        <v>202</v>
      </c>
      <c r="D368" s="105" t="s">
        <v>212</v>
      </c>
      <c r="E368" s="105" t="s">
        <v>371</v>
      </c>
      <c r="F368" s="403" t="s">
        <v>1067</v>
      </c>
      <c r="G368" s="286"/>
      <c r="H368" s="105" t="s">
        <v>1400</v>
      </c>
      <c r="I368" s="105" t="s">
        <v>223</v>
      </c>
      <c r="J368" s="106" t="s">
        <v>1245</v>
      </c>
      <c r="K368" s="507" t="s">
        <v>1084</v>
      </c>
      <c r="L368" s="127">
        <f t="shared" si="50"/>
        <v>300000000</v>
      </c>
      <c r="M368" s="78">
        <f>N368</f>
        <v>300000000</v>
      </c>
      <c r="N368" s="78">
        <f t="shared" si="56"/>
        <v>300000000</v>
      </c>
      <c r="O368" s="78">
        <v>300000000</v>
      </c>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v>0</v>
      </c>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E368" s="14"/>
      <c r="EF368" s="14"/>
      <c r="EG368" s="14"/>
      <c r="EH368" s="14"/>
      <c r="EI368" s="14"/>
      <c r="EJ368" s="14"/>
      <c r="EK368" s="14"/>
      <c r="EL368" s="14"/>
      <c r="EM368" s="14"/>
      <c r="EN368" s="14"/>
      <c r="EO368" s="14"/>
      <c r="EP368" s="14"/>
      <c r="EQ368" s="14"/>
      <c r="ER368" s="14"/>
      <c r="ES368" s="14"/>
      <c r="ET368" s="14"/>
      <c r="EU368" s="14"/>
      <c r="EV368" s="14"/>
      <c r="EW368" s="14"/>
      <c r="EX368" s="14"/>
      <c r="EY368" s="14"/>
      <c r="EZ368" s="14"/>
      <c r="FA368" s="14"/>
      <c r="FB368" s="14"/>
      <c r="FC368" s="14"/>
      <c r="FD368" s="14"/>
      <c r="FE368" s="14"/>
      <c r="FF368" s="14"/>
      <c r="FG368" s="14"/>
      <c r="FH368" s="14"/>
      <c r="FI368" s="14"/>
      <c r="FJ368" s="14"/>
      <c r="FK368" s="14"/>
      <c r="FL368" s="14"/>
      <c r="FM368" s="14"/>
      <c r="FN368" s="14"/>
      <c r="FO368" s="14"/>
      <c r="FP368" s="14"/>
      <c r="FQ368" s="14"/>
      <c r="FR368" s="14"/>
      <c r="FS368" s="14"/>
      <c r="FT368" s="14"/>
      <c r="FU368" s="14"/>
      <c r="FV368" s="14"/>
      <c r="FW368" s="14"/>
      <c r="FX368" s="14"/>
      <c r="FY368" s="14"/>
      <c r="FZ368" s="14"/>
      <c r="GA368" s="14"/>
      <c r="GB368" s="14"/>
      <c r="GC368" s="14"/>
      <c r="GD368" s="14"/>
      <c r="GE368" s="14"/>
      <c r="GF368" s="14"/>
      <c r="GG368" s="14"/>
      <c r="GH368" s="14"/>
      <c r="GI368" s="14"/>
      <c r="GJ368" s="14"/>
      <c r="GK368" s="14"/>
      <c r="GL368" s="14"/>
      <c r="GM368" s="14"/>
      <c r="GN368" s="14"/>
      <c r="GO368" s="14"/>
      <c r="GP368" s="14"/>
      <c r="GQ368" s="14"/>
      <c r="GR368" s="14"/>
      <c r="GS368" s="14"/>
      <c r="GT368" s="14"/>
      <c r="GU368" s="14"/>
      <c r="GV368" s="14"/>
      <c r="GW368" s="14"/>
      <c r="GX368" s="14"/>
      <c r="GY368" s="14"/>
      <c r="GZ368" s="14"/>
      <c r="HA368" s="14"/>
      <c r="HB368" s="14"/>
      <c r="HC368" s="14"/>
      <c r="HD368" s="14"/>
      <c r="HE368" s="14"/>
      <c r="HF368" s="16"/>
      <c r="HG368" s="16"/>
      <c r="HH368" s="16"/>
      <c r="HI368" s="16"/>
      <c r="HJ368" s="16"/>
      <c r="HK368" s="16"/>
      <c r="HL368" s="16"/>
    </row>
    <row r="369" spans="1:220" x14ac:dyDescent="0.25">
      <c r="A369" s="98" t="s">
        <v>210</v>
      </c>
      <c r="B369" s="98" t="s">
        <v>281</v>
      </c>
      <c r="C369" s="98" t="s">
        <v>202</v>
      </c>
      <c r="D369" s="98" t="s">
        <v>212</v>
      </c>
      <c r="E369" s="98" t="s">
        <v>548</v>
      </c>
      <c r="F369" s="429"/>
      <c r="G369" s="107"/>
      <c r="H369" s="107"/>
      <c r="I369" s="107"/>
      <c r="J369" s="98"/>
      <c r="K369" s="302" t="s">
        <v>931</v>
      </c>
      <c r="L369" s="127">
        <f t="shared" si="50"/>
        <v>0</v>
      </c>
      <c r="M369" s="78"/>
      <c r="N369" s="78">
        <f t="shared" si="56"/>
        <v>0</v>
      </c>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c r="EV369" s="14"/>
      <c r="EW369" s="14"/>
      <c r="EX369" s="14"/>
      <c r="EY369" s="14"/>
      <c r="EZ369" s="14"/>
      <c r="FA369" s="14"/>
      <c r="FB369" s="14"/>
      <c r="FC369" s="14"/>
      <c r="FD369" s="14"/>
      <c r="FE369" s="14"/>
      <c r="FF369" s="14"/>
      <c r="FG369" s="14"/>
      <c r="FH369" s="14"/>
      <c r="FI369" s="14"/>
      <c r="FJ369" s="14"/>
      <c r="FK369" s="14"/>
      <c r="FL369" s="14"/>
      <c r="FM369" s="14"/>
      <c r="FN369" s="14"/>
      <c r="FO369" s="14"/>
      <c r="FP369" s="14"/>
      <c r="FQ369" s="14"/>
      <c r="FR369" s="14"/>
      <c r="FS369" s="14"/>
      <c r="FT369" s="14"/>
      <c r="FU369" s="14"/>
      <c r="FV369" s="14"/>
      <c r="FW369" s="14"/>
      <c r="FX369" s="14"/>
      <c r="FY369" s="14"/>
      <c r="FZ369" s="14"/>
      <c r="GA369" s="14"/>
      <c r="GB369" s="14"/>
      <c r="GC369" s="14"/>
      <c r="GD369" s="14"/>
      <c r="GE369" s="14"/>
      <c r="GF369" s="14"/>
      <c r="GG369" s="14"/>
      <c r="GH369" s="14"/>
      <c r="GI369" s="14"/>
      <c r="GJ369" s="14"/>
      <c r="GK369" s="14"/>
      <c r="GL369" s="14"/>
      <c r="GM369" s="14"/>
      <c r="GN369" s="14"/>
      <c r="GO369" s="14"/>
      <c r="GP369" s="14"/>
      <c r="GQ369" s="14"/>
      <c r="GR369" s="14"/>
      <c r="GS369" s="14"/>
      <c r="GT369" s="14"/>
      <c r="GU369" s="14"/>
      <c r="GV369" s="14"/>
      <c r="GW369" s="14"/>
      <c r="GX369" s="14"/>
      <c r="GY369" s="14"/>
      <c r="GZ369" s="14"/>
      <c r="HA369" s="14"/>
      <c r="HB369" s="14"/>
      <c r="HC369" s="14"/>
      <c r="HD369" s="14"/>
      <c r="HE369" s="14"/>
      <c r="HF369" s="16"/>
      <c r="HG369" s="16"/>
      <c r="HH369" s="16"/>
      <c r="HI369" s="16"/>
      <c r="HJ369" s="16"/>
      <c r="HK369" s="16"/>
      <c r="HL369" s="16"/>
    </row>
    <row r="370" spans="1:220" ht="33.75" x14ac:dyDescent="0.25">
      <c r="A370" s="105" t="s">
        <v>210</v>
      </c>
      <c r="B370" s="105" t="s">
        <v>281</v>
      </c>
      <c r="C370" s="105" t="s">
        <v>202</v>
      </c>
      <c r="D370" s="105" t="s">
        <v>212</v>
      </c>
      <c r="E370" s="105" t="s">
        <v>548</v>
      </c>
      <c r="F370" s="403" t="s">
        <v>1068</v>
      </c>
      <c r="G370" s="286"/>
      <c r="H370" s="105" t="s">
        <v>1401</v>
      </c>
      <c r="I370" s="105" t="s">
        <v>223</v>
      </c>
      <c r="J370" s="106" t="s">
        <v>1243</v>
      </c>
      <c r="K370" s="298" t="s">
        <v>1085</v>
      </c>
      <c r="L370" s="127">
        <f t="shared" si="50"/>
        <v>250000000</v>
      </c>
      <c r="M370" s="78">
        <f>N370</f>
        <v>250000000</v>
      </c>
      <c r="N370" s="78">
        <f t="shared" si="56"/>
        <v>250000000</v>
      </c>
      <c r="O370" s="78">
        <v>250000000</v>
      </c>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v>0</v>
      </c>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6"/>
      <c r="HG370" s="16"/>
      <c r="HH370" s="16"/>
      <c r="HI370" s="16"/>
      <c r="HJ370" s="16"/>
      <c r="HK370" s="16"/>
      <c r="HL370" s="16"/>
    </row>
    <row r="371" spans="1:220" x14ac:dyDescent="0.25">
      <c r="A371" s="98" t="s">
        <v>210</v>
      </c>
      <c r="B371" s="98" t="s">
        <v>281</v>
      </c>
      <c r="C371" s="98" t="s">
        <v>202</v>
      </c>
      <c r="D371" s="98" t="s">
        <v>212</v>
      </c>
      <c r="E371" s="98" t="s">
        <v>375</v>
      </c>
      <c r="F371" s="429"/>
      <c r="G371" s="107"/>
      <c r="H371" s="107"/>
      <c r="I371" s="107"/>
      <c r="J371" s="98"/>
      <c r="K371" s="302" t="s">
        <v>933</v>
      </c>
      <c r="L371" s="127">
        <f t="shared" si="50"/>
        <v>0</v>
      </c>
      <c r="M371" s="78"/>
      <c r="N371" s="78">
        <f t="shared" si="56"/>
        <v>0</v>
      </c>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6"/>
      <c r="HG371" s="16"/>
      <c r="HH371" s="16"/>
      <c r="HI371" s="16"/>
      <c r="HJ371" s="16"/>
      <c r="HK371" s="16"/>
      <c r="HL371" s="16"/>
    </row>
    <row r="372" spans="1:220" ht="33.75" x14ac:dyDescent="0.25">
      <c r="A372" s="105" t="s">
        <v>210</v>
      </c>
      <c r="B372" s="105" t="s">
        <v>281</v>
      </c>
      <c r="C372" s="105" t="s">
        <v>281</v>
      </c>
      <c r="D372" s="105" t="s">
        <v>212</v>
      </c>
      <c r="E372" s="105" t="s">
        <v>375</v>
      </c>
      <c r="F372" s="403" t="s">
        <v>1071</v>
      </c>
      <c r="G372" s="286"/>
      <c r="H372" s="105" t="s">
        <v>1402</v>
      </c>
      <c r="I372" s="105" t="s">
        <v>223</v>
      </c>
      <c r="J372" s="106" t="s">
        <v>1244</v>
      </c>
      <c r="K372" s="507" t="s">
        <v>1072</v>
      </c>
      <c r="L372" s="127">
        <f t="shared" si="50"/>
        <v>250000000</v>
      </c>
      <c r="M372" s="78">
        <f>N372</f>
        <v>250000000</v>
      </c>
      <c r="N372" s="78">
        <f t="shared" si="56"/>
        <v>250000000</v>
      </c>
      <c r="O372" s="78">
        <v>250000000</v>
      </c>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c r="EV372" s="14"/>
      <c r="EW372" s="14"/>
      <c r="EX372" s="14"/>
      <c r="EY372" s="14"/>
      <c r="EZ372" s="14"/>
      <c r="FA372" s="14"/>
      <c r="FB372" s="14"/>
      <c r="FC372" s="14"/>
      <c r="FD372" s="14"/>
      <c r="FE372" s="14"/>
      <c r="FF372" s="14"/>
      <c r="FG372" s="14"/>
      <c r="FH372" s="14"/>
      <c r="FI372" s="14"/>
      <c r="FJ372" s="14"/>
      <c r="FK372" s="14"/>
      <c r="FL372" s="14"/>
      <c r="FM372" s="14"/>
      <c r="FN372" s="14"/>
      <c r="FO372" s="14"/>
      <c r="FP372" s="14"/>
      <c r="FQ372" s="14"/>
      <c r="FR372" s="14"/>
      <c r="FS372" s="14"/>
      <c r="FT372" s="14"/>
      <c r="FU372" s="14"/>
      <c r="FV372" s="14"/>
      <c r="FW372" s="14"/>
      <c r="FX372" s="14"/>
      <c r="FY372" s="14"/>
      <c r="FZ372" s="14"/>
      <c r="GA372" s="14"/>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4"/>
      <c r="HC372" s="14"/>
      <c r="HD372" s="14"/>
      <c r="HE372" s="14"/>
      <c r="HF372" s="16"/>
      <c r="HG372" s="16"/>
      <c r="HH372" s="16"/>
      <c r="HI372" s="16"/>
      <c r="HJ372" s="16"/>
      <c r="HK372" s="16"/>
      <c r="HL372" s="16"/>
    </row>
    <row r="373" spans="1:220" x14ac:dyDescent="0.25">
      <c r="A373" s="162" t="s">
        <v>210</v>
      </c>
      <c r="B373" s="162" t="s">
        <v>281</v>
      </c>
      <c r="C373" s="162" t="s">
        <v>202</v>
      </c>
      <c r="D373" s="162" t="s">
        <v>241</v>
      </c>
      <c r="E373" s="162"/>
      <c r="F373" s="421"/>
      <c r="G373" s="162"/>
      <c r="H373" s="293"/>
      <c r="I373" s="164"/>
      <c r="J373" s="293"/>
      <c r="K373" s="95" t="s">
        <v>935</v>
      </c>
      <c r="L373" s="127">
        <f t="shared" si="50"/>
        <v>0</v>
      </c>
      <c r="M373" s="78"/>
      <c r="N373" s="78">
        <f t="shared" si="56"/>
        <v>0</v>
      </c>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c r="EV373" s="14"/>
      <c r="EW373" s="14"/>
      <c r="EX373" s="14"/>
      <c r="EY373" s="14"/>
      <c r="EZ373" s="14"/>
      <c r="FA373" s="14"/>
      <c r="FB373" s="14"/>
      <c r="FC373" s="14"/>
      <c r="FD373" s="14"/>
      <c r="FE373" s="14"/>
      <c r="FF373" s="14"/>
      <c r="FG373" s="14"/>
      <c r="FH373" s="14"/>
      <c r="FI373" s="14"/>
      <c r="FJ373" s="14"/>
      <c r="FK373" s="14"/>
      <c r="FL373" s="14"/>
      <c r="FM373" s="14"/>
      <c r="FN373" s="14"/>
      <c r="FO373" s="14"/>
      <c r="FP373" s="14"/>
      <c r="FQ373" s="14"/>
      <c r="FR373" s="14"/>
      <c r="FS373" s="14"/>
      <c r="FT373" s="14"/>
      <c r="FU373" s="14"/>
      <c r="FV373" s="14"/>
      <c r="FW373" s="14"/>
      <c r="FX373" s="14"/>
      <c r="FY373" s="14"/>
      <c r="FZ373" s="14"/>
      <c r="GA373" s="14"/>
      <c r="GB373" s="14"/>
      <c r="GC373" s="14"/>
      <c r="GD373" s="14"/>
      <c r="GE373" s="14"/>
      <c r="GF373" s="14"/>
      <c r="GG373" s="14"/>
      <c r="GH373" s="14"/>
      <c r="GI373" s="14"/>
      <c r="GJ373" s="14"/>
      <c r="GK373" s="14"/>
      <c r="GL373" s="14"/>
      <c r="GM373" s="14"/>
      <c r="GN373" s="14"/>
      <c r="GO373" s="14"/>
      <c r="GP373" s="14"/>
      <c r="GQ373" s="14"/>
      <c r="GR373" s="14"/>
      <c r="GS373" s="14"/>
      <c r="GT373" s="14"/>
      <c r="GU373" s="14"/>
      <c r="GV373" s="14"/>
      <c r="GW373" s="14"/>
      <c r="GX373" s="14"/>
      <c r="GY373" s="14"/>
      <c r="GZ373" s="14"/>
      <c r="HA373" s="14"/>
      <c r="HB373" s="14"/>
      <c r="HC373" s="14"/>
      <c r="HD373" s="14"/>
      <c r="HE373" s="14"/>
      <c r="HF373" s="16"/>
      <c r="HG373" s="16"/>
      <c r="HH373" s="16"/>
      <c r="HI373" s="16"/>
      <c r="HJ373" s="16"/>
      <c r="HK373" s="16"/>
      <c r="HL373" s="16"/>
    </row>
    <row r="374" spans="1:220" x14ac:dyDescent="0.25">
      <c r="A374" s="98" t="s">
        <v>210</v>
      </c>
      <c r="B374" s="98" t="s">
        <v>281</v>
      </c>
      <c r="C374" s="98" t="s">
        <v>202</v>
      </c>
      <c r="D374" s="98" t="s">
        <v>241</v>
      </c>
      <c r="E374" s="98" t="s">
        <v>210</v>
      </c>
      <c r="F374" s="429"/>
      <c r="G374" s="107"/>
      <c r="H374" s="107"/>
      <c r="I374" s="107"/>
      <c r="J374" s="98"/>
      <c r="K374" s="302" t="s">
        <v>937</v>
      </c>
      <c r="L374" s="127">
        <f t="shared" si="50"/>
        <v>0</v>
      </c>
      <c r="M374" s="78"/>
      <c r="N374" s="78">
        <f t="shared" si="56"/>
        <v>0</v>
      </c>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6"/>
      <c r="HG374" s="16"/>
      <c r="HH374" s="16"/>
      <c r="HI374" s="16"/>
      <c r="HJ374" s="16"/>
      <c r="HK374" s="16"/>
      <c r="HL374" s="16"/>
    </row>
    <row r="375" spans="1:220" ht="22.5" x14ac:dyDescent="0.25">
      <c r="A375" s="105" t="s">
        <v>210</v>
      </c>
      <c r="B375" s="105" t="s">
        <v>281</v>
      </c>
      <c r="C375" s="105" t="s">
        <v>202</v>
      </c>
      <c r="D375" s="105" t="s">
        <v>241</v>
      </c>
      <c r="E375" s="105" t="s">
        <v>210</v>
      </c>
      <c r="F375" s="403" t="s">
        <v>1069</v>
      </c>
      <c r="G375" s="286"/>
      <c r="H375" s="105" t="s">
        <v>1403</v>
      </c>
      <c r="I375" s="105" t="s">
        <v>223</v>
      </c>
      <c r="J375" s="106" t="s">
        <v>1231</v>
      </c>
      <c r="K375" s="507" t="s">
        <v>1070</v>
      </c>
      <c r="L375" s="127">
        <f t="shared" si="50"/>
        <v>300000000</v>
      </c>
      <c r="M375" s="78">
        <f>N375</f>
        <v>300000000</v>
      </c>
      <c r="N375" s="78">
        <f t="shared" si="56"/>
        <v>300000000</v>
      </c>
      <c r="O375" s="78">
        <v>300000000</v>
      </c>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v>0</v>
      </c>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c r="FG375" s="14"/>
      <c r="FH375" s="14"/>
      <c r="FI375" s="14"/>
      <c r="FJ375" s="14"/>
      <c r="FK375" s="14"/>
      <c r="FL375" s="14"/>
      <c r="FM375" s="14"/>
      <c r="FN375" s="14"/>
      <c r="FO375" s="14"/>
      <c r="FP375" s="14"/>
      <c r="FQ375" s="14"/>
      <c r="FR375" s="14"/>
      <c r="FS375" s="14"/>
      <c r="FT375" s="14"/>
      <c r="FU375" s="14"/>
      <c r="FV375" s="14"/>
      <c r="FW375" s="14"/>
      <c r="FX375" s="14"/>
      <c r="FY375" s="14"/>
      <c r="FZ375" s="14"/>
      <c r="GA375" s="14"/>
      <c r="GB375" s="14"/>
      <c r="GC375" s="14"/>
      <c r="GD375" s="14"/>
      <c r="GE375" s="14"/>
      <c r="GF375" s="14"/>
      <c r="GG375" s="14"/>
      <c r="GH375" s="14"/>
      <c r="GI375" s="14"/>
      <c r="GJ375" s="14"/>
      <c r="GK375" s="14"/>
      <c r="GL375" s="14"/>
      <c r="GM375" s="14"/>
      <c r="GN375" s="14"/>
      <c r="GO375" s="14"/>
      <c r="GP375" s="14"/>
      <c r="GQ375" s="14"/>
      <c r="GR375" s="14"/>
      <c r="GS375" s="14"/>
      <c r="GT375" s="14"/>
      <c r="GU375" s="14"/>
      <c r="GV375" s="14"/>
      <c r="GW375" s="14"/>
      <c r="GX375" s="14"/>
      <c r="GY375" s="14"/>
      <c r="GZ375" s="14"/>
      <c r="HA375" s="14"/>
      <c r="HB375" s="14"/>
      <c r="HC375" s="14"/>
      <c r="HD375" s="14"/>
      <c r="HE375" s="14"/>
      <c r="HF375" s="16"/>
      <c r="HG375" s="16"/>
      <c r="HH375" s="16"/>
      <c r="HI375" s="16"/>
      <c r="HJ375" s="16"/>
      <c r="HK375" s="16"/>
      <c r="HL375" s="16"/>
    </row>
    <row r="376" spans="1:220" x14ac:dyDescent="0.25">
      <c r="A376" s="162" t="s">
        <v>210</v>
      </c>
      <c r="B376" s="162" t="s">
        <v>281</v>
      </c>
      <c r="C376" s="162" t="s">
        <v>202</v>
      </c>
      <c r="D376" s="162" t="s">
        <v>297</v>
      </c>
      <c r="E376" s="162"/>
      <c r="F376" s="421"/>
      <c r="G376" s="162"/>
      <c r="H376" s="164"/>
      <c r="I376" s="164"/>
      <c r="J376" s="293"/>
      <c r="K376" s="95" t="s">
        <v>298</v>
      </c>
      <c r="L376" s="127">
        <f t="shared" si="50"/>
        <v>0</v>
      </c>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c r="FG376" s="14"/>
      <c r="FH376" s="14"/>
      <c r="FI376" s="14"/>
      <c r="FJ376" s="14"/>
      <c r="FK376" s="14"/>
      <c r="FL376" s="14"/>
      <c r="FM376" s="14"/>
      <c r="FN376" s="14"/>
      <c r="FO376" s="14"/>
      <c r="FP376" s="14"/>
      <c r="FQ376" s="14"/>
      <c r="FR376" s="14"/>
      <c r="FS376" s="14"/>
      <c r="FT376" s="14"/>
      <c r="FU376" s="14"/>
      <c r="FV376" s="14"/>
      <c r="FW376" s="14"/>
      <c r="FX376" s="14"/>
      <c r="FY376" s="14"/>
      <c r="FZ376" s="14"/>
      <c r="GA376" s="14"/>
      <c r="GB376" s="14"/>
      <c r="GC376" s="14"/>
      <c r="GD376" s="14"/>
      <c r="GE376" s="14"/>
      <c r="GF376" s="14"/>
      <c r="GG376" s="14"/>
      <c r="GH376" s="14"/>
      <c r="GI376" s="14"/>
      <c r="GJ376" s="14"/>
      <c r="GK376" s="14"/>
      <c r="GL376" s="14"/>
      <c r="GM376" s="14"/>
      <c r="GN376" s="14"/>
      <c r="GO376" s="14"/>
      <c r="GP376" s="14"/>
      <c r="GQ376" s="14"/>
      <c r="GR376" s="14"/>
      <c r="GS376" s="14"/>
      <c r="GT376" s="14"/>
      <c r="GU376" s="14"/>
      <c r="GV376" s="14"/>
      <c r="GW376" s="14"/>
      <c r="GX376" s="14"/>
      <c r="GY376" s="14"/>
      <c r="GZ376" s="14"/>
      <c r="HA376" s="14"/>
      <c r="HB376" s="14"/>
      <c r="HC376" s="14"/>
      <c r="HD376" s="14"/>
      <c r="HE376" s="14"/>
      <c r="HF376" s="16"/>
      <c r="HG376" s="16"/>
      <c r="HH376" s="16"/>
      <c r="HI376" s="16"/>
      <c r="HJ376" s="16"/>
      <c r="HK376" s="16"/>
      <c r="HL376" s="16"/>
    </row>
    <row r="377" spans="1:220" ht="20.25" customHeight="1" x14ac:dyDescent="0.25">
      <c r="A377" s="98" t="s">
        <v>210</v>
      </c>
      <c r="B377" s="98" t="s">
        <v>281</v>
      </c>
      <c r="C377" s="98" t="s">
        <v>202</v>
      </c>
      <c r="D377" s="98" t="s">
        <v>297</v>
      </c>
      <c r="E377" s="98" t="s">
        <v>216</v>
      </c>
      <c r="F377" s="429"/>
      <c r="G377" s="107"/>
      <c r="H377" s="107"/>
      <c r="I377" s="107"/>
      <c r="J377" s="98"/>
      <c r="K377" s="302" t="s">
        <v>942</v>
      </c>
      <c r="L377" s="127">
        <f t="shared" si="50"/>
        <v>0</v>
      </c>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c r="FG377" s="14"/>
      <c r="FH377" s="14"/>
      <c r="FI377" s="14"/>
      <c r="FJ377" s="14"/>
      <c r="FK377" s="14"/>
      <c r="FL377" s="14"/>
      <c r="FM377" s="14"/>
      <c r="FN377" s="14"/>
      <c r="FO377" s="14"/>
      <c r="FP377" s="14"/>
      <c r="FQ377" s="14"/>
      <c r="FR377" s="14"/>
      <c r="FS377" s="14"/>
      <c r="FT377" s="14"/>
      <c r="FU377" s="14"/>
      <c r="FV377" s="14"/>
      <c r="FW377" s="14"/>
      <c r="FX377" s="14"/>
      <c r="FY377" s="14"/>
      <c r="FZ377" s="14"/>
      <c r="GA377" s="14"/>
      <c r="GB377" s="14"/>
      <c r="GC377" s="14"/>
      <c r="GD377" s="14"/>
      <c r="GE377" s="14"/>
      <c r="GF377" s="14"/>
      <c r="GG377" s="14"/>
      <c r="GH377" s="14"/>
      <c r="GI377" s="14"/>
      <c r="GJ377" s="14"/>
      <c r="GK377" s="14"/>
      <c r="GL377" s="14"/>
      <c r="GM377" s="14"/>
      <c r="GN377" s="14"/>
      <c r="GO377" s="14"/>
      <c r="GP377" s="14"/>
      <c r="GQ377" s="14"/>
      <c r="GR377" s="14"/>
      <c r="GS377" s="14"/>
      <c r="GT377" s="14"/>
      <c r="GU377" s="14"/>
      <c r="GV377" s="14"/>
      <c r="GW377" s="14"/>
      <c r="GX377" s="14"/>
      <c r="GY377" s="14"/>
      <c r="GZ377" s="14"/>
      <c r="HA377" s="14"/>
      <c r="HB377" s="14"/>
      <c r="HC377" s="14"/>
      <c r="HD377" s="14"/>
      <c r="HE377" s="14"/>
      <c r="HF377" s="16"/>
      <c r="HG377" s="16"/>
      <c r="HH377" s="16"/>
      <c r="HI377" s="16"/>
      <c r="HJ377" s="16"/>
      <c r="HK377" s="16"/>
      <c r="HL377" s="16"/>
    </row>
    <row r="378" spans="1:220" ht="45" x14ac:dyDescent="0.25">
      <c r="A378" s="105" t="s">
        <v>210</v>
      </c>
      <c r="B378" s="105" t="s">
        <v>281</v>
      </c>
      <c r="C378" s="105" t="s">
        <v>202</v>
      </c>
      <c r="D378" s="105" t="s">
        <v>297</v>
      </c>
      <c r="E378" s="105" t="s">
        <v>216</v>
      </c>
      <c r="F378" s="403" t="s">
        <v>1087</v>
      </c>
      <c r="G378" s="105" t="s">
        <v>279</v>
      </c>
      <c r="H378" s="105" t="s">
        <v>1404</v>
      </c>
      <c r="I378" s="105" t="s">
        <v>223</v>
      </c>
      <c r="J378" s="106" t="s">
        <v>1246</v>
      </c>
      <c r="K378" s="298" t="s">
        <v>1088</v>
      </c>
      <c r="L378" s="127">
        <f t="shared" si="50"/>
        <v>100000000</v>
      </c>
      <c r="M378" s="78">
        <f t="shared" ref="M378:M379" si="57">N378</f>
        <v>100000000</v>
      </c>
      <c r="N378" s="78">
        <f>SUM(O378:BZ378)</f>
        <v>100000000</v>
      </c>
      <c r="O378" s="78">
        <v>100000000</v>
      </c>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6"/>
      <c r="HG378" s="16"/>
      <c r="HH378" s="16"/>
      <c r="HI378" s="16"/>
      <c r="HJ378" s="16"/>
      <c r="HK378" s="16"/>
      <c r="HL378" s="16"/>
    </row>
    <row r="379" spans="1:220" ht="33.75" x14ac:dyDescent="0.25">
      <c r="A379" s="105" t="s">
        <v>210</v>
      </c>
      <c r="B379" s="105" t="s">
        <v>281</v>
      </c>
      <c r="C379" s="105" t="s">
        <v>202</v>
      </c>
      <c r="D379" s="105" t="s">
        <v>297</v>
      </c>
      <c r="E379" s="105" t="s">
        <v>216</v>
      </c>
      <c r="F379" s="403" t="s">
        <v>1089</v>
      </c>
      <c r="G379" s="105" t="s">
        <v>279</v>
      </c>
      <c r="H379" s="105" t="s">
        <v>1405</v>
      </c>
      <c r="I379" s="105" t="s">
        <v>223</v>
      </c>
      <c r="J379" s="106" t="s">
        <v>1247</v>
      </c>
      <c r="K379" s="507" t="s">
        <v>1090</v>
      </c>
      <c r="L379" s="127">
        <f t="shared" si="50"/>
        <v>600000000</v>
      </c>
      <c r="M379" s="78">
        <f t="shared" si="57"/>
        <v>600000000</v>
      </c>
      <c r="N379" s="78">
        <f>SUM(O379:BZ379)</f>
        <v>600000000</v>
      </c>
      <c r="O379" s="78">
        <v>600000000</v>
      </c>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c r="FG379" s="14"/>
      <c r="FH379" s="14"/>
      <c r="FI379" s="14"/>
      <c r="FJ379" s="14"/>
      <c r="FK379" s="14"/>
      <c r="FL379" s="14"/>
      <c r="FM379" s="14"/>
      <c r="FN379" s="14"/>
      <c r="FO379" s="14"/>
      <c r="FP379" s="14"/>
      <c r="FQ379" s="14"/>
      <c r="FR379" s="14"/>
      <c r="FS379" s="14"/>
      <c r="FT379" s="14"/>
      <c r="FU379" s="14"/>
      <c r="FV379" s="14"/>
      <c r="FW379" s="14"/>
      <c r="FX379" s="14"/>
      <c r="FY379" s="14"/>
      <c r="FZ379" s="14"/>
      <c r="GA379" s="14"/>
      <c r="GB379" s="14"/>
      <c r="GC379" s="14"/>
      <c r="GD379" s="14"/>
      <c r="GE379" s="14"/>
      <c r="GF379" s="14"/>
      <c r="GG379" s="14"/>
      <c r="GH379" s="14"/>
      <c r="GI379" s="14"/>
      <c r="GJ379" s="14"/>
      <c r="GK379" s="14"/>
      <c r="GL379" s="14"/>
      <c r="GM379" s="14"/>
      <c r="GN379" s="14"/>
      <c r="GO379" s="14"/>
      <c r="GP379" s="14"/>
      <c r="GQ379" s="14"/>
      <c r="GR379" s="14"/>
      <c r="GS379" s="14"/>
      <c r="GT379" s="14"/>
      <c r="GU379" s="14"/>
      <c r="GV379" s="14"/>
      <c r="GW379" s="14"/>
      <c r="GX379" s="14"/>
      <c r="GY379" s="14"/>
      <c r="GZ379" s="14"/>
      <c r="HA379" s="14"/>
      <c r="HB379" s="14"/>
      <c r="HC379" s="14"/>
      <c r="HD379" s="14"/>
      <c r="HE379" s="14"/>
      <c r="HF379" s="16"/>
      <c r="HG379" s="16"/>
      <c r="HH379" s="16"/>
      <c r="HI379" s="16"/>
      <c r="HJ379" s="16"/>
      <c r="HK379" s="16"/>
      <c r="HL379" s="16"/>
    </row>
    <row r="380" spans="1:220" ht="22.5" x14ac:dyDescent="0.25">
      <c r="A380" s="98" t="s">
        <v>210</v>
      </c>
      <c r="B380" s="98" t="s">
        <v>281</v>
      </c>
      <c r="C380" s="98" t="s">
        <v>202</v>
      </c>
      <c r="D380" s="98" t="s">
        <v>297</v>
      </c>
      <c r="E380" s="98" t="s">
        <v>396</v>
      </c>
      <c r="F380" s="429"/>
      <c r="G380" s="107"/>
      <c r="H380" s="107"/>
      <c r="I380" s="107"/>
      <c r="J380" s="98"/>
      <c r="K380" s="302" t="s">
        <v>946</v>
      </c>
      <c r="L380" s="127">
        <f t="shared" si="50"/>
        <v>0</v>
      </c>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137"/>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14"/>
      <c r="GP380" s="4"/>
      <c r="GQ380" s="4"/>
      <c r="GR380" s="4"/>
      <c r="GS380" s="4"/>
      <c r="GT380" s="4"/>
      <c r="GU380" s="4"/>
      <c r="GV380" s="14"/>
      <c r="GW380" s="14"/>
      <c r="GX380" s="14"/>
      <c r="GY380" s="14"/>
      <c r="GZ380" s="14"/>
      <c r="HA380" s="14"/>
      <c r="HB380" s="14"/>
      <c r="HC380" s="14"/>
      <c r="HD380" s="14"/>
      <c r="HE380" s="14"/>
      <c r="HF380" s="16"/>
      <c r="HG380" s="16"/>
      <c r="HH380" s="16"/>
      <c r="HI380" s="16"/>
      <c r="HJ380" s="16"/>
      <c r="HK380" s="16"/>
      <c r="HL380" s="16"/>
    </row>
    <row r="381" spans="1:220" ht="33.75" x14ac:dyDescent="0.25">
      <c r="A381" s="104" t="s">
        <v>210</v>
      </c>
      <c r="B381" s="104" t="s">
        <v>281</v>
      </c>
      <c r="C381" s="104" t="s">
        <v>202</v>
      </c>
      <c r="D381" s="104" t="s">
        <v>297</v>
      </c>
      <c r="E381" s="104" t="s">
        <v>396</v>
      </c>
      <c r="F381" s="403" t="s">
        <v>1091</v>
      </c>
      <c r="G381" s="105" t="s">
        <v>279</v>
      </c>
      <c r="H381" s="105" t="s">
        <v>1406</v>
      </c>
      <c r="I381" s="105" t="s">
        <v>223</v>
      </c>
      <c r="J381" s="106" t="s">
        <v>1248</v>
      </c>
      <c r="K381" s="298" t="s">
        <v>1092</v>
      </c>
      <c r="L381" s="127">
        <f t="shared" si="50"/>
        <v>200000000</v>
      </c>
      <c r="M381" s="78">
        <f t="shared" ref="M381:M384" si="58">N381</f>
        <v>200000000</v>
      </c>
      <c r="N381" s="78">
        <f>SUM(O381:BZ381)</f>
        <v>200000000</v>
      </c>
      <c r="O381" s="78">
        <v>200000000</v>
      </c>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137"/>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14"/>
      <c r="GP381" s="4"/>
      <c r="GQ381" s="4"/>
      <c r="GR381" s="4"/>
      <c r="GS381" s="4"/>
      <c r="GT381" s="4"/>
      <c r="GU381" s="4"/>
      <c r="GV381" s="14"/>
      <c r="GW381" s="14"/>
      <c r="GX381" s="14"/>
      <c r="GY381" s="14"/>
      <c r="GZ381" s="14"/>
      <c r="HA381" s="14"/>
      <c r="HB381" s="14"/>
      <c r="HC381" s="14"/>
      <c r="HD381" s="14"/>
      <c r="HE381" s="14"/>
      <c r="HF381" s="16"/>
      <c r="HG381" s="16"/>
      <c r="HH381" s="16"/>
      <c r="HI381" s="16"/>
      <c r="HJ381" s="16"/>
      <c r="HK381" s="16"/>
      <c r="HL381" s="16"/>
    </row>
    <row r="382" spans="1:220" x14ac:dyDescent="0.25">
      <c r="A382" s="98" t="s">
        <v>210</v>
      </c>
      <c r="B382" s="98" t="s">
        <v>281</v>
      </c>
      <c r="C382" s="98" t="s">
        <v>202</v>
      </c>
      <c r="D382" s="98" t="s">
        <v>297</v>
      </c>
      <c r="E382" s="98" t="s">
        <v>235</v>
      </c>
      <c r="F382" s="429"/>
      <c r="G382" s="107"/>
      <c r="H382" s="107"/>
      <c r="I382" s="107"/>
      <c r="J382" s="98"/>
      <c r="K382" s="302" t="s">
        <v>299</v>
      </c>
      <c r="L382" s="127">
        <f t="shared" si="50"/>
        <v>0</v>
      </c>
      <c r="M382" s="78">
        <f t="shared" si="58"/>
        <v>0</v>
      </c>
      <c r="N382" s="78">
        <f>SUM(O382:BZ382)</f>
        <v>0</v>
      </c>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6"/>
      <c r="HG382" s="16"/>
      <c r="HH382" s="16"/>
      <c r="HI382" s="16"/>
      <c r="HJ382" s="16"/>
      <c r="HK382" s="16"/>
      <c r="HL382" s="16"/>
    </row>
    <row r="383" spans="1:220" ht="33.75" x14ac:dyDescent="0.25">
      <c r="A383" s="104" t="s">
        <v>210</v>
      </c>
      <c r="B383" s="104" t="s">
        <v>281</v>
      </c>
      <c r="C383" s="104" t="s">
        <v>202</v>
      </c>
      <c r="D383" s="104" t="s">
        <v>297</v>
      </c>
      <c r="E383" s="104" t="s">
        <v>235</v>
      </c>
      <c r="F383" s="195" t="s">
        <v>1093</v>
      </c>
      <c r="G383" s="105" t="s">
        <v>279</v>
      </c>
      <c r="H383" s="105" t="s">
        <v>1407</v>
      </c>
      <c r="I383" s="104" t="s">
        <v>223</v>
      </c>
      <c r="J383" s="67" t="s">
        <v>1232</v>
      </c>
      <c r="K383" s="510" t="s">
        <v>1094</v>
      </c>
      <c r="L383" s="127">
        <f t="shared" si="50"/>
        <v>100000000</v>
      </c>
      <c r="M383" s="78">
        <f t="shared" si="58"/>
        <v>100000000</v>
      </c>
      <c r="N383" s="78">
        <f>SUM(O383:BZ383)</f>
        <v>100000000</v>
      </c>
      <c r="O383" s="73">
        <v>100000000</v>
      </c>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3"/>
      <c r="DA383" s="103"/>
      <c r="DB383" s="103"/>
      <c r="DC383" s="103"/>
      <c r="DD383" s="103"/>
      <c r="DE383" s="103"/>
      <c r="DF383" s="103"/>
      <c r="DG383" s="103"/>
      <c r="DH383" s="103"/>
      <c r="DI383" s="103"/>
      <c r="DJ383" s="103"/>
      <c r="DK383" s="103"/>
      <c r="DL383" s="103"/>
      <c r="DM383" s="103"/>
      <c r="DN383" s="103"/>
      <c r="DO383" s="103"/>
      <c r="DP383" s="103"/>
      <c r="DQ383" s="103"/>
      <c r="DR383" s="103"/>
      <c r="DS383" s="103"/>
      <c r="DT383" s="103"/>
      <c r="DU383" s="103"/>
      <c r="DV383" s="103"/>
      <c r="DW383" s="103"/>
      <c r="DX383" s="103"/>
      <c r="DY383" s="103"/>
      <c r="DZ383" s="103"/>
      <c r="EA383" s="103"/>
      <c r="EB383" s="103"/>
      <c r="EC383" s="103"/>
      <c r="ED383" s="103"/>
      <c r="EE383" s="103"/>
      <c r="EF383" s="103"/>
      <c r="EG383" s="103"/>
      <c r="EH383" s="103"/>
      <c r="EI383" s="103"/>
      <c r="EJ383" s="103"/>
      <c r="EK383" s="103"/>
      <c r="EL383" s="103"/>
      <c r="EM383" s="103"/>
      <c r="EN383" s="103"/>
      <c r="EO383" s="103"/>
      <c r="EP383" s="103"/>
      <c r="EQ383" s="103"/>
      <c r="ER383" s="103"/>
      <c r="ES383" s="103"/>
      <c r="ET383" s="103"/>
      <c r="EU383" s="103"/>
      <c r="EV383" s="103"/>
      <c r="EW383" s="103"/>
      <c r="EX383" s="103"/>
      <c r="EY383" s="103"/>
      <c r="EZ383" s="103"/>
      <c r="FA383" s="103"/>
      <c r="FB383" s="103"/>
      <c r="FC383" s="103"/>
      <c r="FD383" s="103"/>
      <c r="FE383" s="103"/>
      <c r="FF383" s="103"/>
      <c r="FG383" s="103"/>
      <c r="FH383" s="103"/>
      <c r="FI383" s="103"/>
      <c r="FJ383" s="103"/>
      <c r="FK383" s="103"/>
      <c r="FL383" s="103"/>
      <c r="FM383" s="103"/>
      <c r="FN383" s="103"/>
      <c r="FO383" s="103"/>
      <c r="FP383" s="103"/>
      <c r="FQ383" s="103"/>
      <c r="FR383" s="103"/>
      <c r="FS383" s="103"/>
      <c r="FT383" s="103"/>
      <c r="FU383" s="103"/>
      <c r="FV383" s="103"/>
      <c r="FW383" s="103"/>
      <c r="FX383" s="103"/>
      <c r="FY383" s="103"/>
      <c r="FZ383" s="103"/>
      <c r="GA383" s="103"/>
      <c r="GB383" s="103"/>
      <c r="GC383" s="103"/>
      <c r="GD383" s="103"/>
      <c r="GE383" s="103"/>
      <c r="GF383" s="103"/>
      <c r="GG383" s="103"/>
      <c r="GH383" s="103"/>
      <c r="GI383" s="103"/>
      <c r="GJ383" s="103"/>
      <c r="GK383" s="103"/>
      <c r="GL383" s="103"/>
      <c r="GM383" s="103"/>
      <c r="GN383" s="103"/>
      <c r="GO383" s="103"/>
      <c r="GP383" s="103"/>
      <c r="GQ383" s="103"/>
      <c r="GR383" s="103"/>
      <c r="GS383" s="103"/>
      <c r="GT383" s="103"/>
      <c r="GU383" s="103"/>
      <c r="GV383" s="103"/>
      <c r="GW383" s="103"/>
      <c r="GX383" s="103"/>
      <c r="GY383" s="103"/>
      <c r="GZ383" s="103"/>
      <c r="HA383" s="103"/>
      <c r="HB383" s="103"/>
      <c r="HC383" s="103"/>
      <c r="HD383" s="103"/>
      <c r="HE383" s="103"/>
      <c r="HF383" s="82"/>
      <c r="HG383" s="82"/>
      <c r="HH383" s="82"/>
      <c r="HI383" s="82"/>
      <c r="HJ383" s="82"/>
      <c r="HK383" s="82"/>
      <c r="HL383" s="82"/>
    </row>
    <row r="384" spans="1:220" ht="33.75" x14ac:dyDescent="0.25">
      <c r="A384" s="104" t="s">
        <v>210</v>
      </c>
      <c r="B384" s="104" t="s">
        <v>281</v>
      </c>
      <c r="C384" s="104" t="s">
        <v>202</v>
      </c>
      <c r="D384" s="104" t="s">
        <v>297</v>
      </c>
      <c r="E384" s="104" t="s">
        <v>235</v>
      </c>
      <c r="F384" s="195" t="s">
        <v>1095</v>
      </c>
      <c r="G384" s="105" t="s">
        <v>279</v>
      </c>
      <c r="H384" s="105" t="s">
        <v>1408</v>
      </c>
      <c r="I384" s="104" t="s">
        <v>223</v>
      </c>
      <c r="J384" s="67" t="s">
        <v>1250</v>
      </c>
      <c r="K384" s="299" t="s">
        <v>1096</v>
      </c>
      <c r="L384" s="127">
        <f t="shared" si="50"/>
        <v>100000000</v>
      </c>
      <c r="M384" s="78">
        <f t="shared" si="58"/>
        <v>100000000</v>
      </c>
      <c r="N384" s="78">
        <f>SUM(O384:BZ384)</f>
        <v>100000000</v>
      </c>
      <c r="O384" s="73">
        <v>100000000</v>
      </c>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3"/>
      <c r="DA384" s="103"/>
      <c r="DB384" s="103"/>
      <c r="DC384" s="103"/>
      <c r="DD384" s="103"/>
      <c r="DE384" s="103"/>
      <c r="DF384" s="103"/>
      <c r="DG384" s="103"/>
      <c r="DH384" s="103"/>
      <c r="DI384" s="103"/>
      <c r="DJ384" s="103"/>
      <c r="DK384" s="103"/>
      <c r="DL384" s="103"/>
      <c r="DM384" s="103"/>
      <c r="DN384" s="103"/>
      <c r="DO384" s="103"/>
      <c r="DP384" s="103"/>
      <c r="DQ384" s="103"/>
      <c r="DR384" s="103"/>
      <c r="DS384" s="103"/>
      <c r="DT384" s="103"/>
      <c r="DU384" s="103"/>
      <c r="DV384" s="103"/>
      <c r="DW384" s="103"/>
      <c r="DX384" s="103"/>
      <c r="DY384" s="103"/>
      <c r="DZ384" s="103"/>
      <c r="EA384" s="103"/>
      <c r="EB384" s="103"/>
      <c r="EC384" s="103"/>
      <c r="ED384" s="103"/>
      <c r="EE384" s="103"/>
      <c r="EF384" s="103"/>
      <c r="EG384" s="103"/>
      <c r="EH384" s="103"/>
      <c r="EI384" s="103"/>
      <c r="EJ384" s="103"/>
      <c r="EK384" s="103"/>
      <c r="EL384" s="103"/>
      <c r="EM384" s="103"/>
      <c r="EN384" s="103"/>
      <c r="EO384" s="103"/>
      <c r="EP384" s="103"/>
      <c r="EQ384" s="103"/>
      <c r="ER384" s="103"/>
      <c r="ES384" s="103"/>
      <c r="ET384" s="103"/>
      <c r="EU384" s="103"/>
      <c r="EV384" s="103"/>
      <c r="EW384" s="103"/>
      <c r="EX384" s="103"/>
      <c r="EY384" s="103"/>
      <c r="EZ384" s="103"/>
      <c r="FA384" s="103"/>
      <c r="FB384" s="103"/>
      <c r="FC384" s="103"/>
      <c r="FD384" s="103"/>
      <c r="FE384" s="103"/>
      <c r="FF384" s="103"/>
      <c r="FG384" s="103"/>
      <c r="FH384" s="103"/>
      <c r="FI384" s="103"/>
      <c r="FJ384" s="103"/>
      <c r="FK384" s="103"/>
      <c r="FL384" s="103"/>
      <c r="FM384" s="103"/>
      <c r="FN384" s="103"/>
      <c r="FO384" s="103"/>
      <c r="FP384" s="103"/>
      <c r="FQ384" s="103"/>
      <c r="FR384" s="103"/>
      <c r="FS384" s="103"/>
      <c r="FT384" s="103"/>
      <c r="FU384" s="103"/>
      <c r="FV384" s="103"/>
      <c r="FW384" s="103"/>
      <c r="FX384" s="103"/>
      <c r="FY384" s="103"/>
      <c r="FZ384" s="103"/>
      <c r="GA384" s="103"/>
      <c r="GB384" s="103"/>
      <c r="GC384" s="103"/>
      <c r="GD384" s="103"/>
      <c r="GE384" s="103"/>
      <c r="GF384" s="103"/>
      <c r="GG384" s="103"/>
      <c r="GH384" s="103"/>
      <c r="GI384" s="103"/>
      <c r="GJ384" s="103"/>
      <c r="GK384" s="103"/>
      <c r="GL384" s="103"/>
      <c r="GM384" s="103"/>
      <c r="GN384" s="103"/>
      <c r="GO384" s="103"/>
      <c r="GP384" s="103"/>
      <c r="GQ384" s="103"/>
      <c r="GR384" s="103"/>
      <c r="GS384" s="103"/>
      <c r="GT384" s="103"/>
      <c r="GU384" s="103"/>
      <c r="GV384" s="103"/>
      <c r="GW384" s="103"/>
      <c r="GX384" s="103"/>
      <c r="GY384" s="103"/>
      <c r="GZ384" s="103"/>
      <c r="HA384" s="103"/>
      <c r="HB384" s="103"/>
      <c r="HC384" s="103"/>
      <c r="HD384" s="103"/>
      <c r="HE384" s="103"/>
      <c r="HF384" s="82"/>
      <c r="HG384" s="82"/>
      <c r="HH384" s="82"/>
      <c r="HI384" s="82"/>
      <c r="HJ384" s="82"/>
      <c r="HK384" s="82"/>
      <c r="HL384" s="82"/>
    </row>
    <row r="385" spans="1:220" x14ac:dyDescent="0.25">
      <c r="A385" s="98" t="s">
        <v>210</v>
      </c>
      <c r="B385" s="98" t="s">
        <v>281</v>
      </c>
      <c r="C385" s="98" t="s">
        <v>202</v>
      </c>
      <c r="D385" s="98" t="s">
        <v>297</v>
      </c>
      <c r="E385" s="98" t="s">
        <v>246</v>
      </c>
      <c r="F385" s="429"/>
      <c r="G385" s="107"/>
      <c r="H385" s="107"/>
      <c r="I385" s="107"/>
      <c r="J385" s="98"/>
      <c r="K385" s="302" t="s">
        <v>302</v>
      </c>
      <c r="L385" s="127">
        <f t="shared" si="50"/>
        <v>0</v>
      </c>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c r="EX385" s="14"/>
      <c r="EY385" s="14"/>
      <c r="EZ385" s="14"/>
      <c r="FA385" s="14"/>
      <c r="FB385" s="14"/>
      <c r="FC385" s="14"/>
      <c r="FD385" s="14"/>
      <c r="FE385" s="14"/>
      <c r="FF385" s="14"/>
      <c r="FG385" s="14"/>
      <c r="FH385" s="14"/>
      <c r="FI385" s="14"/>
      <c r="FJ385" s="14"/>
      <c r="FK385" s="14"/>
      <c r="FL385" s="14"/>
      <c r="FM385" s="14"/>
      <c r="FN385" s="14"/>
      <c r="FO385" s="14"/>
      <c r="FP385" s="14"/>
      <c r="FQ385" s="14"/>
      <c r="FR385" s="14"/>
      <c r="FS385" s="14"/>
      <c r="FT385" s="14"/>
      <c r="FU385" s="14"/>
      <c r="FV385" s="14"/>
      <c r="FW385" s="14"/>
      <c r="FX385" s="14"/>
      <c r="FY385" s="14"/>
      <c r="FZ385" s="14"/>
      <c r="GA385" s="14"/>
      <c r="GB385" s="14"/>
      <c r="GC385" s="14"/>
      <c r="GD385" s="14"/>
      <c r="GE385" s="14"/>
      <c r="GF385" s="14"/>
      <c r="GG385" s="14"/>
      <c r="GH385" s="14"/>
      <c r="GI385" s="14"/>
      <c r="GJ385" s="14"/>
      <c r="GK385" s="14"/>
      <c r="GL385" s="14"/>
      <c r="GM385" s="14"/>
      <c r="GN385" s="14"/>
      <c r="GO385" s="14"/>
      <c r="GP385" s="14"/>
      <c r="GQ385" s="14"/>
      <c r="GR385" s="14"/>
      <c r="GS385" s="14"/>
      <c r="GT385" s="14"/>
      <c r="GU385" s="14"/>
      <c r="GV385" s="14"/>
      <c r="GW385" s="14"/>
      <c r="GX385" s="14"/>
      <c r="GY385" s="14"/>
      <c r="GZ385" s="14"/>
      <c r="HA385" s="14"/>
      <c r="HB385" s="14"/>
      <c r="HC385" s="14"/>
      <c r="HD385" s="14"/>
      <c r="HE385" s="14"/>
      <c r="HF385" s="16"/>
      <c r="HG385" s="16"/>
      <c r="HH385" s="16"/>
      <c r="HI385" s="16"/>
      <c r="HJ385" s="16"/>
      <c r="HK385" s="16"/>
      <c r="HL385" s="16"/>
    </row>
    <row r="386" spans="1:220" ht="45" x14ac:dyDescent="0.25">
      <c r="A386" s="105" t="s">
        <v>210</v>
      </c>
      <c r="B386" s="105" t="s">
        <v>281</v>
      </c>
      <c r="C386" s="105" t="s">
        <v>202</v>
      </c>
      <c r="D386" s="105" t="s">
        <v>297</v>
      </c>
      <c r="E386" s="105" t="s">
        <v>246</v>
      </c>
      <c r="F386" s="403" t="s">
        <v>1097</v>
      </c>
      <c r="G386" s="105"/>
      <c r="H386" s="105" t="s">
        <v>1409</v>
      </c>
      <c r="I386" s="105" t="s">
        <v>223</v>
      </c>
      <c r="J386" s="106" t="s">
        <v>1233</v>
      </c>
      <c r="K386" s="298" t="s">
        <v>1098</v>
      </c>
      <c r="L386" s="127">
        <f t="shared" si="50"/>
        <v>2005000000</v>
      </c>
      <c r="M386" s="78">
        <f>N386</f>
        <v>2005000000</v>
      </c>
      <c r="N386" s="78">
        <f>SUM(O386:BZ386)</f>
        <v>2005000000</v>
      </c>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v>2000000000</v>
      </c>
      <c r="AU386" s="78">
        <v>5000000</v>
      </c>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c r="EX386" s="14"/>
      <c r="EY386" s="14"/>
      <c r="EZ386" s="14"/>
      <c r="FA386" s="14"/>
      <c r="FB386" s="14"/>
      <c r="FC386" s="14"/>
      <c r="FD386" s="14"/>
      <c r="FE386" s="14"/>
      <c r="FF386" s="14"/>
      <c r="FG386" s="14"/>
      <c r="FH386" s="14"/>
      <c r="FI386" s="14"/>
      <c r="FJ386" s="14"/>
      <c r="FK386" s="14"/>
      <c r="FL386" s="14"/>
      <c r="FM386" s="14"/>
      <c r="FN386" s="14"/>
      <c r="FO386" s="14"/>
      <c r="FP386" s="14"/>
      <c r="FQ386" s="14"/>
      <c r="FR386" s="14"/>
      <c r="FS386" s="14"/>
      <c r="FT386" s="14"/>
      <c r="FU386" s="14"/>
      <c r="FV386" s="14"/>
      <c r="FW386" s="14"/>
      <c r="FX386" s="14"/>
      <c r="FY386" s="14"/>
      <c r="FZ386" s="14"/>
      <c r="GA386" s="14"/>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14"/>
      <c r="HC386" s="14"/>
      <c r="HD386" s="14"/>
      <c r="HE386" s="14"/>
      <c r="HF386" s="16"/>
      <c r="HG386" s="16"/>
      <c r="HH386" s="16"/>
      <c r="HI386" s="16"/>
      <c r="HJ386" s="16"/>
      <c r="HK386" s="16"/>
      <c r="HL386" s="16"/>
    </row>
    <row r="387" spans="1:220" s="435" customFormat="1" ht="33.75" x14ac:dyDescent="0.25">
      <c r="A387" s="105" t="s">
        <v>210</v>
      </c>
      <c r="B387" s="105" t="s">
        <v>281</v>
      </c>
      <c r="C387" s="105" t="s">
        <v>202</v>
      </c>
      <c r="D387" s="105" t="s">
        <v>297</v>
      </c>
      <c r="E387" s="105" t="s">
        <v>246</v>
      </c>
      <c r="F387" s="403">
        <v>2017005810573</v>
      </c>
      <c r="G387" s="105"/>
      <c r="H387" s="105" t="s">
        <v>1410</v>
      </c>
      <c r="I387" s="105" t="s">
        <v>223</v>
      </c>
      <c r="J387" s="106" t="s">
        <v>1249</v>
      </c>
      <c r="K387" s="507" t="s">
        <v>1162</v>
      </c>
      <c r="L387" s="127">
        <f t="shared" ref="L387" si="59">M387</f>
        <v>780000000</v>
      </c>
      <c r="M387" s="78">
        <f>N387</f>
        <v>780000000</v>
      </c>
      <c r="N387" s="78">
        <f>SUM(O387:BZ387)</f>
        <v>780000000</v>
      </c>
      <c r="O387" s="78">
        <v>280000000</v>
      </c>
      <c r="P387" s="78">
        <v>500000000</v>
      </c>
      <c r="Q387" s="78"/>
      <c r="R387" s="78"/>
      <c r="S387" s="78"/>
      <c r="T387" s="78"/>
      <c r="U387" s="78"/>
      <c r="V387" s="78"/>
      <c r="W387" s="78"/>
      <c r="X387" s="78"/>
      <c r="Y387" s="78"/>
      <c r="Z387" s="78"/>
      <c r="AA387" s="78">
        <v>0</v>
      </c>
      <c r="AB387" s="78"/>
      <c r="AC387" s="78"/>
      <c r="AD387" s="78"/>
      <c r="AE387" s="78"/>
      <c r="AF387" s="78"/>
      <c r="AG387" s="78"/>
      <c r="AH387" s="78"/>
      <c r="AI387" s="78"/>
      <c r="AJ387" s="78"/>
      <c r="AK387" s="78"/>
      <c r="AL387" s="78">
        <v>0</v>
      </c>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c r="FG387" s="14"/>
      <c r="FH387" s="14"/>
      <c r="FI387" s="14"/>
      <c r="FJ387" s="14"/>
      <c r="FK387" s="14"/>
      <c r="FL387" s="14"/>
      <c r="FM387" s="14"/>
      <c r="FN387" s="14"/>
      <c r="FO387" s="14"/>
      <c r="FP387" s="14"/>
      <c r="FQ387" s="14"/>
      <c r="FR387" s="14"/>
      <c r="FS387" s="14"/>
      <c r="FT387" s="14"/>
      <c r="FU387" s="14"/>
      <c r="FV387" s="14"/>
      <c r="FW387" s="14"/>
      <c r="FX387" s="14"/>
      <c r="FY387" s="14"/>
      <c r="FZ387" s="14"/>
      <c r="GA387" s="14"/>
      <c r="GB387" s="14"/>
      <c r="GC387" s="14"/>
      <c r="GD387" s="14"/>
      <c r="GE387" s="14"/>
      <c r="GF387" s="14"/>
      <c r="GG387" s="14"/>
      <c r="GH387" s="14"/>
      <c r="GI387" s="14"/>
      <c r="GJ387" s="14"/>
      <c r="GK387" s="14"/>
      <c r="GL387" s="14"/>
      <c r="GM387" s="14"/>
      <c r="GN387" s="14"/>
      <c r="GO387" s="14"/>
      <c r="GP387" s="14"/>
      <c r="GQ387" s="14"/>
      <c r="GR387" s="14"/>
      <c r="GS387" s="14"/>
      <c r="GT387" s="14"/>
      <c r="GU387" s="14"/>
      <c r="GV387" s="14"/>
      <c r="GW387" s="14"/>
      <c r="GX387" s="14"/>
      <c r="GY387" s="14"/>
      <c r="GZ387" s="14"/>
      <c r="HA387" s="14"/>
      <c r="HB387" s="14"/>
      <c r="HC387" s="14"/>
      <c r="HD387" s="14"/>
      <c r="HE387" s="14"/>
      <c r="HF387" s="16"/>
      <c r="HG387" s="16"/>
      <c r="HH387" s="16"/>
      <c r="HI387" s="16"/>
      <c r="HJ387" s="16"/>
      <c r="HK387" s="16"/>
      <c r="HL387" s="16"/>
    </row>
    <row r="388" spans="1:220" x14ac:dyDescent="0.25">
      <c r="A388" s="162" t="s">
        <v>210</v>
      </c>
      <c r="B388" s="162" t="s">
        <v>281</v>
      </c>
      <c r="C388" s="162" t="s">
        <v>202</v>
      </c>
      <c r="D388" s="162" t="s">
        <v>502</v>
      </c>
      <c r="E388" s="162"/>
      <c r="F388" s="428"/>
      <c r="G388" s="164"/>
      <c r="H388" s="164"/>
      <c r="I388" s="164"/>
      <c r="J388" s="293"/>
      <c r="K388" s="372" t="s">
        <v>623</v>
      </c>
      <c r="L388" s="127">
        <f t="shared" si="50"/>
        <v>0</v>
      </c>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c r="FG388" s="14"/>
      <c r="FH388" s="14"/>
      <c r="FI388" s="14"/>
      <c r="FJ388" s="14"/>
      <c r="FK388" s="14"/>
      <c r="FL388" s="14"/>
      <c r="FM388" s="14"/>
      <c r="FN388" s="14"/>
      <c r="FO388" s="14"/>
      <c r="FP388" s="14"/>
      <c r="FQ388" s="14"/>
      <c r="FR388" s="14"/>
      <c r="FS388" s="14"/>
      <c r="FT388" s="14"/>
      <c r="FU388" s="14"/>
      <c r="FV388" s="14"/>
      <c r="FW388" s="14"/>
      <c r="FX388" s="14"/>
      <c r="FY388" s="14"/>
      <c r="FZ388" s="14"/>
      <c r="GA388" s="14"/>
      <c r="GB388" s="14"/>
      <c r="GC388" s="14"/>
      <c r="GD388" s="14"/>
      <c r="GE388" s="14"/>
      <c r="GF388" s="14"/>
      <c r="GG388" s="14"/>
      <c r="GH388" s="14"/>
      <c r="GI388" s="14"/>
      <c r="GJ388" s="14"/>
      <c r="GK388" s="14"/>
      <c r="GL388" s="14"/>
      <c r="GM388" s="14"/>
      <c r="GN388" s="14"/>
      <c r="GO388" s="14"/>
      <c r="GP388" s="14"/>
      <c r="GQ388" s="14"/>
      <c r="GR388" s="14"/>
      <c r="GS388" s="14"/>
      <c r="GT388" s="14"/>
      <c r="GU388" s="14"/>
      <c r="GV388" s="14"/>
      <c r="GW388" s="14"/>
      <c r="GX388" s="14"/>
      <c r="GY388" s="14"/>
      <c r="GZ388" s="14"/>
      <c r="HA388" s="14"/>
      <c r="HB388" s="14"/>
      <c r="HC388" s="14"/>
      <c r="HD388" s="14"/>
      <c r="HE388" s="14"/>
      <c r="HF388" s="16"/>
      <c r="HG388" s="16"/>
      <c r="HH388" s="16"/>
      <c r="HI388" s="16"/>
      <c r="HJ388" s="16"/>
      <c r="HK388" s="16"/>
      <c r="HL388" s="16"/>
    </row>
    <row r="389" spans="1:220" x14ac:dyDescent="0.25">
      <c r="A389" s="99" t="s">
        <v>210</v>
      </c>
      <c r="B389" s="98" t="s">
        <v>281</v>
      </c>
      <c r="C389" s="98" t="s">
        <v>202</v>
      </c>
      <c r="D389" s="98" t="s">
        <v>502</v>
      </c>
      <c r="E389" s="98" t="s">
        <v>262</v>
      </c>
      <c r="F389" s="429"/>
      <c r="G389" s="98"/>
      <c r="H389" s="107"/>
      <c r="I389" s="107"/>
      <c r="J389" s="98"/>
      <c r="K389" s="302" t="s">
        <v>505</v>
      </c>
      <c r="L389" s="127">
        <f t="shared" si="50"/>
        <v>0</v>
      </c>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6"/>
      <c r="HG389" s="16"/>
      <c r="HH389" s="16"/>
      <c r="HI389" s="16"/>
      <c r="HJ389" s="16"/>
      <c r="HK389" s="16"/>
      <c r="HL389" s="16"/>
    </row>
    <row r="390" spans="1:220" ht="33.75" x14ac:dyDescent="0.25">
      <c r="A390" s="109" t="s">
        <v>210</v>
      </c>
      <c r="B390" s="105" t="s">
        <v>281</v>
      </c>
      <c r="C390" s="105" t="s">
        <v>202</v>
      </c>
      <c r="D390" s="105" t="s">
        <v>502</v>
      </c>
      <c r="E390" s="105" t="s">
        <v>262</v>
      </c>
      <c r="F390" s="403" t="s">
        <v>1099</v>
      </c>
      <c r="G390" s="105" t="s">
        <v>279</v>
      </c>
      <c r="H390" s="105" t="s">
        <v>1411</v>
      </c>
      <c r="I390" s="105" t="s">
        <v>223</v>
      </c>
      <c r="J390" s="106" t="s">
        <v>1253</v>
      </c>
      <c r="K390" s="507" t="s">
        <v>1100</v>
      </c>
      <c r="L390" s="127">
        <f t="shared" si="50"/>
        <v>300000000</v>
      </c>
      <c r="M390" s="78">
        <f t="shared" ref="M390:M391" si="60">N390</f>
        <v>300000000</v>
      </c>
      <c r="N390" s="78">
        <f>SUM(O390:BZ390)</f>
        <v>300000000</v>
      </c>
      <c r="O390" s="78">
        <v>300000000</v>
      </c>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c r="EV390" s="14"/>
      <c r="EW390" s="14"/>
      <c r="EX390" s="14"/>
      <c r="EY390" s="14"/>
      <c r="EZ390" s="14"/>
      <c r="FA390" s="14"/>
      <c r="FB390" s="14"/>
      <c r="FC390" s="14"/>
      <c r="FD390" s="14"/>
      <c r="FE390" s="14"/>
      <c r="FF390" s="14"/>
      <c r="FG390" s="14"/>
      <c r="FH390" s="14"/>
      <c r="FI390" s="14"/>
      <c r="FJ390" s="14"/>
      <c r="FK390" s="14"/>
      <c r="FL390" s="14"/>
      <c r="FM390" s="14"/>
      <c r="FN390" s="14"/>
      <c r="FO390" s="14"/>
      <c r="FP390" s="14"/>
      <c r="FQ390" s="14"/>
      <c r="FR390" s="14"/>
      <c r="FS390" s="14"/>
      <c r="FT390" s="14"/>
      <c r="FU390" s="14"/>
      <c r="FV390" s="14"/>
      <c r="FW390" s="14"/>
      <c r="FX390" s="14"/>
      <c r="FY390" s="14"/>
      <c r="FZ390" s="14"/>
      <c r="GA390" s="14"/>
      <c r="GB390" s="14"/>
      <c r="GC390" s="14"/>
      <c r="GD390" s="14"/>
      <c r="GE390" s="14"/>
      <c r="GF390" s="14"/>
      <c r="GG390" s="14"/>
      <c r="GH390" s="14"/>
      <c r="GI390" s="14"/>
      <c r="GJ390" s="14"/>
      <c r="GK390" s="14"/>
      <c r="GL390" s="14"/>
      <c r="GM390" s="14"/>
      <c r="GN390" s="14"/>
      <c r="GO390" s="14"/>
      <c r="GP390" s="14"/>
      <c r="GQ390" s="14"/>
      <c r="GR390" s="14"/>
      <c r="GS390" s="14"/>
      <c r="GT390" s="14"/>
      <c r="GU390" s="14"/>
      <c r="GV390" s="14"/>
      <c r="GW390" s="14"/>
      <c r="GX390" s="14"/>
      <c r="GY390" s="14"/>
      <c r="GZ390" s="14"/>
      <c r="HA390" s="14"/>
      <c r="HB390" s="14"/>
      <c r="HC390" s="14"/>
      <c r="HD390" s="14"/>
      <c r="HE390" s="14"/>
      <c r="HF390" s="16"/>
      <c r="HG390" s="16"/>
      <c r="HH390" s="16"/>
      <c r="HI390" s="16"/>
      <c r="HJ390" s="16"/>
      <c r="HK390" s="16"/>
      <c r="HL390" s="16"/>
    </row>
    <row r="391" spans="1:220" ht="45" x14ac:dyDescent="0.25">
      <c r="A391" s="110" t="s">
        <v>210</v>
      </c>
      <c r="B391" s="105" t="s">
        <v>281</v>
      </c>
      <c r="C391" s="105" t="s">
        <v>202</v>
      </c>
      <c r="D391" s="105" t="s">
        <v>502</v>
      </c>
      <c r="E391" s="105" t="s">
        <v>262</v>
      </c>
      <c r="F391" s="403" t="s">
        <v>1101</v>
      </c>
      <c r="G391" s="105" t="s">
        <v>279</v>
      </c>
      <c r="H391" s="105" t="s">
        <v>1412</v>
      </c>
      <c r="I391" s="105" t="s">
        <v>223</v>
      </c>
      <c r="J391" s="106" t="s">
        <v>1252</v>
      </c>
      <c r="K391" s="298" t="s">
        <v>1102</v>
      </c>
      <c r="L391" s="127">
        <f t="shared" si="50"/>
        <v>108514000</v>
      </c>
      <c r="M391" s="78">
        <f t="shared" si="60"/>
        <v>108514000</v>
      </c>
      <c r="N391" s="78">
        <f>SUM(O391:BZ391)</f>
        <v>108514000</v>
      </c>
      <c r="O391" s="78">
        <v>0</v>
      </c>
      <c r="P391" s="78"/>
      <c r="Q391" s="78"/>
      <c r="R391" s="78"/>
      <c r="S391" s="78"/>
      <c r="T391" s="78"/>
      <c r="U391" s="78"/>
      <c r="V391" s="78"/>
      <c r="W391" s="78"/>
      <c r="X391" s="78"/>
      <c r="Y391" s="78"/>
      <c r="Z391" s="78"/>
      <c r="AA391" s="78"/>
      <c r="AB391" s="78"/>
      <c r="AC391" s="78"/>
      <c r="AD391" s="78"/>
      <c r="AE391" s="78">
        <v>100000000</v>
      </c>
      <c r="AF391" s="78"/>
      <c r="AG391" s="78"/>
      <c r="AH391" s="78"/>
      <c r="AI391" s="78"/>
      <c r="AJ391" s="78"/>
      <c r="AK391" s="78"/>
      <c r="AL391" s="78"/>
      <c r="AM391" s="78">
        <v>8514000</v>
      </c>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c r="FG391" s="14"/>
      <c r="FH391" s="14"/>
      <c r="FI391" s="14"/>
      <c r="FJ391" s="14"/>
      <c r="FK391" s="14"/>
      <c r="FL391" s="14"/>
      <c r="FM391" s="14"/>
      <c r="FN391" s="14"/>
      <c r="FO391" s="14"/>
      <c r="FP391" s="14"/>
      <c r="FQ391" s="14"/>
      <c r="FR391" s="14"/>
      <c r="FS391" s="14"/>
      <c r="FT391" s="14"/>
      <c r="FU391" s="14"/>
      <c r="FV391" s="14"/>
      <c r="FW391" s="14"/>
      <c r="FX391" s="14"/>
      <c r="FY391" s="14"/>
      <c r="FZ391" s="14"/>
      <c r="GA391" s="14"/>
      <c r="GB391" s="14"/>
      <c r="GC391" s="14"/>
      <c r="GD391" s="14"/>
      <c r="GE391" s="14"/>
      <c r="GF391" s="14"/>
      <c r="GG391" s="14"/>
      <c r="GH391" s="14"/>
      <c r="GI391" s="14"/>
      <c r="GJ391" s="14"/>
      <c r="GK391" s="14"/>
      <c r="GL391" s="14"/>
      <c r="GM391" s="14"/>
      <c r="GN391" s="14"/>
      <c r="GO391" s="14"/>
      <c r="GP391" s="14"/>
      <c r="GQ391" s="14"/>
      <c r="GR391" s="14"/>
      <c r="GS391" s="14"/>
      <c r="GT391" s="14"/>
      <c r="GU391" s="14"/>
      <c r="GV391" s="14"/>
      <c r="GW391" s="14"/>
      <c r="GX391" s="14"/>
      <c r="GY391" s="14"/>
      <c r="GZ391" s="14"/>
      <c r="HA391" s="14"/>
      <c r="HB391" s="14"/>
      <c r="HC391" s="14"/>
      <c r="HD391" s="14"/>
      <c r="HE391" s="14"/>
      <c r="HF391" s="16"/>
      <c r="HG391" s="16"/>
      <c r="HH391" s="16"/>
      <c r="HI391" s="16"/>
      <c r="HJ391" s="16"/>
      <c r="HK391" s="16"/>
      <c r="HL391" s="16"/>
    </row>
    <row r="392" spans="1:220" x14ac:dyDescent="0.25">
      <c r="A392" s="99" t="s">
        <v>210</v>
      </c>
      <c r="B392" s="99" t="s">
        <v>281</v>
      </c>
      <c r="C392" s="99" t="s">
        <v>202</v>
      </c>
      <c r="D392" s="99" t="s">
        <v>502</v>
      </c>
      <c r="E392" s="99" t="s">
        <v>511</v>
      </c>
      <c r="F392" s="412"/>
      <c r="G392" s="100"/>
      <c r="H392" s="107"/>
      <c r="I392" s="100"/>
      <c r="J392" s="294"/>
      <c r="K392" s="302" t="s">
        <v>861</v>
      </c>
      <c r="L392" s="127">
        <f t="shared" si="50"/>
        <v>0</v>
      </c>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c r="FG392" s="14"/>
      <c r="FH392" s="14"/>
      <c r="FI392" s="14"/>
      <c r="FJ392" s="14"/>
      <c r="FK392" s="14"/>
      <c r="FL392" s="14"/>
      <c r="FM392" s="14"/>
      <c r="FN392" s="14"/>
      <c r="FO392" s="14"/>
      <c r="FP392" s="14"/>
      <c r="FQ392" s="14"/>
      <c r="FR392" s="14"/>
      <c r="FS392" s="14"/>
      <c r="FT392" s="14"/>
      <c r="FU392" s="14"/>
      <c r="FV392" s="14"/>
      <c r="FW392" s="14"/>
      <c r="FX392" s="14"/>
      <c r="FY392" s="14"/>
      <c r="FZ392" s="14"/>
      <c r="GA392" s="14"/>
      <c r="GB392" s="14"/>
      <c r="GC392" s="14"/>
      <c r="GD392" s="14"/>
      <c r="GE392" s="14"/>
      <c r="GF392" s="14"/>
      <c r="GG392" s="14"/>
      <c r="GH392" s="14"/>
      <c r="GI392" s="14"/>
      <c r="GJ392" s="14"/>
      <c r="GK392" s="14"/>
      <c r="GL392" s="14"/>
      <c r="GM392" s="14"/>
      <c r="GN392" s="14"/>
      <c r="GO392" s="14"/>
      <c r="GP392" s="14"/>
      <c r="GQ392" s="14"/>
      <c r="GR392" s="14"/>
      <c r="GS392" s="14"/>
      <c r="GT392" s="14"/>
      <c r="GU392" s="14"/>
      <c r="GV392" s="14"/>
      <c r="GW392" s="14"/>
      <c r="GX392" s="14"/>
      <c r="GY392" s="14"/>
      <c r="GZ392" s="14"/>
      <c r="HA392" s="14"/>
      <c r="HB392" s="14"/>
      <c r="HC392" s="14"/>
      <c r="HD392" s="14"/>
      <c r="HE392" s="14"/>
      <c r="HF392" s="16"/>
      <c r="HG392" s="16"/>
      <c r="HH392" s="16"/>
      <c r="HI392" s="16"/>
      <c r="HJ392" s="16"/>
      <c r="HK392" s="16"/>
      <c r="HL392" s="16"/>
    </row>
    <row r="393" spans="1:220" ht="33.75" x14ac:dyDescent="0.25">
      <c r="A393" s="109" t="s">
        <v>210</v>
      </c>
      <c r="B393" s="109" t="s">
        <v>281</v>
      </c>
      <c r="C393" s="109" t="s">
        <v>202</v>
      </c>
      <c r="D393" s="109" t="s">
        <v>502</v>
      </c>
      <c r="E393" s="109" t="s">
        <v>511</v>
      </c>
      <c r="F393" s="403" t="s">
        <v>1103</v>
      </c>
      <c r="G393" s="105" t="s">
        <v>279</v>
      </c>
      <c r="H393" s="105" t="s">
        <v>1413</v>
      </c>
      <c r="I393" s="109" t="s">
        <v>223</v>
      </c>
      <c r="J393" s="301" t="s">
        <v>1251</v>
      </c>
      <c r="K393" s="298" t="s">
        <v>1104</v>
      </c>
      <c r="L393" s="127">
        <f t="shared" si="50"/>
        <v>100000000</v>
      </c>
      <c r="M393" s="78">
        <f t="shared" ref="M393:M396" si="61">N393</f>
        <v>100000000</v>
      </c>
      <c r="N393" s="78">
        <f>SUM(O393:BZ393)</f>
        <v>100000000</v>
      </c>
      <c r="O393" s="78">
        <v>100000000</v>
      </c>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v>0</v>
      </c>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6"/>
      <c r="HG393" s="16"/>
      <c r="HH393" s="16"/>
      <c r="HI393" s="16"/>
      <c r="HJ393" s="16"/>
      <c r="HK393" s="16"/>
      <c r="HL393" s="16"/>
    </row>
    <row r="394" spans="1:220" ht="33.75" x14ac:dyDescent="0.25">
      <c r="A394" s="109" t="s">
        <v>210</v>
      </c>
      <c r="B394" s="109" t="s">
        <v>281</v>
      </c>
      <c r="C394" s="109" t="s">
        <v>202</v>
      </c>
      <c r="D394" s="109" t="s">
        <v>502</v>
      </c>
      <c r="E394" s="109" t="s">
        <v>511</v>
      </c>
      <c r="F394" s="403">
        <v>2017005810100</v>
      </c>
      <c r="G394" s="105" t="s">
        <v>279</v>
      </c>
      <c r="H394" s="105" t="s">
        <v>1414</v>
      </c>
      <c r="I394" s="109" t="s">
        <v>223</v>
      </c>
      <c r="J394" s="301" t="s">
        <v>1254</v>
      </c>
      <c r="K394" s="298" t="s">
        <v>1431</v>
      </c>
      <c r="L394" s="127">
        <f t="shared" si="50"/>
        <v>450000000</v>
      </c>
      <c r="M394" s="78">
        <f t="shared" si="61"/>
        <v>450000000</v>
      </c>
      <c r="N394" s="78">
        <f>SUM(O394:BZ394)</f>
        <v>450000000</v>
      </c>
      <c r="O394" s="78">
        <v>450000000</v>
      </c>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c r="EV394" s="14"/>
      <c r="EW394" s="14"/>
      <c r="EX394" s="14"/>
      <c r="EY394" s="14"/>
      <c r="EZ394" s="14"/>
      <c r="FA394" s="14"/>
      <c r="FB394" s="14"/>
      <c r="FC394" s="14"/>
      <c r="FD394" s="14"/>
      <c r="FE394" s="14"/>
      <c r="FF394" s="14"/>
      <c r="FG394" s="14"/>
      <c r="FH394" s="14"/>
      <c r="FI394" s="14"/>
      <c r="FJ394" s="14"/>
      <c r="FK394" s="14"/>
      <c r="FL394" s="14"/>
      <c r="FM394" s="14"/>
      <c r="FN394" s="14"/>
      <c r="FO394" s="14"/>
      <c r="FP394" s="14"/>
      <c r="FQ394" s="14"/>
      <c r="FR394" s="14"/>
      <c r="FS394" s="14"/>
      <c r="FT394" s="14"/>
      <c r="FU394" s="14"/>
      <c r="FV394" s="14"/>
      <c r="FW394" s="14"/>
      <c r="FX394" s="14"/>
      <c r="FY394" s="14"/>
      <c r="FZ394" s="14"/>
      <c r="GA394" s="14"/>
      <c r="GB394" s="14"/>
      <c r="GC394" s="14"/>
      <c r="GD394" s="14"/>
      <c r="GE394" s="14"/>
      <c r="GF394" s="14"/>
      <c r="GG394" s="14"/>
      <c r="GH394" s="14"/>
      <c r="GI394" s="14"/>
      <c r="GJ394" s="14"/>
      <c r="GK394" s="14"/>
      <c r="GL394" s="14"/>
      <c r="GM394" s="14"/>
      <c r="GN394" s="14"/>
      <c r="GO394" s="14"/>
      <c r="GP394" s="14"/>
      <c r="GQ394" s="14"/>
      <c r="GR394" s="14"/>
      <c r="GS394" s="14"/>
      <c r="GT394" s="14"/>
      <c r="GU394" s="14"/>
      <c r="GV394" s="14"/>
      <c r="GW394" s="14"/>
      <c r="GX394" s="14"/>
      <c r="GY394" s="14"/>
      <c r="GZ394" s="14"/>
      <c r="HA394" s="14"/>
      <c r="HB394" s="14"/>
      <c r="HC394" s="14"/>
      <c r="HD394" s="14"/>
      <c r="HE394" s="14"/>
      <c r="HF394" s="16"/>
      <c r="HG394" s="16"/>
      <c r="HH394" s="16"/>
      <c r="HI394" s="16"/>
      <c r="HJ394" s="16"/>
      <c r="HK394" s="16"/>
      <c r="HL394" s="16"/>
    </row>
    <row r="395" spans="1:220" ht="22.5" x14ac:dyDescent="0.25">
      <c r="A395" s="109" t="s">
        <v>210</v>
      </c>
      <c r="B395" s="109" t="s">
        <v>281</v>
      </c>
      <c r="C395" s="109" t="s">
        <v>202</v>
      </c>
      <c r="D395" s="109" t="s">
        <v>502</v>
      </c>
      <c r="E395" s="109" t="s">
        <v>511</v>
      </c>
      <c r="F395" s="403" t="s">
        <v>1105</v>
      </c>
      <c r="G395" s="105" t="s">
        <v>279</v>
      </c>
      <c r="H395" s="105" t="s">
        <v>1415</v>
      </c>
      <c r="I395" s="109" t="s">
        <v>223</v>
      </c>
      <c r="J395" s="301" t="s">
        <v>1255</v>
      </c>
      <c r="K395" s="298" t="s">
        <v>1106</v>
      </c>
      <c r="L395" s="127">
        <f t="shared" ref="L395:L404" si="62">M395</f>
        <v>100000000</v>
      </c>
      <c r="M395" s="78">
        <f t="shared" si="61"/>
        <v>100000000</v>
      </c>
      <c r="N395" s="78">
        <f>SUM(O395:BZ395)</f>
        <v>100000000</v>
      </c>
      <c r="O395" s="78">
        <v>50000000</v>
      </c>
      <c r="P395" s="78"/>
      <c r="Q395" s="78"/>
      <c r="R395" s="78"/>
      <c r="S395" s="78"/>
      <c r="T395" s="78"/>
      <c r="U395" s="78"/>
      <c r="V395" s="78"/>
      <c r="W395" s="78"/>
      <c r="X395" s="78"/>
      <c r="Y395" s="78"/>
      <c r="Z395" s="78"/>
      <c r="AA395" s="78">
        <v>50000000</v>
      </c>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c r="FG395" s="14"/>
      <c r="FH395" s="14"/>
      <c r="FI395" s="14"/>
      <c r="FJ395" s="14"/>
      <c r="FK395" s="14"/>
      <c r="FL395" s="14"/>
      <c r="FM395" s="14"/>
      <c r="FN395" s="14"/>
      <c r="FO395" s="14"/>
      <c r="FP395" s="14"/>
      <c r="FQ395" s="14"/>
      <c r="FR395" s="14"/>
      <c r="FS395" s="14"/>
      <c r="FT395" s="14"/>
      <c r="FU395" s="14"/>
      <c r="FV395" s="14"/>
      <c r="FW395" s="14"/>
      <c r="FX395" s="14"/>
      <c r="FY395" s="14"/>
      <c r="FZ395" s="14"/>
      <c r="GA395" s="14"/>
      <c r="GB395" s="14"/>
      <c r="GC395" s="14"/>
      <c r="GD395" s="14"/>
      <c r="GE395" s="14"/>
      <c r="GF395" s="14"/>
      <c r="GG395" s="14"/>
      <c r="GH395" s="14"/>
      <c r="GI395" s="14"/>
      <c r="GJ395" s="14"/>
      <c r="GK395" s="14"/>
      <c r="GL395" s="14"/>
      <c r="GM395" s="14"/>
      <c r="GN395" s="14"/>
      <c r="GO395" s="14"/>
      <c r="GP395" s="14"/>
      <c r="GQ395" s="14"/>
      <c r="GR395" s="14"/>
      <c r="GS395" s="14"/>
      <c r="GT395" s="14"/>
      <c r="GU395" s="14"/>
      <c r="GV395" s="14"/>
      <c r="GW395" s="14"/>
      <c r="GX395" s="14"/>
      <c r="GY395" s="14"/>
      <c r="GZ395" s="14"/>
      <c r="HA395" s="14"/>
      <c r="HB395" s="14"/>
      <c r="HC395" s="14"/>
      <c r="HD395" s="14"/>
      <c r="HE395" s="14"/>
      <c r="HF395" s="16"/>
      <c r="HG395" s="16"/>
      <c r="HH395" s="16"/>
      <c r="HI395" s="16"/>
      <c r="HJ395" s="16"/>
      <c r="HK395" s="16"/>
      <c r="HL395" s="16"/>
    </row>
    <row r="396" spans="1:220" ht="22.5" x14ac:dyDescent="0.25">
      <c r="A396" s="109" t="s">
        <v>210</v>
      </c>
      <c r="B396" s="109" t="s">
        <v>281</v>
      </c>
      <c r="C396" s="109" t="s">
        <v>202</v>
      </c>
      <c r="D396" s="109" t="s">
        <v>502</v>
      </c>
      <c r="E396" s="109" t="s">
        <v>511</v>
      </c>
      <c r="F396" s="403" t="s">
        <v>1107</v>
      </c>
      <c r="G396" s="105" t="s">
        <v>279</v>
      </c>
      <c r="H396" s="105" t="s">
        <v>1416</v>
      </c>
      <c r="I396" s="109" t="s">
        <v>223</v>
      </c>
      <c r="J396" s="301" t="s">
        <v>1251</v>
      </c>
      <c r="K396" s="298" t="s">
        <v>1108</v>
      </c>
      <c r="L396" s="127">
        <f t="shared" si="62"/>
        <v>50000000</v>
      </c>
      <c r="M396" s="78">
        <f t="shared" si="61"/>
        <v>50000000</v>
      </c>
      <c r="N396" s="78">
        <f>SUM(O396:BZ396)</f>
        <v>50000000</v>
      </c>
      <c r="O396" s="78"/>
      <c r="P396" s="78"/>
      <c r="Q396" s="78"/>
      <c r="R396" s="78"/>
      <c r="S396" s="78"/>
      <c r="T396" s="78"/>
      <c r="U396" s="78"/>
      <c r="V396" s="78"/>
      <c r="W396" s="78"/>
      <c r="X396" s="78"/>
      <c r="Y396" s="78"/>
      <c r="Z396" s="78"/>
      <c r="AA396" s="78">
        <v>50000000</v>
      </c>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c r="FG396" s="14"/>
      <c r="FH396" s="14"/>
      <c r="FI396" s="14"/>
      <c r="FJ396" s="14"/>
      <c r="FK396" s="14"/>
      <c r="FL396" s="14"/>
      <c r="FM396" s="14"/>
      <c r="FN396" s="14"/>
      <c r="FO396" s="14"/>
      <c r="FP396" s="14"/>
      <c r="FQ396" s="14"/>
      <c r="FR396" s="14"/>
      <c r="FS396" s="14"/>
      <c r="FT396" s="14"/>
      <c r="FU396" s="14"/>
      <c r="FV396" s="14"/>
      <c r="FW396" s="14"/>
      <c r="FX396" s="14"/>
      <c r="FY396" s="14"/>
      <c r="FZ396" s="14"/>
      <c r="GA396" s="14"/>
      <c r="GB396" s="14"/>
      <c r="GC396" s="14"/>
      <c r="GD396" s="14"/>
      <c r="GE396" s="14"/>
      <c r="GF396" s="14"/>
      <c r="GG396" s="14"/>
      <c r="GH396" s="14"/>
      <c r="GI396" s="14"/>
      <c r="GJ396" s="14"/>
      <c r="GK396" s="14"/>
      <c r="GL396" s="14"/>
      <c r="GM396" s="14"/>
      <c r="GN396" s="14"/>
      <c r="GO396" s="14"/>
      <c r="GP396" s="14"/>
      <c r="GQ396" s="14"/>
      <c r="GR396" s="14"/>
      <c r="GS396" s="14"/>
      <c r="GT396" s="14"/>
      <c r="GU396" s="14"/>
      <c r="GV396" s="14"/>
      <c r="GW396" s="14"/>
      <c r="GX396" s="14"/>
      <c r="GY396" s="14"/>
      <c r="GZ396" s="14"/>
      <c r="HA396" s="14"/>
      <c r="HB396" s="14"/>
      <c r="HC396" s="14"/>
      <c r="HD396" s="14"/>
      <c r="HE396" s="14"/>
      <c r="HF396" s="16"/>
      <c r="HG396" s="16"/>
      <c r="HH396" s="16"/>
      <c r="HI396" s="16"/>
      <c r="HJ396" s="16"/>
      <c r="HK396" s="16"/>
      <c r="HL396" s="16"/>
    </row>
    <row r="397" spans="1:220" x14ac:dyDescent="0.25">
      <c r="A397" s="94" t="s">
        <v>210</v>
      </c>
      <c r="B397" s="94" t="s">
        <v>281</v>
      </c>
      <c r="C397" s="94" t="s">
        <v>202</v>
      </c>
      <c r="D397" s="94" t="s">
        <v>608</v>
      </c>
      <c r="E397" s="94"/>
      <c r="F397" s="414"/>
      <c r="G397" s="94"/>
      <c r="H397" s="293"/>
      <c r="I397" s="92"/>
      <c r="J397" s="94"/>
      <c r="K397" s="303" t="s">
        <v>949</v>
      </c>
      <c r="L397" s="127">
        <f t="shared" si="62"/>
        <v>0</v>
      </c>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c r="EV397" s="14"/>
      <c r="EW397" s="14"/>
      <c r="EX397" s="14"/>
      <c r="EY397" s="14"/>
      <c r="EZ397" s="14"/>
      <c r="FA397" s="14"/>
      <c r="FB397" s="14"/>
      <c r="FC397" s="14"/>
      <c r="FD397" s="14"/>
      <c r="FE397" s="14"/>
      <c r="FF397" s="14"/>
      <c r="FG397" s="14"/>
      <c r="FH397" s="14"/>
      <c r="FI397" s="14"/>
      <c r="FJ397" s="14"/>
      <c r="FK397" s="14"/>
      <c r="FL397" s="14"/>
      <c r="FM397" s="14"/>
      <c r="FN397" s="14"/>
      <c r="FO397" s="14"/>
      <c r="FP397" s="14"/>
      <c r="FQ397" s="14"/>
      <c r="FR397" s="14"/>
      <c r="FS397" s="14"/>
      <c r="FT397" s="14"/>
      <c r="FU397" s="14"/>
      <c r="FV397" s="14"/>
      <c r="FW397" s="14"/>
      <c r="FX397" s="14"/>
      <c r="FY397" s="14"/>
      <c r="FZ397" s="14"/>
      <c r="GA397" s="14"/>
      <c r="GB397" s="14"/>
      <c r="GC397" s="14"/>
      <c r="GD397" s="14"/>
      <c r="GE397" s="14"/>
      <c r="GF397" s="14"/>
      <c r="GG397" s="14"/>
      <c r="GH397" s="14"/>
      <c r="GI397" s="14"/>
      <c r="GJ397" s="14"/>
      <c r="GK397" s="14"/>
      <c r="GL397" s="14"/>
      <c r="GM397" s="14"/>
      <c r="GN397" s="14"/>
      <c r="GO397" s="14"/>
      <c r="GP397" s="14"/>
      <c r="GQ397" s="14"/>
      <c r="GR397" s="14"/>
      <c r="GS397" s="14"/>
      <c r="GT397" s="14"/>
      <c r="GU397" s="14"/>
      <c r="GV397" s="14"/>
      <c r="GW397" s="14"/>
      <c r="GX397" s="14"/>
      <c r="GY397" s="14"/>
      <c r="GZ397" s="14"/>
      <c r="HA397" s="14"/>
      <c r="HB397" s="14"/>
      <c r="HC397" s="14"/>
      <c r="HD397" s="14"/>
      <c r="HE397" s="14"/>
      <c r="HF397" s="16"/>
      <c r="HG397" s="16"/>
      <c r="HH397" s="16"/>
      <c r="HI397" s="16"/>
      <c r="HJ397" s="16"/>
      <c r="HK397" s="16"/>
      <c r="HL397" s="16"/>
    </row>
    <row r="398" spans="1:220" x14ac:dyDescent="0.25">
      <c r="A398" s="99" t="s">
        <v>210</v>
      </c>
      <c r="B398" s="99" t="s">
        <v>281</v>
      </c>
      <c r="C398" s="99" t="s">
        <v>202</v>
      </c>
      <c r="D398" s="99" t="s">
        <v>608</v>
      </c>
      <c r="E398" s="99" t="s">
        <v>952</v>
      </c>
      <c r="F398" s="415"/>
      <c r="G398" s="99"/>
      <c r="H398" s="98"/>
      <c r="I398" s="100"/>
      <c r="J398" s="294"/>
      <c r="K398" s="304" t="s">
        <v>953</v>
      </c>
      <c r="L398" s="127">
        <f t="shared" si="62"/>
        <v>0</v>
      </c>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6"/>
      <c r="HG398" s="16"/>
      <c r="HH398" s="16"/>
      <c r="HI398" s="16"/>
      <c r="HJ398" s="16"/>
      <c r="HK398" s="16"/>
      <c r="HL398" s="16"/>
    </row>
    <row r="399" spans="1:220" ht="22.5" x14ac:dyDescent="0.25">
      <c r="A399" s="109" t="s">
        <v>210</v>
      </c>
      <c r="B399" s="109" t="s">
        <v>281</v>
      </c>
      <c r="C399" s="109" t="s">
        <v>202</v>
      </c>
      <c r="D399" s="109" t="s">
        <v>608</v>
      </c>
      <c r="E399" s="109" t="s">
        <v>952</v>
      </c>
      <c r="F399" s="403" t="s">
        <v>1109</v>
      </c>
      <c r="G399" s="105" t="s">
        <v>279</v>
      </c>
      <c r="H399" s="105" t="s">
        <v>1417</v>
      </c>
      <c r="I399" s="109" t="s">
        <v>223</v>
      </c>
      <c r="J399" s="301" t="s">
        <v>1256</v>
      </c>
      <c r="K399" s="507" t="s">
        <v>1110</v>
      </c>
      <c r="L399" s="127">
        <f t="shared" si="62"/>
        <v>100000000</v>
      </c>
      <c r="M399" s="78">
        <f t="shared" ref="M399:M401" si="63">N399</f>
        <v>100000000</v>
      </c>
      <c r="N399" s="78">
        <f>SUM(O399:BZ399)</f>
        <v>100000000</v>
      </c>
      <c r="O399" s="78"/>
      <c r="P399" s="78"/>
      <c r="Q399" s="78"/>
      <c r="R399" s="78"/>
      <c r="S399" s="78"/>
      <c r="T399" s="78"/>
      <c r="U399" s="78"/>
      <c r="V399" s="78"/>
      <c r="W399" s="78"/>
      <c r="X399" s="78"/>
      <c r="Y399" s="78"/>
      <c r="Z399" s="78"/>
      <c r="AA399" s="78">
        <v>100000000</v>
      </c>
      <c r="AB399" s="78"/>
      <c r="AC399" s="78"/>
      <c r="AD399" s="78"/>
      <c r="AE399" s="78"/>
      <c r="AF399" s="78"/>
      <c r="AG399" s="78"/>
      <c r="AH399" s="78"/>
      <c r="AI399" s="78"/>
      <c r="AJ399" s="78"/>
      <c r="AK399" s="78"/>
      <c r="AL399" s="78">
        <v>0</v>
      </c>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c r="FG399" s="14"/>
      <c r="FH399" s="14"/>
      <c r="FI399" s="14"/>
      <c r="FJ399" s="14"/>
      <c r="FK399" s="14"/>
      <c r="FL399" s="14"/>
      <c r="FM399" s="14"/>
      <c r="FN399" s="14"/>
      <c r="FO399" s="14"/>
      <c r="FP399" s="14"/>
      <c r="FQ399" s="14"/>
      <c r="FR399" s="14"/>
      <c r="FS399" s="14"/>
      <c r="FT399" s="14"/>
      <c r="FU399" s="14"/>
      <c r="FV399" s="14"/>
      <c r="FW399" s="14"/>
      <c r="FX399" s="14"/>
      <c r="FY399" s="14"/>
      <c r="FZ399" s="14"/>
      <c r="GA399" s="14"/>
      <c r="GB399" s="14"/>
      <c r="GC399" s="14"/>
      <c r="GD399" s="14"/>
      <c r="GE399" s="14"/>
      <c r="GF399" s="14"/>
      <c r="GG399" s="14"/>
      <c r="GH399" s="14"/>
      <c r="GI399" s="14"/>
      <c r="GJ399" s="14"/>
      <c r="GK399" s="14"/>
      <c r="GL399" s="14"/>
      <c r="GM399" s="14"/>
      <c r="GN399" s="14"/>
      <c r="GO399" s="14"/>
      <c r="GP399" s="14"/>
      <c r="GQ399" s="14"/>
      <c r="GR399" s="14"/>
      <c r="GS399" s="14"/>
      <c r="GT399" s="14"/>
      <c r="GU399" s="14"/>
      <c r="GV399" s="14"/>
      <c r="GW399" s="14"/>
      <c r="GX399" s="14"/>
      <c r="GY399" s="14"/>
      <c r="GZ399" s="14"/>
      <c r="HA399" s="14"/>
      <c r="HB399" s="14"/>
      <c r="HC399" s="14"/>
      <c r="HD399" s="14"/>
      <c r="HE399" s="14"/>
      <c r="HF399" s="16"/>
      <c r="HG399" s="16"/>
      <c r="HH399" s="16"/>
      <c r="HI399" s="16"/>
      <c r="HJ399" s="16"/>
      <c r="HK399" s="16"/>
      <c r="HL399" s="16"/>
    </row>
    <row r="400" spans="1:220" ht="33.75" x14ac:dyDescent="0.25">
      <c r="A400" s="109" t="s">
        <v>210</v>
      </c>
      <c r="B400" s="109" t="s">
        <v>281</v>
      </c>
      <c r="C400" s="109" t="s">
        <v>202</v>
      </c>
      <c r="D400" s="109" t="s">
        <v>608</v>
      </c>
      <c r="E400" s="109" t="s">
        <v>952</v>
      </c>
      <c r="F400" s="403" t="s">
        <v>1111</v>
      </c>
      <c r="G400" s="105" t="s">
        <v>279</v>
      </c>
      <c r="H400" s="105" t="s">
        <v>1418</v>
      </c>
      <c r="I400" s="109" t="s">
        <v>223</v>
      </c>
      <c r="J400" s="301" t="s">
        <v>1257</v>
      </c>
      <c r="K400" s="507" t="s">
        <v>1112</v>
      </c>
      <c r="L400" s="127">
        <f t="shared" si="62"/>
        <v>430000000</v>
      </c>
      <c r="M400" s="78">
        <f t="shared" si="63"/>
        <v>430000000</v>
      </c>
      <c r="N400" s="78">
        <f>SUM(O400:BZ400)</f>
        <v>430000000</v>
      </c>
      <c r="O400" s="78">
        <v>280000000</v>
      </c>
      <c r="P400" s="78"/>
      <c r="Q400" s="78">
        <v>70000000</v>
      </c>
      <c r="R400" s="78"/>
      <c r="S400" s="78"/>
      <c r="T400" s="78"/>
      <c r="U400" s="78"/>
      <c r="V400" s="78"/>
      <c r="W400" s="78"/>
      <c r="X400" s="78"/>
      <c r="Y400" s="78"/>
      <c r="Z400" s="78"/>
      <c r="AA400" s="78">
        <v>80000000</v>
      </c>
      <c r="AB400" s="78"/>
      <c r="AC400" s="78"/>
      <c r="AD400" s="78"/>
      <c r="AE400" s="78"/>
      <c r="AF400" s="78"/>
      <c r="AG400" s="78"/>
      <c r="AH400" s="78"/>
      <c r="AI400" s="78"/>
      <c r="AJ400" s="78"/>
      <c r="AK400" s="78"/>
      <c r="AL400" s="78">
        <v>0</v>
      </c>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6"/>
      <c r="HG400" s="16"/>
      <c r="HH400" s="16"/>
      <c r="HI400" s="16"/>
      <c r="HJ400" s="16"/>
      <c r="HK400" s="16"/>
      <c r="HL400" s="16"/>
    </row>
    <row r="401" spans="1:220" ht="22.5" x14ac:dyDescent="0.25">
      <c r="A401" s="109" t="s">
        <v>210</v>
      </c>
      <c r="B401" s="109" t="s">
        <v>281</v>
      </c>
      <c r="C401" s="109" t="s">
        <v>202</v>
      </c>
      <c r="D401" s="109" t="s">
        <v>608</v>
      </c>
      <c r="E401" s="109" t="s">
        <v>952</v>
      </c>
      <c r="F401" s="403" t="s">
        <v>1113</v>
      </c>
      <c r="G401" s="105" t="s">
        <v>279</v>
      </c>
      <c r="H401" s="105" t="s">
        <v>1419</v>
      </c>
      <c r="I401" s="109" t="s">
        <v>223</v>
      </c>
      <c r="J401" s="301" t="s">
        <v>1258</v>
      </c>
      <c r="K401" s="298" t="s">
        <v>1114</v>
      </c>
      <c r="L401" s="127">
        <f t="shared" si="62"/>
        <v>50000000</v>
      </c>
      <c r="M401" s="78">
        <f t="shared" si="63"/>
        <v>50000000</v>
      </c>
      <c r="N401" s="78">
        <f>SUM(O401:BZ401)</f>
        <v>50000000</v>
      </c>
      <c r="O401" s="78"/>
      <c r="P401" s="78"/>
      <c r="Q401" s="78"/>
      <c r="R401" s="78"/>
      <c r="S401" s="78"/>
      <c r="T401" s="78"/>
      <c r="U401" s="78"/>
      <c r="V401" s="78"/>
      <c r="W401" s="78"/>
      <c r="X401" s="78"/>
      <c r="Y401" s="78"/>
      <c r="Z401" s="78"/>
      <c r="AA401" s="78">
        <v>50000000</v>
      </c>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6"/>
      <c r="HG401" s="16"/>
      <c r="HH401" s="16"/>
      <c r="HI401" s="16"/>
      <c r="HJ401" s="16"/>
      <c r="HK401" s="16"/>
      <c r="HL401" s="16"/>
    </row>
    <row r="402" spans="1:220" x14ac:dyDescent="0.25">
      <c r="A402" s="99" t="s">
        <v>210</v>
      </c>
      <c r="B402" s="99" t="s">
        <v>281</v>
      </c>
      <c r="C402" s="99" t="s">
        <v>202</v>
      </c>
      <c r="D402" s="99" t="s">
        <v>608</v>
      </c>
      <c r="E402" s="99" t="s">
        <v>954</v>
      </c>
      <c r="F402" s="415"/>
      <c r="G402" s="99"/>
      <c r="H402" s="98"/>
      <c r="I402" s="100"/>
      <c r="J402" s="294"/>
      <c r="K402" s="304" t="s">
        <v>955</v>
      </c>
      <c r="L402" s="127">
        <f t="shared" si="62"/>
        <v>0</v>
      </c>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c r="EV402" s="14"/>
      <c r="EW402" s="14"/>
      <c r="EX402" s="14"/>
      <c r="EY402" s="14"/>
      <c r="EZ402" s="14"/>
      <c r="FA402" s="14"/>
      <c r="FB402" s="14"/>
      <c r="FC402" s="14"/>
      <c r="FD402" s="14"/>
      <c r="FE402" s="14"/>
      <c r="FF402" s="14"/>
      <c r="FG402" s="14"/>
      <c r="FH402" s="14"/>
      <c r="FI402" s="14"/>
      <c r="FJ402" s="14"/>
      <c r="FK402" s="14"/>
      <c r="FL402" s="14"/>
      <c r="FM402" s="14"/>
      <c r="FN402" s="14"/>
      <c r="FO402" s="14"/>
      <c r="FP402" s="14"/>
      <c r="FQ402" s="14"/>
      <c r="FR402" s="14"/>
      <c r="FS402" s="14"/>
      <c r="FT402" s="14"/>
      <c r="FU402" s="14"/>
      <c r="FV402" s="14"/>
      <c r="FW402" s="14"/>
      <c r="FX402" s="14"/>
      <c r="FY402" s="14"/>
      <c r="FZ402" s="14"/>
      <c r="GA402" s="14"/>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4"/>
      <c r="HC402" s="14"/>
      <c r="HD402" s="14"/>
      <c r="HE402" s="14"/>
      <c r="HF402" s="16"/>
      <c r="HG402" s="16"/>
      <c r="HH402" s="16"/>
      <c r="HI402" s="16"/>
      <c r="HJ402" s="16"/>
      <c r="HK402" s="16"/>
      <c r="HL402" s="16"/>
    </row>
    <row r="403" spans="1:220" ht="22.5" x14ac:dyDescent="0.25">
      <c r="A403" s="109" t="s">
        <v>210</v>
      </c>
      <c r="B403" s="109" t="s">
        <v>281</v>
      </c>
      <c r="C403" s="109" t="s">
        <v>202</v>
      </c>
      <c r="D403" s="109" t="s">
        <v>608</v>
      </c>
      <c r="E403" s="109" t="s">
        <v>954</v>
      </c>
      <c r="F403" s="403" t="s">
        <v>1115</v>
      </c>
      <c r="G403" s="105" t="s">
        <v>279</v>
      </c>
      <c r="H403" s="105" t="s">
        <v>1158</v>
      </c>
      <c r="I403" s="109" t="s">
        <v>223</v>
      </c>
      <c r="J403" s="301" t="s">
        <v>1259</v>
      </c>
      <c r="K403" s="298" t="s">
        <v>1116</v>
      </c>
      <c r="L403" s="127">
        <f t="shared" si="62"/>
        <v>187100000</v>
      </c>
      <c r="M403" s="78">
        <f t="shared" ref="M403:M404" si="64">N403</f>
        <v>187100000</v>
      </c>
      <c r="N403" s="78">
        <f>SUM(O403:BZ403)</f>
        <v>187100000</v>
      </c>
      <c r="O403" s="78">
        <v>0</v>
      </c>
      <c r="P403" s="78"/>
      <c r="Q403" s="78"/>
      <c r="R403" s="78"/>
      <c r="S403" s="78"/>
      <c r="T403" s="78"/>
      <c r="U403" s="78"/>
      <c r="V403" s="78"/>
      <c r="W403" s="78"/>
      <c r="X403" s="78">
        <v>187100000</v>
      </c>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6"/>
      <c r="HG403" s="16"/>
      <c r="HH403" s="16"/>
      <c r="HI403" s="16"/>
      <c r="HJ403" s="16"/>
      <c r="HK403" s="16"/>
      <c r="HL403" s="16"/>
    </row>
    <row r="404" spans="1:220" ht="22.5" x14ac:dyDescent="0.25">
      <c r="A404" s="109" t="s">
        <v>210</v>
      </c>
      <c r="B404" s="109" t="s">
        <v>281</v>
      </c>
      <c r="C404" s="109" t="s">
        <v>202</v>
      </c>
      <c r="D404" s="109" t="s">
        <v>608</v>
      </c>
      <c r="E404" s="109" t="s">
        <v>954</v>
      </c>
      <c r="F404" s="403" t="s">
        <v>1117</v>
      </c>
      <c r="G404" s="105" t="s">
        <v>279</v>
      </c>
      <c r="H404" s="105" t="s">
        <v>1159</v>
      </c>
      <c r="I404" s="109" t="s">
        <v>223</v>
      </c>
      <c r="J404" s="301" t="s">
        <v>1260</v>
      </c>
      <c r="K404" s="507" t="s">
        <v>1118</v>
      </c>
      <c r="L404" s="127">
        <f t="shared" si="62"/>
        <v>500000000</v>
      </c>
      <c r="M404" s="78">
        <f t="shared" si="64"/>
        <v>500000000</v>
      </c>
      <c r="N404" s="78">
        <f>SUM(O404:BZ404)</f>
        <v>500000000</v>
      </c>
      <c r="O404" s="78">
        <v>500000000</v>
      </c>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c r="FG404" s="14"/>
      <c r="FH404" s="14"/>
      <c r="FI404" s="14"/>
      <c r="FJ404" s="14"/>
      <c r="FK404" s="14"/>
      <c r="FL404" s="14"/>
      <c r="FM404" s="14"/>
      <c r="FN404" s="14"/>
      <c r="FO404" s="14"/>
      <c r="FP404" s="14"/>
      <c r="FQ404" s="14"/>
      <c r="FR404" s="14"/>
      <c r="FS404" s="14"/>
      <c r="FT404" s="14"/>
      <c r="FU404" s="14"/>
      <c r="FV404" s="14"/>
      <c r="FW404" s="14"/>
      <c r="FX404" s="14"/>
      <c r="FY404" s="14"/>
      <c r="FZ404" s="14"/>
      <c r="GA404" s="14"/>
      <c r="GB404" s="14"/>
      <c r="GC404" s="14"/>
      <c r="GD404" s="14"/>
      <c r="GE404" s="14"/>
      <c r="GF404" s="14"/>
      <c r="GG404" s="14"/>
      <c r="GH404" s="14"/>
      <c r="GI404" s="14"/>
      <c r="GJ404" s="14"/>
      <c r="GK404" s="14"/>
      <c r="GL404" s="14"/>
      <c r="GM404" s="14"/>
      <c r="GN404" s="14"/>
      <c r="GO404" s="14"/>
      <c r="GP404" s="14"/>
      <c r="GQ404" s="14"/>
      <c r="GR404" s="14"/>
      <c r="GS404" s="14"/>
      <c r="GT404" s="14"/>
      <c r="GU404" s="14"/>
      <c r="GV404" s="14"/>
      <c r="GW404" s="14"/>
      <c r="GX404" s="14"/>
      <c r="GY404" s="14"/>
      <c r="GZ404" s="14"/>
      <c r="HA404" s="14"/>
      <c r="HB404" s="14"/>
      <c r="HC404" s="14"/>
      <c r="HD404" s="14"/>
      <c r="HE404" s="14"/>
      <c r="HF404" s="16"/>
      <c r="HG404" s="16"/>
      <c r="HH404" s="16"/>
      <c r="HI404" s="16"/>
      <c r="HJ404" s="16"/>
      <c r="HK404" s="16"/>
      <c r="HL404" s="16"/>
    </row>
    <row r="405" spans="1:220" x14ac:dyDescent="0.25">
      <c r="A405" s="538" t="s">
        <v>957</v>
      </c>
      <c r="B405" s="539"/>
      <c r="C405" s="539"/>
      <c r="D405" s="539"/>
      <c r="E405" s="539"/>
      <c r="F405" s="539"/>
      <c r="G405" s="539"/>
      <c r="H405" s="540"/>
      <c r="I405" s="18"/>
      <c r="J405" s="17"/>
      <c r="K405" s="17" t="s">
        <v>8</v>
      </c>
      <c r="L405" s="306">
        <f t="shared" ref="L405:AQ405" si="65">SUBTOTAL(9,L5:L404)</f>
        <v>349142947092.98999</v>
      </c>
      <c r="M405" s="24">
        <f t="shared" si="65"/>
        <v>349142947092.98999</v>
      </c>
      <c r="N405" s="307">
        <f t="shared" si="65"/>
        <v>349142947092.98999</v>
      </c>
      <c r="O405" s="307">
        <f t="shared" si="65"/>
        <v>135717240483</v>
      </c>
      <c r="P405" s="307">
        <f t="shared" si="65"/>
        <v>1500000000</v>
      </c>
      <c r="Q405" s="307">
        <f t="shared" si="65"/>
        <v>2500000000</v>
      </c>
      <c r="R405" s="307">
        <f t="shared" si="65"/>
        <v>5000000</v>
      </c>
      <c r="S405" s="307">
        <f t="shared" si="65"/>
        <v>20000000</v>
      </c>
      <c r="T405" s="307">
        <f t="shared" si="65"/>
        <v>500000</v>
      </c>
      <c r="U405" s="307">
        <f t="shared" si="65"/>
        <v>200000</v>
      </c>
      <c r="V405" s="307">
        <f t="shared" si="65"/>
        <v>500000</v>
      </c>
      <c r="W405" s="307">
        <f t="shared" si="65"/>
        <v>5000000</v>
      </c>
      <c r="X405" s="307">
        <f t="shared" si="65"/>
        <v>446586000</v>
      </c>
      <c r="Y405" s="307">
        <f t="shared" si="65"/>
        <v>537012000</v>
      </c>
      <c r="Z405" s="307">
        <f t="shared" si="65"/>
        <v>65634800</v>
      </c>
      <c r="AA405" s="307">
        <f t="shared" si="65"/>
        <v>2910128148</v>
      </c>
      <c r="AB405" s="307">
        <f t="shared" si="65"/>
        <v>6276000</v>
      </c>
      <c r="AC405" s="307">
        <f t="shared" si="65"/>
        <v>16927027</v>
      </c>
      <c r="AD405" s="307">
        <f t="shared" si="65"/>
        <v>250000000</v>
      </c>
      <c r="AE405" s="307">
        <f t="shared" si="65"/>
        <v>366328674.42000002</v>
      </c>
      <c r="AF405" s="307">
        <f t="shared" si="65"/>
        <v>12552000</v>
      </c>
      <c r="AG405" s="307">
        <f t="shared" si="65"/>
        <v>9414000</v>
      </c>
      <c r="AH405" s="307">
        <f t="shared" si="65"/>
        <v>134460000</v>
      </c>
      <c r="AI405" s="307">
        <f t="shared" si="65"/>
        <v>15690000</v>
      </c>
      <c r="AJ405" s="307">
        <f t="shared" si="65"/>
        <v>3138000</v>
      </c>
      <c r="AK405" s="307">
        <f t="shared" si="65"/>
        <v>43932000</v>
      </c>
      <c r="AL405" s="307">
        <f t="shared" si="65"/>
        <v>3156993168.5700002</v>
      </c>
      <c r="AM405" s="307">
        <f t="shared" si="65"/>
        <v>9414000</v>
      </c>
      <c r="AN405" s="307">
        <f t="shared" si="65"/>
        <v>1600000000</v>
      </c>
      <c r="AO405" s="307">
        <f t="shared" si="65"/>
        <v>40000000</v>
      </c>
      <c r="AP405" s="307">
        <f t="shared" si="65"/>
        <v>240000000</v>
      </c>
      <c r="AQ405" s="307">
        <f t="shared" si="65"/>
        <v>5000000</v>
      </c>
      <c r="AR405" s="307">
        <f t="shared" ref="AR405:BZ405" si="66">SUBTOTAL(9,AR5:AR404)</f>
        <v>1120000000</v>
      </c>
      <c r="AS405" s="307">
        <f t="shared" si="66"/>
        <v>25000000</v>
      </c>
      <c r="AT405" s="307">
        <f t="shared" si="66"/>
        <v>2000000000</v>
      </c>
      <c r="AU405" s="307">
        <f t="shared" si="66"/>
        <v>5000000</v>
      </c>
      <c r="AV405" s="307">
        <f t="shared" si="66"/>
        <v>4200000000</v>
      </c>
      <c r="AW405" s="307">
        <f t="shared" si="66"/>
        <v>70000000</v>
      </c>
      <c r="AX405" s="307">
        <f t="shared" si="66"/>
        <v>15000000</v>
      </c>
      <c r="AY405" s="307">
        <f t="shared" si="66"/>
        <v>0</v>
      </c>
      <c r="AZ405" s="307">
        <f t="shared" si="66"/>
        <v>0</v>
      </c>
      <c r="BA405" s="307">
        <f t="shared" si="66"/>
        <v>0</v>
      </c>
      <c r="BB405" s="307">
        <f t="shared" si="66"/>
        <v>18740924592</v>
      </c>
      <c r="BC405" s="307">
        <f t="shared" si="66"/>
        <v>8128565662</v>
      </c>
      <c r="BD405" s="307">
        <f t="shared" si="66"/>
        <v>142263762098</v>
      </c>
      <c r="BE405" s="307">
        <f t="shared" si="66"/>
        <v>10000000</v>
      </c>
      <c r="BF405" s="307">
        <f t="shared" si="66"/>
        <v>539000000</v>
      </c>
      <c r="BG405" s="307">
        <f t="shared" si="66"/>
        <v>130000000</v>
      </c>
      <c r="BH405" s="307">
        <f t="shared" si="66"/>
        <v>0</v>
      </c>
      <c r="BI405" s="307"/>
      <c r="BJ405" s="307"/>
      <c r="BK405" s="307"/>
      <c r="BL405" s="307">
        <f t="shared" si="66"/>
        <v>1100000</v>
      </c>
      <c r="BM405" s="307">
        <f t="shared" si="66"/>
        <v>100000</v>
      </c>
      <c r="BN405" s="307">
        <f t="shared" si="66"/>
        <v>1000000</v>
      </c>
      <c r="BO405" s="307">
        <f t="shared" si="66"/>
        <v>2500000000</v>
      </c>
      <c r="BP405" s="307">
        <f t="shared" si="66"/>
        <v>280000000</v>
      </c>
      <c r="BQ405" s="307">
        <f t="shared" si="66"/>
        <v>25000000</v>
      </c>
      <c r="BR405" s="307">
        <f t="shared" si="66"/>
        <v>20000000</v>
      </c>
      <c r="BS405" s="307">
        <f t="shared" si="66"/>
        <v>0</v>
      </c>
      <c r="BT405" s="307">
        <f t="shared" si="66"/>
        <v>0</v>
      </c>
      <c r="BU405" s="307">
        <f t="shared" si="66"/>
        <v>650000000</v>
      </c>
      <c r="BV405" s="307">
        <f t="shared" si="66"/>
        <v>10000000</v>
      </c>
      <c r="BW405" s="307">
        <f t="shared" si="66"/>
        <v>350000000</v>
      </c>
      <c r="BX405" s="307">
        <f t="shared" si="66"/>
        <v>500000</v>
      </c>
      <c r="BY405" s="307">
        <f t="shared" si="66"/>
        <v>5000000000</v>
      </c>
      <c r="BZ405" s="307">
        <f t="shared" si="66"/>
        <v>200000000</v>
      </c>
      <c r="CA405" s="241">
        <f>SUM(CA5:CA357)</f>
        <v>0</v>
      </c>
      <c r="CB405" s="241">
        <f>SUM(CB5:CB357)</f>
        <v>0</v>
      </c>
      <c r="CC405" s="241">
        <f>SUM(CC5:CC357)</f>
        <v>0</v>
      </c>
      <c r="CD405" s="241">
        <f>SUM(CD5:CD357)</f>
        <v>0</v>
      </c>
      <c r="CE405" s="241">
        <f>SUM(CE5:CE357)</f>
        <v>0</v>
      </c>
      <c r="CF405" s="308"/>
      <c r="CG405" s="308"/>
      <c r="CH405" s="308"/>
      <c r="CI405" s="308"/>
      <c r="CJ405" s="308"/>
      <c r="CK405" s="308"/>
      <c r="CL405" s="308"/>
      <c r="CM405" s="308"/>
      <c r="CN405" s="308"/>
      <c r="CO405" s="308"/>
      <c r="CP405" s="308"/>
      <c r="CQ405" s="308"/>
      <c r="CR405" s="308"/>
      <c r="CS405" s="308"/>
      <c r="CT405" s="308"/>
      <c r="CU405" s="308"/>
      <c r="CV405" s="308"/>
      <c r="CW405" s="308"/>
      <c r="CX405" s="308"/>
      <c r="CY405" s="308"/>
      <c r="CZ405" s="308"/>
      <c r="DA405" s="308"/>
      <c r="DB405" s="308"/>
      <c r="DC405" s="308"/>
      <c r="DD405" s="308"/>
      <c r="DE405" s="308"/>
      <c r="DF405" s="308"/>
      <c r="DG405" s="308"/>
      <c r="DH405" s="308"/>
      <c r="DI405" s="308"/>
      <c r="DJ405" s="308"/>
      <c r="DK405" s="308"/>
      <c r="DL405" s="308"/>
      <c r="DM405" s="308"/>
      <c r="DN405" s="308"/>
      <c r="DO405" s="308"/>
      <c r="DP405" s="308"/>
      <c r="DQ405" s="308"/>
      <c r="DR405" s="308"/>
      <c r="DS405" s="308"/>
      <c r="DT405" s="308"/>
      <c r="DU405" s="308"/>
      <c r="DV405" s="308"/>
      <c r="DW405" s="308"/>
      <c r="DX405" s="308"/>
      <c r="DY405" s="308"/>
      <c r="DZ405" s="308"/>
      <c r="EA405" s="308"/>
      <c r="EB405" s="308"/>
      <c r="EC405" s="308"/>
      <c r="ED405" s="308"/>
      <c r="EE405" s="308"/>
      <c r="EF405" s="308"/>
      <c r="EG405" s="308"/>
      <c r="EH405" s="308"/>
      <c r="EI405" s="308"/>
      <c r="EJ405" s="308"/>
      <c r="EK405" s="308"/>
      <c r="EL405" s="308"/>
      <c r="EM405" s="308"/>
      <c r="EN405" s="308"/>
      <c r="EO405" s="308"/>
      <c r="EP405" s="308"/>
      <c r="EQ405" s="308"/>
      <c r="ER405" s="308"/>
      <c r="ES405" s="308"/>
      <c r="ET405" s="308"/>
      <c r="EU405" s="308"/>
      <c r="EV405" s="308"/>
      <c r="EW405" s="308"/>
      <c r="EX405" s="308"/>
      <c r="EY405" s="308"/>
      <c r="EZ405" s="308"/>
      <c r="FA405" s="308"/>
      <c r="FB405" s="308"/>
      <c r="FC405" s="308"/>
      <c r="FD405" s="308"/>
      <c r="FE405" s="308"/>
      <c r="FF405" s="308"/>
      <c r="FG405" s="308"/>
      <c r="FH405" s="308"/>
      <c r="FI405" s="308"/>
      <c r="FJ405" s="308"/>
      <c r="FK405" s="308"/>
      <c r="FL405" s="308"/>
      <c r="FM405" s="308"/>
      <c r="FN405" s="308"/>
      <c r="FO405" s="308"/>
      <c r="FP405" s="308"/>
      <c r="FQ405" s="308"/>
      <c r="FR405" s="308"/>
      <c r="FS405" s="308"/>
      <c r="FT405" s="308"/>
      <c r="FU405" s="308"/>
      <c r="FV405" s="308"/>
      <c r="FW405" s="308"/>
      <c r="FX405" s="308"/>
      <c r="FY405" s="308"/>
      <c r="FZ405" s="308"/>
      <c r="GA405" s="308"/>
      <c r="GB405" s="308"/>
      <c r="GC405" s="308"/>
      <c r="GD405" s="308"/>
      <c r="GE405" s="308"/>
      <c r="GF405" s="308"/>
      <c r="GG405" s="308"/>
      <c r="GH405" s="308"/>
      <c r="GI405" s="308"/>
      <c r="GJ405" s="308"/>
      <c r="GK405" s="308"/>
      <c r="GL405" s="308"/>
      <c r="GM405" s="308"/>
      <c r="GN405" s="308"/>
      <c r="GO405" s="308"/>
      <c r="GP405" s="308"/>
      <c r="GQ405" s="308"/>
      <c r="GR405" s="308"/>
      <c r="GS405" s="308"/>
      <c r="GT405" s="308"/>
      <c r="GU405" s="308"/>
      <c r="GV405" s="308"/>
      <c r="GW405" s="308"/>
      <c r="GX405" s="308"/>
      <c r="GY405" s="308"/>
      <c r="GZ405" s="308"/>
      <c r="HA405" s="308"/>
      <c r="HB405" s="308"/>
      <c r="HC405" s="308"/>
      <c r="HD405" s="308"/>
      <c r="HE405" s="308"/>
      <c r="HF405" s="16"/>
      <c r="HG405" s="16"/>
      <c r="HH405" s="16"/>
      <c r="HI405" s="16"/>
      <c r="HJ405" s="16"/>
      <c r="HK405" s="16"/>
      <c r="HL405" s="16"/>
    </row>
    <row r="406" spans="1:220" x14ac:dyDescent="0.25">
      <c r="A406" s="232"/>
      <c r="B406" s="232"/>
      <c r="C406" s="232"/>
      <c r="D406" s="232"/>
      <c r="E406" s="232"/>
      <c r="F406" s="430"/>
      <c r="G406" s="232"/>
      <c r="H406" s="464"/>
      <c r="I406" s="232"/>
      <c r="J406" s="3"/>
      <c r="K406" s="309"/>
      <c r="L406" s="306">
        <f>SUBTOTAL(9,L6:L404)</f>
        <v>349142947092.98999</v>
      </c>
      <c r="M406" s="179"/>
      <c r="N406" s="322"/>
      <c r="O406" s="322">
        <f t="shared" ref="O406:AT406" si="67">+O3-O405</f>
        <v>0</v>
      </c>
      <c r="P406" s="322">
        <f t="shared" si="67"/>
        <v>0</v>
      </c>
      <c r="Q406" s="322">
        <f t="shared" si="67"/>
        <v>0</v>
      </c>
      <c r="R406" s="322">
        <f t="shared" si="67"/>
        <v>0</v>
      </c>
      <c r="S406" s="322">
        <f t="shared" si="67"/>
        <v>0</v>
      </c>
      <c r="T406" s="322">
        <f t="shared" si="67"/>
        <v>0</v>
      </c>
      <c r="U406" s="322">
        <f t="shared" si="67"/>
        <v>0</v>
      </c>
      <c r="V406" s="322">
        <f t="shared" si="67"/>
        <v>0</v>
      </c>
      <c r="W406" s="322">
        <f t="shared" si="67"/>
        <v>0</v>
      </c>
      <c r="X406" s="322">
        <f t="shared" si="67"/>
        <v>0</v>
      </c>
      <c r="Y406" s="322">
        <f t="shared" si="67"/>
        <v>0</v>
      </c>
      <c r="Z406" s="322">
        <f t="shared" si="67"/>
        <v>-3300000</v>
      </c>
      <c r="AA406" s="322">
        <f t="shared" si="67"/>
        <v>0</v>
      </c>
      <c r="AB406" s="322">
        <f t="shared" si="67"/>
        <v>0</v>
      </c>
      <c r="AC406" s="322">
        <f t="shared" si="67"/>
        <v>0</v>
      </c>
      <c r="AD406" s="322">
        <f t="shared" si="67"/>
        <v>0</v>
      </c>
      <c r="AE406" s="322">
        <f t="shared" si="67"/>
        <v>0</v>
      </c>
      <c r="AF406" s="322">
        <f t="shared" si="67"/>
        <v>0</v>
      </c>
      <c r="AG406" s="322">
        <f t="shared" si="67"/>
        <v>0</v>
      </c>
      <c r="AH406" s="322">
        <f t="shared" si="67"/>
        <v>0</v>
      </c>
      <c r="AI406" s="322">
        <f t="shared" si="67"/>
        <v>0</v>
      </c>
      <c r="AJ406" s="322">
        <f t="shared" si="67"/>
        <v>0</v>
      </c>
      <c r="AK406" s="322">
        <f t="shared" si="67"/>
        <v>0</v>
      </c>
      <c r="AL406" s="322">
        <f t="shared" si="67"/>
        <v>0</v>
      </c>
      <c r="AM406" s="322">
        <f t="shared" si="67"/>
        <v>0</v>
      </c>
      <c r="AN406" s="322">
        <f t="shared" si="67"/>
        <v>0</v>
      </c>
      <c r="AO406" s="322">
        <f t="shared" si="67"/>
        <v>0</v>
      </c>
      <c r="AP406" s="322">
        <f t="shared" si="67"/>
        <v>0</v>
      </c>
      <c r="AQ406" s="322">
        <f t="shared" si="67"/>
        <v>0</v>
      </c>
      <c r="AR406" s="322">
        <f t="shared" si="67"/>
        <v>0</v>
      </c>
      <c r="AS406" s="322">
        <f t="shared" si="67"/>
        <v>0</v>
      </c>
      <c r="AT406" s="322">
        <f t="shared" si="67"/>
        <v>0</v>
      </c>
      <c r="AU406" s="322">
        <f t="shared" ref="AU406:BZ406" si="68">+AU3-AU405</f>
        <v>0</v>
      </c>
      <c r="AV406" s="322">
        <f t="shared" si="68"/>
        <v>120000000</v>
      </c>
      <c r="AW406" s="322">
        <f t="shared" si="68"/>
        <v>0</v>
      </c>
      <c r="AX406" s="322">
        <f t="shared" si="68"/>
        <v>0</v>
      </c>
      <c r="AY406" s="322">
        <f t="shared" si="68"/>
        <v>20000000</v>
      </c>
      <c r="AZ406" s="322">
        <f t="shared" si="68"/>
        <v>250000000</v>
      </c>
      <c r="BA406" s="322">
        <f t="shared" si="68"/>
        <v>500000</v>
      </c>
      <c r="BB406" s="322">
        <f t="shared" si="68"/>
        <v>0</v>
      </c>
      <c r="BC406" s="322">
        <f t="shared" si="68"/>
        <v>0</v>
      </c>
      <c r="BD406" s="322">
        <f t="shared" si="68"/>
        <v>2570422524</v>
      </c>
      <c r="BE406" s="322">
        <f t="shared" si="68"/>
        <v>0</v>
      </c>
      <c r="BF406" s="322">
        <f t="shared" si="68"/>
        <v>0</v>
      </c>
      <c r="BG406" s="322">
        <f t="shared" si="68"/>
        <v>0</v>
      </c>
      <c r="BH406" s="322">
        <f t="shared" si="68"/>
        <v>17065000000</v>
      </c>
      <c r="BI406" s="322"/>
      <c r="BJ406" s="322"/>
      <c r="BK406" s="322"/>
      <c r="BL406" s="322">
        <f t="shared" si="68"/>
        <v>0</v>
      </c>
      <c r="BM406" s="322">
        <f t="shared" si="68"/>
        <v>0</v>
      </c>
      <c r="BN406" s="322">
        <f t="shared" si="68"/>
        <v>0</v>
      </c>
      <c r="BO406" s="322">
        <f t="shared" si="68"/>
        <v>0</v>
      </c>
      <c r="BP406" s="322">
        <f t="shared" si="68"/>
        <v>0</v>
      </c>
      <c r="BQ406" s="322">
        <f t="shared" si="68"/>
        <v>0</v>
      </c>
      <c r="BR406" s="322">
        <f t="shared" si="68"/>
        <v>0</v>
      </c>
      <c r="BS406" s="322">
        <f t="shared" si="68"/>
        <v>20000000</v>
      </c>
      <c r="BT406" s="322">
        <f t="shared" si="68"/>
        <v>150000000</v>
      </c>
      <c r="BU406" s="322">
        <f t="shared" si="68"/>
        <v>0</v>
      </c>
      <c r="BV406" s="322">
        <f t="shared" si="68"/>
        <v>0</v>
      </c>
      <c r="BW406" s="322">
        <f t="shared" si="68"/>
        <v>0</v>
      </c>
      <c r="BX406" s="322">
        <f t="shared" si="68"/>
        <v>0</v>
      </c>
      <c r="BY406" s="322">
        <f t="shared" si="68"/>
        <v>0</v>
      </c>
      <c r="BZ406" s="322">
        <f t="shared" si="68"/>
        <v>0</v>
      </c>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c r="EV406" s="14"/>
      <c r="EW406" s="14"/>
      <c r="EX406" s="14"/>
      <c r="EY406" s="14"/>
      <c r="EZ406" s="14"/>
      <c r="FA406" s="14"/>
      <c r="FB406" s="14"/>
      <c r="FC406" s="14"/>
      <c r="FD406" s="14"/>
      <c r="FE406" s="14"/>
      <c r="FF406" s="14"/>
      <c r="FG406" s="14"/>
      <c r="FH406" s="14"/>
      <c r="FI406" s="14"/>
      <c r="FJ406" s="14"/>
      <c r="FK406" s="14"/>
      <c r="FL406" s="14"/>
      <c r="FM406" s="14"/>
      <c r="FN406" s="14"/>
      <c r="FO406" s="14"/>
      <c r="FP406" s="14"/>
      <c r="FQ406" s="14"/>
      <c r="FR406" s="14"/>
      <c r="FS406" s="14"/>
      <c r="FT406" s="14"/>
      <c r="FU406" s="14"/>
      <c r="FV406" s="14"/>
      <c r="FW406" s="14"/>
      <c r="FX406" s="14"/>
      <c r="FY406" s="14"/>
      <c r="FZ406" s="14"/>
      <c r="GA406" s="14"/>
      <c r="GB406" s="14"/>
      <c r="GC406" s="14"/>
      <c r="GD406" s="14"/>
      <c r="GE406" s="14"/>
      <c r="GF406" s="14"/>
      <c r="GG406" s="14"/>
      <c r="GH406" s="14"/>
      <c r="GI406" s="14"/>
      <c r="GJ406" s="14"/>
      <c r="GK406" s="14"/>
      <c r="GL406" s="14"/>
      <c r="GM406" s="14"/>
      <c r="GN406" s="14"/>
      <c r="GO406" s="14"/>
      <c r="GP406" s="14"/>
      <c r="GQ406" s="14"/>
      <c r="GR406" s="14"/>
      <c r="GS406" s="14"/>
      <c r="GT406" s="14"/>
      <c r="GU406" s="14"/>
      <c r="GV406" s="14"/>
      <c r="GW406" s="14"/>
      <c r="GX406" s="14"/>
      <c r="GY406" s="14"/>
      <c r="GZ406" s="14"/>
      <c r="HA406" s="14"/>
      <c r="HB406" s="14"/>
      <c r="HC406" s="14"/>
      <c r="HD406" s="14"/>
      <c r="HE406" s="14"/>
      <c r="HF406" s="16"/>
      <c r="HG406" s="16"/>
      <c r="HH406" s="16"/>
      <c r="HI406" s="16"/>
      <c r="HJ406" s="16"/>
      <c r="HK406" s="16"/>
      <c r="HL406" s="16"/>
    </row>
    <row r="407" spans="1:220" x14ac:dyDescent="0.25">
      <c r="A407" s="232"/>
      <c r="B407" s="232"/>
      <c r="C407" s="232"/>
      <c r="D407" s="232"/>
      <c r="E407" s="232"/>
      <c r="F407" s="430"/>
      <c r="G407" s="232"/>
      <c r="H407" s="464"/>
      <c r="I407" s="232"/>
      <c r="J407" s="3"/>
      <c r="K407" s="309"/>
      <c r="L407" s="311"/>
      <c r="M407" s="179"/>
      <c r="N407" s="4"/>
      <c r="O407" s="310"/>
      <c r="P407" s="310"/>
      <c r="Q407" s="310"/>
      <c r="R407" s="310"/>
      <c r="S407" s="310"/>
      <c r="T407" s="310"/>
      <c r="U407" s="310"/>
      <c r="V407" s="310"/>
      <c r="W407" s="310"/>
      <c r="X407" s="310"/>
      <c r="Y407" s="310"/>
      <c r="Z407" s="310"/>
      <c r="AA407" s="310"/>
      <c r="AB407" s="310"/>
      <c r="AC407" s="310"/>
      <c r="AD407" s="310"/>
      <c r="AE407" s="310"/>
      <c r="AF407" s="310"/>
      <c r="AG407" s="310"/>
      <c r="AH407" s="310"/>
      <c r="AI407" s="310"/>
      <c r="AJ407" s="310"/>
      <c r="AK407" s="310"/>
      <c r="AL407" s="310"/>
      <c r="AM407" s="310"/>
      <c r="AN407" s="310"/>
      <c r="AO407" s="310"/>
      <c r="AP407" s="310"/>
      <c r="AQ407" s="310"/>
      <c r="AR407" s="310"/>
      <c r="AS407" s="310"/>
      <c r="AT407" s="310"/>
      <c r="AU407" s="310"/>
      <c r="AV407" s="310"/>
      <c r="AW407" s="310"/>
      <c r="AX407" s="310"/>
      <c r="AY407" s="310"/>
      <c r="AZ407" s="310"/>
      <c r="BA407" s="310"/>
      <c r="BB407" s="310"/>
      <c r="BC407" s="310"/>
      <c r="BD407" s="310"/>
      <c r="BE407" s="310"/>
      <c r="BF407" s="310"/>
      <c r="BG407" s="310"/>
      <c r="BH407" s="310"/>
      <c r="BI407" s="310"/>
      <c r="BJ407" s="310"/>
      <c r="BK407" s="310"/>
      <c r="BL407" s="310"/>
      <c r="BM407" s="310"/>
      <c r="BN407" s="310"/>
      <c r="BO407" s="310"/>
      <c r="BP407" s="310"/>
      <c r="BQ407" s="310"/>
      <c r="BR407" s="310"/>
      <c r="BS407" s="310"/>
      <c r="BT407" s="310"/>
      <c r="BU407" s="310"/>
      <c r="BV407" s="310"/>
      <c r="BW407" s="310"/>
      <c r="BX407" s="310"/>
      <c r="BY407" s="310"/>
      <c r="BZ407" s="310"/>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6"/>
      <c r="HG407" s="16"/>
      <c r="HH407" s="16"/>
      <c r="HI407" s="16"/>
      <c r="HJ407" s="16"/>
      <c r="HK407" s="16"/>
      <c r="HL407" s="16"/>
    </row>
    <row r="408" spans="1:220" s="482" customFormat="1" x14ac:dyDescent="0.25">
      <c r="A408" s="232"/>
      <c r="B408" s="232"/>
      <c r="C408" s="232"/>
      <c r="D408" s="232"/>
      <c r="E408" s="232"/>
      <c r="F408" s="430"/>
      <c r="G408" s="232"/>
      <c r="H408" s="464"/>
      <c r="I408" s="232"/>
      <c r="J408" s="3"/>
      <c r="K408" s="309"/>
      <c r="L408" s="311"/>
      <c r="M408" s="179"/>
      <c r="N408" s="322"/>
      <c r="O408" s="310"/>
      <c r="P408" s="310"/>
      <c r="Q408" s="310"/>
      <c r="R408" s="310"/>
      <c r="S408" s="310"/>
      <c r="T408" s="310"/>
      <c r="U408" s="310"/>
      <c r="V408" s="310"/>
      <c r="W408" s="310"/>
      <c r="X408" s="310"/>
      <c r="Y408" s="310"/>
      <c r="Z408" s="310"/>
      <c r="AA408" s="310"/>
      <c r="AB408" s="310"/>
      <c r="AC408" s="310"/>
      <c r="AD408" s="310"/>
      <c r="AE408" s="310"/>
      <c r="AF408" s="310"/>
      <c r="AG408" s="310"/>
      <c r="AH408" s="310"/>
      <c r="AI408" s="310"/>
      <c r="AJ408" s="310"/>
      <c r="AK408" s="310"/>
      <c r="AL408" s="310"/>
      <c r="AM408" s="310"/>
      <c r="AN408" s="310"/>
      <c r="AO408" s="310"/>
      <c r="AP408" s="310"/>
      <c r="AQ408" s="310"/>
      <c r="AR408" s="310"/>
      <c r="AS408" s="310"/>
      <c r="AT408" s="310"/>
      <c r="AU408" s="310"/>
      <c r="AV408" s="310"/>
      <c r="AW408" s="310"/>
      <c r="AX408" s="310"/>
      <c r="AY408" s="310"/>
      <c r="AZ408" s="310"/>
      <c r="BA408" s="310"/>
      <c r="BB408" s="310"/>
      <c r="BC408" s="310"/>
      <c r="BD408" s="310"/>
      <c r="BE408" s="310"/>
      <c r="BF408" s="310"/>
      <c r="BG408" s="310"/>
      <c r="BH408" s="310"/>
      <c r="BI408" s="310"/>
      <c r="BJ408" s="310"/>
      <c r="BK408" s="310"/>
      <c r="BL408" s="310"/>
      <c r="BM408" s="310"/>
      <c r="BN408" s="310"/>
      <c r="BO408" s="310"/>
      <c r="BP408" s="310"/>
      <c r="BQ408" s="310"/>
      <c r="BR408" s="310"/>
      <c r="BS408" s="310"/>
      <c r="BT408" s="310"/>
      <c r="BU408" s="310"/>
      <c r="BV408" s="310"/>
      <c r="BW408" s="310"/>
      <c r="BX408" s="310"/>
      <c r="BY408" s="310"/>
      <c r="BZ408" s="310"/>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c r="EV408" s="14"/>
      <c r="EW408" s="14"/>
      <c r="EX408" s="14"/>
      <c r="EY408" s="14"/>
      <c r="EZ408" s="14"/>
      <c r="FA408" s="14"/>
      <c r="FB408" s="14"/>
      <c r="FC408" s="14"/>
      <c r="FD408" s="14"/>
      <c r="FE408" s="14"/>
      <c r="FF408" s="14"/>
      <c r="FG408" s="14"/>
      <c r="FH408" s="14"/>
      <c r="FI408" s="14"/>
      <c r="FJ408" s="14"/>
      <c r="FK408" s="14"/>
      <c r="FL408" s="14"/>
      <c r="FM408" s="14"/>
      <c r="FN408" s="14"/>
      <c r="FO408" s="14"/>
      <c r="FP408" s="14"/>
      <c r="FQ408" s="14"/>
      <c r="FR408" s="14"/>
      <c r="FS408" s="14"/>
      <c r="FT408" s="14"/>
      <c r="FU408" s="14"/>
      <c r="FV408" s="14"/>
      <c r="FW408" s="14"/>
      <c r="FX408" s="14"/>
      <c r="FY408" s="14"/>
      <c r="FZ408" s="14"/>
      <c r="GA408" s="14"/>
      <c r="GB408" s="14"/>
      <c r="GC408" s="14"/>
      <c r="GD408" s="14"/>
      <c r="GE408" s="14"/>
      <c r="GF408" s="14"/>
      <c r="GG408" s="14"/>
      <c r="GH408" s="14"/>
      <c r="GI408" s="14"/>
      <c r="GJ408" s="14"/>
      <c r="GK408" s="14"/>
      <c r="GL408" s="14"/>
      <c r="GM408" s="14"/>
      <c r="GN408" s="14"/>
      <c r="GO408" s="14"/>
      <c r="GP408" s="14"/>
      <c r="GQ408" s="14"/>
      <c r="GR408" s="14"/>
      <c r="GS408" s="14"/>
      <c r="GT408" s="14"/>
      <c r="GU408" s="14"/>
      <c r="GV408" s="14"/>
      <c r="GW408" s="14"/>
      <c r="GX408" s="14"/>
      <c r="GY408" s="14"/>
      <c r="GZ408" s="14"/>
      <c r="HA408" s="14"/>
      <c r="HB408" s="14"/>
      <c r="HC408" s="14"/>
      <c r="HD408" s="14"/>
      <c r="HE408" s="14"/>
      <c r="HF408" s="16"/>
      <c r="HG408" s="16"/>
      <c r="HH408" s="16"/>
      <c r="HI408" s="16"/>
      <c r="HJ408" s="16"/>
      <c r="HK408" s="16"/>
      <c r="HL408" s="16"/>
    </row>
    <row r="409" spans="1:220" ht="15.95" customHeight="1" x14ac:dyDescent="0.25">
      <c r="A409" s="232"/>
      <c r="B409" s="312"/>
      <c r="C409" s="312"/>
      <c r="D409" s="232"/>
      <c r="E409" s="232"/>
      <c r="F409" s="514"/>
      <c r="G409" s="529"/>
      <c r="H409" s="546" t="s">
        <v>973</v>
      </c>
      <c r="I409" s="546"/>
      <c r="J409" s="546"/>
      <c r="K409" s="546"/>
      <c r="L409" s="311"/>
      <c r="M409" s="179"/>
      <c r="N409" s="4"/>
      <c r="O409" s="310"/>
      <c r="P409" s="310"/>
      <c r="Q409" s="310"/>
      <c r="R409" s="310"/>
      <c r="S409" s="310"/>
      <c r="T409" s="310"/>
      <c r="U409" s="310"/>
      <c r="V409" s="310"/>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310"/>
      <c r="AY409" s="310"/>
      <c r="AZ409" s="310"/>
      <c r="BA409" s="310"/>
      <c r="BB409" s="310"/>
      <c r="BC409" s="310"/>
      <c r="BD409" s="310"/>
      <c r="BE409" s="310"/>
      <c r="BF409" s="310"/>
      <c r="BG409" s="310"/>
      <c r="BH409" s="310"/>
      <c r="BI409" s="310"/>
      <c r="BJ409" s="310"/>
      <c r="BK409" s="310"/>
      <c r="BL409" s="310"/>
      <c r="BM409" s="310"/>
      <c r="BN409" s="310"/>
      <c r="BO409" s="310"/>
      <c r="BP409" s="310"/>
      <c r="BQ409" s="310"/>
      <c r="BR409" s="310"/>
      <c r="BS409" s="310"/>
      <c r="BT409" s="310"/>
      <c r="BU409" s="310"/>
      <c r="BV409" s="310"/>
      <c r="BW409" s="310"/>
      <c r="BX409" s="310"/>
      <c r="BY409" s="310"/>
      <c r="BZ409" s="310"/>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6"/>
      <c r="HG409" s="16"/>
      <c r="HH409" s="16"/>
      <c r="HI409" s="16"/>
      <c r="HJ409" s="16"/>
      <c r="HK409" s="16"/>
      <c r="HL409" s="16"/>
    </row>
    <row r="410" spans="1:220" ht="9.9499999999999993" customHeight="1" x14ac:dyDescent="0.25">
      <c r="A410" s="232"/>
      <c r="B410" s="314"/>
      <c r="C410" s="314"/>
      <c r="D410" s="232"/>
      <c r="E410" s="232"/>
      <c r="F410" s="515"/>
      <c r="G410" s="530"/>
      <c r="H410" s="547" t="s">
        <v>1420</v>
      </c>
      <c r="I410" s="547"/>
      <c r="J410" s="547"/>
      <c r="K410" s="547"/>
      <c r="L410" s="316"/>
      <c r="M410" s="179"/>
      <c r="N410" s="4"/>
      <c r="O410" s="310"/>
      <c r="P410" s="310"/>
      <c r="Q410" s="310"/>
      <c r="R410" s="310"/>
      <c r="S410" s="310"/>
      <c r="T410" s="310"/>
      <c r="U410" s="310"/>
      <c r="V410" s="310"/>
      <c r="W410" s="310"/>
      <c r="X410" s="310"/>
      <c r="Y410" s="310"/>
      <c r="Z410" s="310"/>
      <c r="AA410" s="310"/>
      <c r="AB410" s="310"/>
      <c r="AC410" s="310"/>
      <c r="AD410" s="310"/>
      <c r="AE410" s="310"/>
      <c r="AF410" s="310"/>
      <c r="AG410" s="310"/>
      <c r="AH410" s="310"/>
      <c r="AI410" s="310"/>
      <c r="AJ410" s="310"/>
      <c r="AK410" s="310"/>
      <c r="AL410" s="310"/>
      <c r="AM410" s="310"/>
      <c r="AN410" s="310"/>
      <c r="AO410" s="310"/>
      <c r="AP410" s="310"/>
      <c r="AQ410" s="310"/>
      <c r="AR410" s="310"/>
      <c r="AS410" s="310"/>
      <c r="AT410" s="310"/>
      <c r="AU410" s="310"/>
      <c r="AV410" s="310"/>
      <c r="AW410" s="310"/>
      <c r="AX410" s="310"/>
      <c r="AY410" s="310"/>
      <c r="AZ410" s="310"/>
      <c r="BA410" s="310"/>
      <c r="BB410" s="310"/>
      <c r="BC410" s="310"/>
      <c r="BD410" s="310"/>
      <c r="BE410" s="310"/>
      <c r="BF410" s="310"/>
      <c r="BG410" s="310"/>
      <c r="BH410" s="310"/>
      <c r="BI410" s="310"/>
      <c r="BJ410" s="310"/>
      <c r="BK410" s="310"/>
      <c r="BL410" s="310"/>
      <c r="BM410" s="310"/>
      <c r="BN410" s="310"/>
      <c r="BO410" s="310"/>
      <c r="BP410" s="310"/>
      <c r="BQ410" s="310"/>
      <c r="BR410" s="310"/>
      <c r="BS410" s="310"/>
      <c r="BT410" s="310"/>
      <c r="BU410" s="310"/>
      <c r="BV410" s="310"/>
      <c r="BW410" s="310"/>
      <c r="BX410" s="310"/>
      <c r="BY410" s="310"/>
      <c r="BZ410" s="310"/>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c r="EV410" s="14"/>
      <c r="EW410" s="14"/>
      <c r="EX410" s="14"/>
      <c r="EY410" s="14"/>
      <c r="EZ410" s="14"/>
      <c r="FA410" s="14"/>
      <c r="FB410" s="14"/>
      <c r="FC410" s="14"/>
      <c r="FD410" s="14"/>
      <c r="FE410" s="14"/>
      <c r="FF410" s="14"/>
      <c r="FG410" s="14"/>
      <c r="FH410" s="14"/>
      <c r="FI410" s="14"/>
      <c r="FJ410" s="14"/>
      <c r="FK410" s="14"/>
      <c r="FL410" s="14"/>
      <c r="FM410" s="14"/>
      <c r="FN410" s="14"/>
      <c r="FO410" s="14"/>
      <c r="FP410" s="14"/>
      <c r="FQ410" s="14"/>
      <c r="FR410" s="14"/>
      <c r="FS410" s="14"/>
      <c r="FT410" s="14"/>
      <c r="FU410" s="14"/>
      <c r="FV410" s="14"/>
      <c r="FW410" s="14"/>
      <c r="FX410" s="14"/>
      <c r="FY410" s="14"/>
      <c r="FZ410" s="14"/>
      <c r="GA410" s="14"/>
      <c r="GB410" s="14"/>
      <c r="GC410" s="14"/>
      <c r="GD410" s="14"/>
      <c r="GE410" s="14"/>
      <c r="GF410" s="14"/>
      <c r="GG410" s="14"/>
      <c r="GH410" s="14"/>
      <c r="GI410" s="14"/>
      <c r="GJ410" s="14"/>
      <c r="GK410" s="14"/>
      <c r="GL410" s="14"/>
      <c r="GM410" s="14"/>
      <c r="GN410" s="14"/>
      <c r="GO410" s="14"/>
      <c r="GP410" s="14"/>
      <c r="GQ410" s="14"/>
      <c r="GR410" s="14"/>
      <c r="GS410" s="14"/>
      <c r="GT410" s="14"/>
      <c r="GU410" s="14"/>
      <c r="GV410" s="14"/>
      <c r="GW410" s="14"/>
      <c r="GX410" s="14"/>
      <c r="GY410" s="14"/>
      <c r="GZ410" s="14"/>
      <c r="HA410" s="14"/>
      <c r="HB410" s="14"/>
      <c r="HC410" s="14"/>
      <c r="HD410" s="14"/>
      <c r="HE410" s="14"/>
      <c r="HF410" s="16"/>
      <c r="HG410" s="16"/>
      <c r="HH410" s="16"/>
      <c r="HI410" s="16"/>
      <c r="HJ410" s="16"/>
      <c r="HK410" s="16"/>
      <c r="HL410" s="16"/>
    </row>
    <row r="411" spans="1:220" x14ac:dyDescent="0.25">
      <c r="A411" s="232"/>
      <c r="B411" s="232"/>
      <c r="C411" s="232"/>
      <c r="D411" s="232"/>
      <c r="E411" s="232"/>
      <c r="F411" s="516"/>
      <c r="G411" s="511"/>
      <c r="H411" s="464"/>
      <c r="I411" s="313"/>
      <c r="J411" s="3"/>
      <c r="K411" s="315"/>
      <c r="L411" s="317"/>
      <c r="M411" s="179"/>
      <c r="N411" s="4"/>
      <c r="O411" s="310"/>
      <c r="P411" s="310"/>
      <c r="Q411" s="310"/>
      <c r="R411" s="310"/>
      <c r="S411" s="310"/>
      <c r="T411" s="310"/>
      <c r="U411" s="310"/>
      <c r="V411" s="310"/>
      <c r="W411" s="310"/>
      <c r="X411" s="310"/>
      <c r="Y411" s="310"/>
      <c r="Z411" s="310"/>
      <c r="AA411" s="310"/>
      <c r="AB411" s="310"/>
      <c r="AC411" s="310"/>
      <c r="AD411" s="310"/>
      <c r="AE411" s="310"/>
      <c r="AF411" s="310"/>
      <c r="AG411" s="310"/>
      <c r="AH411" s="310"/>
      <c r="AI411" s="310"/>
      <c r="AJ411" s="310"/>
      <c r="AK411" s="310"/>
      <c r="AL411" s="310"/>
      <c r="AM411" s="310"/>
      <c r="AN411" s="310"/>
      <c r="AO411" s="310"/>
      <c r="AP411" s="310"/>
      <c r="AQ411" s="310"/>
      <c r="AR411" s="310"/>
      <c r="AS411" s="310"/>
      <c r="AT411" s="310"/>
      <c r="AU411" s="310"/>
      <c r="AV411" s="310"/>
      <c r="AW411" s="310"/>
      <c r="AX411" s="310"/>
      <c r="AY411" s="310"/>
      <c r="AZ411" s="310"/>
      <c r="BA411" s="310"/>
      <c r="BB411" s="310"/>
      <c r="BC411" s="310"/>
      <c r="BD411" s="310"/>
      <c r="BE411" s="310"/>
      <c r="BF411" s="310"/>
      <c r="BG411" s="310"/>
      <c r="BH411" s="310"/>
      <c r="BI411" s="310"/>
      <c r="BJ411" s="310"/>
      <c r="BK411" s="310"/>
      <c r="BL411" s="310"/>
      <c r="BM411" s="310"/>
      <c r="BN411" s="310"/>
      <c r="BO411" s="310"/>
      <c r="BP411" s="310"/>
      <c r="BQ411" s="310"/>
      <c r="BR411" s="310"/>
      <c r="BS411" s="310"/>
      <c r="BT411" s="310"/>
      <c r="BU411" s="310"/>
      <c r="BV411" s="310"/>
      <c r="BW411" s="310"/>
      <c r="BX411" s="310"/>
      <c r="BY411" s="310"/>
      <c r="BZ411" s="310"/>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c r="EV411" s="14"/>
      <c r="EW411" s="14"/>
      <c r="EX411" s="14"/>
      <c r="EY411" s="14"/>
      <c r="EZ411" s="14"/>
      <c r="FA411" s="14"/>
      <c r="FB411" s="14"/>
      <c r="FC411" s="14"/>
      <c r="FD411" s="14"/>
      <c r="FE411" s="14"/>
      <c r="FF411" s="14"/>
      <c r="FG411" s="14"/>
      <c r="FH411" s="14"/>
      <c r="FI411" s="14"/>
      <c r="FJ411" s="14"/>
      <c r="FK411" s="14"/>
      <c r="FL411" s="14"/>
      <c r="FM411" s="14"/>
      <c r="FN411" s="14"/>
      <c r="FO411" s="14"/>
      <c r="FP411" s="14"/>
      <c r="FQ411" s="14"/>
      <c r="FR411" s="14"/>
      <c r="FS411" s="14"/>
      <c r="FT411" s="14"/>
      <c r="FU411" s="14"/>
      <c r="FV411" s="14"/>
      <c r="FW411" s="14"/>
      <c r="FX411" s="14"/>
      <c r="FY411" s="14"/>
      <c r="FZ411" s="14"/>
      <c r="GA411" s="14"/>
      <c r="GB411" s="14"/>
      <c r="GC411" s="14"/>
      <c r="GD411" s="14"/>
      <c r="GE411" s="14"/>
      <c r="GF411" s="14"/>
      <c r="GG411" s="14"/>
      <c r="GH411" s="14"/>
      <c r="GI411" s="14"/>
      <c r="GJ411" s="14"/>
      <c r="GK411" s="14"/>
      <c r="GL411" s="14"/>
      <c r="GM411" s="14"/>
      <c r="GN411" s="14"/>
      <c r="GO411" s="14"/>
      <c r="GP411" s="14"/>
      <c r="GQ411" s="14"/>
      <c r="GR411" s="14"/>
      <c r="GS411" s="14"/>
      <c r="GT411" s="14"/>
      <c r="GU411" s="14"/>
      <c r="GV411" s="14"/>
      <c r="GW411" s="14"/>
      <c r="GX411" s="14"/>
      <c r="GY411" s="14"/>
      <c r="GZ411" s="14"/>
      <c r="HA411" s="14"/>
      <c r="HB411" s="14"/>
      <c r="HC411" s="14"/>
      <c r="HD411" s="318">
        <f>+HE411/HE413</f>
        <v>0.77294967488958188</v>
      </c>
      <c r="HE411" s="4">
        <v>225402423908.70001</v>
      </c>
      <c r="HF411" s="16"/>
      <c r="HG411" s="16"/>
      <c r="HH411" s="16"/>
      <c r="HI411" s="16"/>
      <c r="HJ411" s="16"/>
      <c r="HK411" s="16"/>
      <c r="HL411" s="16"/>
    </row>
    <row r="412" spans="1:220" x14ac:dyDescent="0.25">
      <c r="A412" s="232"/>
      <c r="B412" s="232"/>
      <c r="C412" s="232"/>
      <c r="D412" s="232"/>
      <c r="E412" s="232"/>
      <c r="F412" s="517"/>
      <c r="G412" s="512"/>
      <c r="H412" s="464"/>
      <c r="I412" s="313"/>
      <c r="J412" s="3"/>
      <c r="K412" s="315"/>
      <c r="L412" s="319"/>
      <c r="M412" s="179"/>
      <c r="N412" s="4"/>
      <c r="O412" s="310"/>
      <c r="P412" s="310"/>
      <c r="Q412" s="310"/>
      <c r="R412" s="310"/>
      <c r="S412" s="310"/>
      <c r="T412" s="310"/>
      <c r="U412" s="310"/>
      <c r="V412" s="310"/>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c r="AV412" s="310"/>
      <c r="AW412" s="310"/>
      <c r="AX412" s="310"/>
      <c r="AY412" s="310"/>
      <c r="AZ412" s="310"/>
      <c r="BA412" s="310"/>
      <c r="BB412" s="310"/>
      <c r="BC412" s="310"/>
      <c r="BD412" s="310"/>
      <c r="BE412" s="310"/>
      <c r="BF412" s="310"/>
      <c r="BG412" s="310"/>
      <c r="BH412" s="310"/>
      <c r="BI412" s="310"/>
      <c r="BJ412" s="310"/>
      <c r="BK412" s="310"/>
      <c r="BL412" s="310"/>
      <c r="BM412" s="310"/>
      <c r="BN412" s="310"/>
      <c r="BO412" s="310"/>
      <c r="BP412" s="310"/>
      <c r="BQ412" s="310"/>
      <c r="BR412" s="310"/>
      <c r="BS412" s="310"/>
      <c r="BT412" s="310"/>
      <c r="BU412" s="310"/>
      <c r="BV412" s="310"/>
      <c r="BW412" s="310"/>
      <c r="BX412" s="310"/>
      <c r="BY412" s="310"/>
      <c r="BZ412" s="310"/>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c r="EV412" s="14"/>
      <c r="EW412" s="14"/>
      <c r="EX412" s="14"/>
      <c r="EY412" s="14"/>
      <c r="EZ412" s="14"/>
      <c r="FA412" s="14"/>
      <c r="FB412" s="14"/>
      <c r="FC412" s="14"/>
      <c r="FD412" s="14"/>
      <c r="FE412" s="14"/>
      <c r="FF412" s="14"/>
      <c r="FG412" s="14"/>
      <c r="FH412" s="14"/>
      <c r="FI412" s="14"/>
      <c r="FJ412" s="14"/>
      <c r="FK412" s="14"/>
      <c r="FL412" s="14"/>
      <c r="FM412" s="14"/>
      <c r="FN412" s="14"/>
      <c r="FO412" s="14"/>
      <c r="FP412" s="14"/>
      <c r="FQ412" s="14"/>
      <c r="FR412" s="14"/>
      <c r="FS412" s="14"/>
      <c r="FT412" s="14"/>
      <c r="FU412" s="14"/>
      <c r="FV412" s="14"/>
      <c r="FW412" s="14"/>
      <c r="FX412" s="14"/>
      <c r="FY412" s="14"/>
      <c r="FZ412" s="14"/>
      <c r="GA412" s="14"/>
      <c r="GB412" s="14"/>
      <c r="GC412" s="14"/>
      <c r="GD412" s="14"/>
      <c r="GE412" s="14"/>
      <c r="GF412" s="14"/>
      <c r="GG412" s="14"/>
      <c r="GH412" s="14"/>
      <c r="GI412" s="14"/>
      <c r="GJ412" s="14"/>
      <c r="GK412" s="14"/>
      <c r="GL412" s="14"/>
      <c r="GM412" s="14"/>
      <c r="GN412" s="14"/>
      <c r="GO412" s="14"/>
      <c r="GP412" s="14"/>
      <c r="GQ412" s="14"/>
      <c r="GR412" s="14"/>
      <c r="GS412" s="14"/>
      <c r="GT412" s="14"/>
      <c r="GU412" s="14"/>
      <c r="GV412" s="14"/>
      <c r="GW412" s="14"/>
      <c r="GX412" s="14"/>
      <c r="GY412" s="14"/>
      <c r="GZ412" s="14"/>
      <c r="HA412" s="14"/>
      <c r="HB412" s="14"/>
      <c r="HC412" s="14"/>
      <c r="HD412" s="318">
        <f>+HE412/HE413</f>
        <v>0.22705032511041812</v>
      </c>
      <c r="HE412" s="4">
        <v>66210900000</v>
      </c>
      <c r="HF412" s="16"/>
      <c r="HG412" s="16"/>
      <c r="HH412" s="16"/>
      <c r="HI412" s="16"/>
      <c r="HJ412" s="16"/>
      <c r="HK412" s="16"/>
      <c r="HL412" s="16"/>
    </row>
    <row r="413" spans="1:220" x14ac:dyDescent="0.25">
      <c r="A413" s="232"/>
      <c r="B413" s="232"/>
      <c r="C413" s="232"/>
      <c r="D413" s="232"/>
      <c r="E413" s="232"/>
      <c r="F413" s="513"/>
      <c r="G413" s="441"/>
      <c r="H413" s="325"/>
      <c r="I413" s="232"/>
      <c r="J413" s="3"/>
      <c r="K413" s="315" t="s">
        <v>973</v>
      </c>
      <c r="L413" s="321"/>
      <c r="M413" s="179"/>
      <c r="N413" s="322">
        <v>500000000</v>
      </c>
      <c r="O413" s="310"/>
      <c r="P413" s="310"/>
      <c r="Q413" s="310"/>
      <c r="R413" s="310"/>
      <c r="S413" s="310"/>
      <c r="T413" s="310"/>
      <c r="U413" s="310"/>
      <c r="V413" s="310"/>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10"/>
      <c r="AU413" s="310"/>
      <c r="AV413" s="310"/>
      <c r="AW413" s="310"/>
      <c r="AX413" s="310"/>
      <c r="AY413" s="310"/>
      <c r="AZ413" s="310"/>
      <c r="BA413" s="310"/>
      <c r="BB413" s="310"/>
      <c r="BC413" s="310"/>
      <c r="BD413" s="310"/>
      <c r="BE413" s="310"/>
      <c r="BF413" s="310"/>
      <c r="BG413" s="310"/>
      <c r="BH413" s="310"/>
      <c r="BI413" s="310"/>
      <c r="BJ413" s="310"/>
      <c r="BK413" s="310"/>
      <c r="BL413" s="310"/>
      <c r="BM413" s="310"/>
      <c r="BN413" s="310"/>
      <c r="BO413" s="310"/>
      <c r="BP413" s="310"/>
      <c r="BQ413" s="310"/>
      <c r="BR413" s="310"/>
      <c r="BS413" s="310"/>
      <c r="BT413" s="310"/>
      <c r="BU413" s="310"/>
      <c r="BV413" s="310"/>
      <c r="BW413" s="310"/>
      <c r="BX413" s="310"/>
      <c r="BY413" s="310"/>
      <c r="BZ413" s="310"/>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c r="EV413" s="14"/>
      <c r="EW413" s="14"/>
      <c r="EX413" s="14"/>
      <c r="EY413" s="14"/>
      <c r="EZ413" s="14"/>
      <c r="FA413" s="14"/>
      <c r="FB413" s="14"/>
      <c r="FC413" s="14"/>
      <c r="FD413" s="14"/>
      <c r="FE413" s="14"/>
      <c r="FF413" s="14"/>
      <c r="FG413" s="14"/>
      <c r="FH413" s="14"/>
      <c r="FI413" s="14"/>
      <c r="FJ413" s="14"/>
      <c r="FK413" s="14"/>
      <c r="FL413" s="14"/>
      <c r="FM413" s="14"/>
      <c r="FN413" s="14"/>
      <c r="FO413" s="14"/>
      <c r="FP413" s="14"/>
      <c r="FQ413" s="14"/>
      <c r="FR413" s="14"/>
      <c r="FS413" s="14"/>
      <c r="FT413" s="14"/>
      <c r="FU413" s="14"/>
      <c r="FV413" s="14"/>
      <c r="FW413" s="14"/>
      <c r="FX413" s="14"/>
      <c r="FY413" s="14"/>
      <c r="FZ413" s="14"/>
      <c r="GA413" s="14"/>
      <c r="GB413" s="14"/>
      <c r="GC413" s="14"/>
      <c r="GD413" s="14"/>
      <c r="GE413" s="14"/>
      <c r="GF413" s="14"/>
      <c r="GG413" s="14"/>
      <c r="GH413" s="14"/>
      <c r="GI413" s="14"/>
      <c r="GJ413" s="14"/>
      <c r="GK413" s="14"/>
      <c r="GL413" s="14"/>
      <c r="GM413" s="14"/>
      <c r="GN413" s="14"/>
      <c r="GO413" s="14"/>
      <c r="GP413" s="14"/>
      <c r="GQ413" s="14"/>
      <c r="GR413" s="14"/>
      <c r="GS413" s="14"/>
      <c r="GT413" s="14"/>
      <c r="GU413" s="14"/>
      <c r="GV413" s="14"/>
      <c r="GW413" s="14"/>
      <c r="GX413" s="14"/>
      <c r="GY413" s="14"/>
      <c r="GZ413" s="14"/>
      <c r="HA413" s="14"/>
      <c r="HB413" s="14"/>
      <c r="HC413" s="14"/>
      <c r="HD413" s="14"/>
      <c r="HE413" s="4">
        <f>SUBTOTAL(9,HE411:HE412)</f>
        <v>291613323908.70001</v>
      </c>
      <c r="HF413" s="16"/>
      <c r="HG413" s="16"/>
      <c r="HH413" s="16"/>
      <c r="HI413" s="16"/>
      <c r="HJ413" s="16"/>
      <c r="HK413" s="16"/>
      <c r="HL413" s="16"/>
    </row>
    <row r="414" spans="1:220" x14ac:dyDescent="0.25">
      <c r="A414" s="232"/>
      <c r="B414" s="232"/>
      <c r="C414" s="232"/>
      <c r="D414" s="232"/>
      <c r="E414" s="232"/>
      <c r="F414" s="314"/>
      <c r="G414" s="314"/>
      <c r="H414" s="325"/>
      <c r="I414" s="232"/>
      <c r="J414" s="3"/>
      <c r="K414" s="315" t="s">
        <v>976</v>
      </c>
      <c r="L414" s="321"/>
      <c r="M414" s="179"/>
      <c r="N414" s="322">
        <v>700000000</v>
      </c>
      <c r="O414" s="310"/>
      <c r="P414" s="310"/>
      <c r="Q414" s="310"/>
      <c r="R414" s="310"/>
      <c r="S414" s="310"/>
      <c r="T414" s="310"/>
      <c r="U414" s="310"/>
      <c r="V414" s="310"/>
      <c r="W414" s="310"/>
      <c r="X414" s="310"/>
      <c r="Y414" s="310"/>
      <c r="Z414" s="310"/>
      <c r="AA414" s="310"/>
      <c r="AB414" s="310"/>
      <c r="AC414" s="310"/>
      <c r="AD414" s="310"/>
      <c r="AE414" s="310"/>
      <c r="AF414" s="310"/>
      <c r="AG414" s="310"/>
      <c r="AH414" s="310"/>
      <c r="AI414" s="310"/>
      <c r="AJ414" s="310"/>
      <c r="AK414" s="310"/>
      <c r="AL414" s="310"/>
      <c r="AM414" s="310"/>
      <c r="AN414" s="310"/>
      <c r="AO414" s="310"/>
      <c r="AP414" s="310"/>
      <c r="AQ414" s="310"/>
      <c r="AR414" s="310"/>
      <c r="AS414" s="310"/>
      <c r="AT414" s="310"/>
      <c r="AU414" s="310"/>
      <c r="AV414" s="310"/>
      <c r="AW414" s="310"/>
      <c r="AX414" s="310"/>
      <c r="AY414" s="310"/>
      <c r="AZ414" s="310"/>
      <c r="BA414" s="310"/>
      <c r="BB414" s="310"/>
      <c r="BC414" s="310"/>
      <c r="BD414" s="310"/>
      <c r="BE414" s="310"/>
      <c r="BF414" s="310"/>
      <c r="BG414" s="310"/>
      <c r="BH414" s="310"/>
      <c r="BI414" s="310"/>
      <c r="BJ414" s="310"/>
      <c r="BK414" s="310"/>
      <c r="BL414" s="310"/>
      <c r="BM414" s="310"/>
      <c r="BN414" s="310"/>
      <c r="BO414" s="310"/>
      <c r="BP414" s="310"/>
      <c r="BQ414" s="310"/>
      <c r="BR414" s="310"/>
      <c r="BS414" s="310"/>
      <c r="BT414" s="310"/>
      <c r="BU414" s="310"/>
      <c r="BV414" s="310"/>
      <c r="BW414" s="310"/>
      <c r="BX414" s="310"/>
      <c r="BY414" s="310"/>
      <c r="BZ414" s="310"/>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6"/>
      <c r="HG414" s="16"/>
      <c r="HH414" s="16"/>
      <c r="HI414" s="16"/>
      <c r="HJ414" s="16"/>
      <c r="HK414" s="16"/>
      <c r="HL414" s="16"/>
    </row>
    <row r="415" spans="1:220" x14ac:dyDescent="0.25">
      <c r="A415" s="232"/>
      <c r="B415" s="232"/>
      <c r="C415" s="232"/>
      <c r="D415" s="232"/>
      <c r="E415" s="232"/>
      <c r="F415" s="232"/>
      <c r="G415" s="232"/>
      <c r="H415" s="325"/>
      <c r="I415" s="232"/>
      <c r="J415" s="3"/>
      <c r="K415" s="315"/>
      <c r="L415" s="319"/>
      <c r="M415" s="179"/>
      <c r="N415" s="322">
        <v>1800000000</v>
      </c>
      <c r="O415" s="310"/>
      <c r="P415" s="310"/>
      <c r="Q415" s="310"/>
      <c r="R415" s="310"/>
      <c r="S415" s="310"/>
      <c r="T415" s="310"/>
      <c r="U415" s="310"/>
      <c r="V415" s="310"/>
      <c r="W415" s="310"/>
      <c r="X415" s="310"/>
      <c r="Y415" s="310"/>
      <c r="Z415" s="310"/>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c r="AV415" s="310"/>
      <c r="AW415" s="310"/>
      <c r="AX415" s="310"/>
      <c r="AY415" s="310"/>
      <c r="AZ415" s="310"/>
      <c r="BA415" s="310"/>
      <c r="BB415" s="310"/>
      <c r="BC415" s="310"/>
      <c r="BD415" s="310"/>
      <c r="BE415" s="310"/>
      <c r="BF415" s="310"/>
      <c r="BG415" s="310"/>
      <c r="BH415" s="310"/>
      <c r="BI415" s="310"/>
      <c r="BJ415" s="310"/>
      <c r="BK415" s="310"/>
      <c r="BL415" s="310"/>
      <c r="BM415" s="310"/>
      <c r="BN415" s="310"/>
      <c r="BO415" s="310"/>
      <c r="BP415" s="310"/>
      <c r="BQ415" s="310"/>
      <c r="BR415" s="310"/>
      <c r="BS415" s="310"/>
      <c r="BT415" s="310"/>
      <c r="BU415" s="310"/>
      <c r="BV415" s="310"/>
      <c r="BW415" s="310"/>
      <c r="BX415" s="310"/>
      <c r="BY415" s="310"/>
      <c r="BZ415" s="310"/>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c r="EV415" s="14"/>
      <c r="EW415" s="14"/>
      <c r="EX415" s="14"/>
      <c r="EY415" s="14"/>
      <c r="EZ415" s="14"/>
      <c r="FA415" s="14"/>
      <c r="FB415" s="14"/>
      <c r="FC415" s="14"/>
      <c r="FD415" s="14"/>
      <c r="FE415" s="14"/>
      <c r="FF415" s="14"/>
      <c r="FG415" s="14"/>
      <c r="FH415" s="14"/>
      <c r="FI415" s="14"/>
      <c r="FJ415" s="14"/>
      <c r="FK415" s="14"/>
      <c r="FL415" s="14"/>
      <c r="FM415" s="14"/>
      <c r="FN415" s="14"/>
      <c r="FO415" s="14"/>
      <c r="FP415" s="14"/>
      <c r="FQ415" s="14"/>
      <c r="FR415" s="14"/>
      <c r="FS415" s="14"/>
      <c r="FT415" s="14"/>
      <c r="FU415" s="14"/>
      <c r="FV415" s="14"/>
      <c r="FW415" s="14"/>
      <c r="FX415" s="14"/>
      <c r="FY415" s="14"/>
      <c r="FZ415" s="14"/>
      <c r="GA415" s="14"/>
      <c r="GB415" s="14"/>
      <c r="GC415" s="14"/>
      <c r="GD415" s="14"/>
      <c r="GE415" s="14"/>
      <c r="GF415" s="14"/>
      <c r="GG415" s="14"/>
      <c r="GH415" s="14"/>
      <c r="GI415" s="14"/>
      <c r="GJ415" s="14"/>
      <c r="GK415" s="14"/>
      <c r="GL415" s="14"/>
      <c r="GM415" s="14"/>
      <c r="GN415" s="14"/>
      <c r="GO415" s="14"/>
      <c r="GP415" s="14"/>
      <c r="GQ415" s="14"/>
      <c r="GR415" s="14"/>
      <c r="GS415" s="14"/>
      <c r="GT415" s="14"/>
      <c r="GU415" s="14"/>
      <c r="GV415" s="14"/>
      <c r="GW415" s="14"/>
      <c r="GX415" s="14"/>
      <c r="GY415" s="14"/>
      <c r="GZ415" s="14"/>
      <c r="HA415" s="14"/>
      <c r="HB415" s="14"/>
      <c r="HC415" s="14"/>
      <c r="HD415" s="14"/>
      <c r="HE415" s="14"/>
      <c r="HF415" s="16"/>
      <c r="HG415" s="16"/>
      <c r="HH415" s="16"/>
      <c r="HI415" s="16"/>
      <c r="HJ415" s="16"/>
      <c r="HK415" s="16"/>
      <c r="HL415" s="16"/>
    </row>
    <row r="416" spans="1:220" x14ac:dyDescent="0.25">
      <c r="A416" s="232"/>
      <c r="B416" s="232"/>
      <c r="C416" s="232"/>
      <c r="D416" s="232"/>
      <c r="E416" s="232"/>
      <c r="F416" s="442"/>
      <c r="G416" s="440"/>
      <c r="H416" s="325"/>
      <c r="I416" s="232"/>
      <c r="J416" s="3"/>
      <c r="K416" s="323"/>
      <c r="L416" s="324"/>
      <c r="M416" s="179"/>
      <c r="N416" s="322">
        <v>160000000</v>
      </c>
      <c r="O416" s="310"/>
      <c r="P416" s="310"/>
      <c r="Q416" s="310"/>
      <c r="R416" s="310"/>
      <c r="S416" s="310"/>
      <c r="T416" s="310"/>
      <c r="U416" s="310"/>
      <c r="V416" s="310"/>
      <c r="W416" s="310"/>
      <c r="X416" s="310"/>
      <c r="Y416" s="310"/>
      <c r="Z416" s="310"/>
      <c r="AA416" s="310"/>
      <c r="AB416" s="310"/>
      <c r="AC416" s="310"/>
      <c r="AD416" s="310"/>
      <c r="AE416" s="310"/>
      <c r="AF416" s="310"/>
      <c r="AG416" s="310"/>
      <c r="AH416" s="310"/>
      <c r="AI416" s="310"/>
      <c r="AJ416" s="310"/>
      <c r="AK416" s="310"/>
      <c r="AL416" s="310"/>
      <c r="AM416" s="310"/>
      <c r="AN416" s="310"/>
      <c r="AO416" s="310"/>
      <c r="AP416" s="310"/>
      <c r="AQ416" s="310"/>
      <c r="AR416" s="310"/>
      <c r="AS416" s="310"/>
      <c r="AT416" s="310"/>
      <c r="AU416" s="310"/>
      <c r="AV416" s="310"/>
      <c r="AW416" s="310"/>
      <c r="AX416" s="310"/>
      <c r="AY416" s="310"/>
      <c r="AZ416" s="310"/>
      <c r="BA416" s="310"/>
      <c r="BB416" s="310"/>
      <c r="BC416" s="310"/>
      <c r="BD416" s="310"/>
      <c r="BE416" s="310"/>
      <c r="BF416" s="310"/>
      <c r="BG416" s="310"/>
      <c r="BH416" s="310"/>
      <c r="BI416" s="310"/>
      <c r="BJ416" s="310"/>
      <c r="BK416" s="310"/>
      <c r="BL416" s="310"/>
      <c r="BM416" s="310"/>
      <c r="BN416" s="310"/>
      <c r="BO416" s="310"/>
      <c r="BP416" s="310"/>
      <c r="BQ416" s="310"/>
      <c r="BR416" s="310"/>
      <c r="BS416" s="310"/>
      <c r="BT416" s="310"/>
      <c r="BU416" s="310"/>
      <c r="BV416" s="310"/>
      <c r="BW416" s="310"/>
      <c r="BX416" s="310"/>
      <c r="BY416" s="310"/>
      <c r="BZ416" s="310"/>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c r="EX416" s="14"/>
      <c r="EY416" s="14"/>
      <c r="EZ416" s="14"/>
      <c r="FA416" s="14"/>
      <c r="FB416" s="14"/>
      <c r="FC416" s="14"/>
      <c r="FD416" s="14"/>
      <c r="FE416" s="14"/>
      <c r="FF416" s="14"/>
      <c r="FG416" s="14"/>
      <c r="FH416" s="14"/>
      <c r="FI416" s="14"/>
      <c r="FJ416" s="14"/>
      <c r="FK416" s="14"/>
      <c r="FL416" s="14"/>
      <c r="FM416" s="14"/>
      <c r="FN416" s="14"/>
      <c r="FO416" s="14"/>
      <c r="FP416" s="14"/>
      <c r="FQ416" s="14"/>
      <c r="FR416" s="14"/>
      <c r="FS416" s="14"/>
      <c r="FT416" s="14"/>
      <c r="FU416" s="14"/>
      <c r="FV416" s="14"/>
      <c r="FW416" s="14"/>
      <c r="FX416" s="14"/>
      <c r="FY416" s="14"/>
      <c r="FZ416" s="14"/>
      <c r="GA416" s="14"/>
      <c r="GB416" s="14"/>
      <c r="GC416" s="14"/>
      <c r="GD416" s="14"/>
      <c r="GE416" s="14"/>
      <c r="GF416" s="14"/>
      <c r="GG416" s="14"/>
      <c r="GH416" s="14"/>
      <c r="GI416" s="14"/>
      <c r="GJ416" s="14"/>
      <c r="GK416" s="14"/>
      <c r="GL416" s="14"/>
      <c r="GM416" s="14"/>
      <c r="GN416" s="14"/>
      <c r="GO416" s="14"/>
      <c r="GP416" s="14"/>
      <c r="GQ416" s="14"/>
      <c r="GR416" s="14"/>
      <c r="GS416" s="14"/>
      <c r="GT416" s="14"/>
      <c r="GU416" s="14"/>
      <c r="GV416" s="14"/>
      <c r="GW416" s="14"/>
      <c r="GX416" s="14"/>
      <c r="GY416" s="14"/>
      <c r="GZ416" s="14"/>
      <c r="HA416" s="14"/>
      <c r="HB416" s="14"/>
      <c r="HC416" s="14"/>
      <c r="HD416" s="14"/>
      <c r="HE416" s="14"/>
      <c r="HF416" s="16"/>
      <c r="HG416" s="16"/>
      <c r="HH416" s="16"/>
      <c r="HI416" s="16"/>
      <c r="HJ416" s="16"/>
      <c r="HK416" s="16"/>
      <c r="HL416" s="16"/>
    </row>
    <row r="417" spans="1:220" x14ac:dyDescent="0.25">
      <c r="A417" s="232"/>
      <c r="B417" s="232"/>
      <c r="C417" s="232"/>
      <c r="D417" s="232"/>
      <c r="E417" s="232"/>
      <c r="F417" s="430"/>
      <c r="G417" s="320"/>
      <c r="H417" s="325"/>
      <c r="I417" s="232"/>
      <c r="J417" s="3"/>
      <c r="K417" s="323"/>
      <c r="L417" s="324"/>
      <c r="M417" s="179"/>
      <c r="N417" s="4"/>
      <c r="O417" s="310"/>
      <c r="P417" s="310"/>
      <c r="Q417" s="310"/>
      <c r="R417" s="310"/>
      <c r="S417" s="310"/>
      <c r="T417" s="310"/>
      <c r="U417" s="310"/>
      <c r="V417" s="310"/>
      <c r="W417" s="310"/>
      <c r="X417" s="310"/>
      <c r="Y417" s="310"/>
      <c r="Z417" s="310"/>
      <c r="AA417" s="310"/>
      <c r="AB417" s="310"/>
      <c r="AC417" s="310"/>
      <c r="AD417" s="310"/>
      <c r="AE417" s="310"/>
      <c r="AF417" s="310"/>
      <c r="AG417" s="310"/>
      <c r="AH417" s="310"/>
      <c r="AI417" s="310"/>
      <c r="AJ417" s="310"/>
      <c r="AK417" s="310"/>
      <c r="AL417" s="310"/>
      <c r="AM417" s="310"/>
      <c r="AN417" s="310"/>
      <c r="AO417" s="310"/>
      <c r="AP417" s="310"/>
      <c r="AQ417" s="310"/>
      <c r="AR417" s="310"/>
      <c r="AS417" s="310"/>
      <c r="AT417" s="310"/>
      <c r="AU417" s="310"/>
      <c r="AV417" s="310"/>
      <c r="AW417" s="310"/>
      <c r="AX417" s="310"/>
      <c r="AY417" s="310"/>
      <c r="AZ417" s="310"/>
      <c r="BA417" s="310"/>
      <c r="BB417" s="310"/>
      <c r="BC417" s="310"/>
      <c r="BD417" s="310"/>
      <c r="BE417" s="310"/>
      <c r="BF417" s="310"/>
      <c r="BG417" s="310"/>
      <c r="BH417" s="310"/>
      <c r="BI417" s="310"/>
      <c r="BJ417" s="310"/>
      <c r="BK417" s="310"/>
      <c r="BL417" s="310"/>
      <c r="BM417" s="310"/>
      <c r="BN417" s="310"/>
      <c r="BO417" s="310"/>
      <c r="BP417" s="310"/>
      <c r="BQ417" s="310"/>
      <c r="BR417" s="310"/>
      <c r="BS417" s="310"/>
      <c r="BT417" s="310"/>
      <c r="BU417" s="310"/>
      <c r="BV417" s="310"/>
      <c r="BW417" s="310"/>
      <c r="BX417" s="310"/>
      <c r="BY417" s="310"/>
      <c r="BZ417" s="310"/>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c r="EV417" s="14"/>
      <c r="EW417" s="14"/>
      <c r="EX417" s="14"/>
      <c r="EY417" s="14"/>
      <c r="EZ417" s="14"/>
      <c r="FA417" s="14"/>
      <c r="FB417" s="14"/>
      <c r="FC417" s="14"/>
      <c r="FD417" s="14"/>
      <c r="FE417" s="14"/>
      <c r="FF417" s="14"/>
      <c r="FG417" s="14"/>
      <c r="FH417" s="14"/>
      <c r="FI417" s="14"/>
      <c r="FJ417" s="14"/>
      <c r="FK417" s="14"/>
      <c r="FL417" s="14"/>
      <c r="FM417" s="14"/>
      <c r="FN417" s="14"/>
      <c r="FO417" s="14"/>
      <c r="FP417" s="14"/>
      <c r="FQ417" s="14"/>
      <c r="FR417" s="14"/>
      <c r="FS417" s="14"/>
      <c r="FT417" s="14"/>
      <c r="FU417" s="14"/>
      <c r="FV417" s="14"/>
      <c r="FW417" s="14"/>
      <c r="FX417" s="14"/>
      <c r="FY417" s="14"/>
      <c r="FZ417" s="14"/>
      <c r="GA417" s="14"/>
      <c r="GB417" s="14"/>
      <c r="GC417" s="14"/>
      <c r="GD417" s="14"/>
      <c r="GE417" s="14"/>
      <c r="GF417" s="14"/>
      <c r="GG417" s="14"/>
      <c r="GH417" s="14"/>
      <c r="GI417" s="14"/>
      <c r="GJ417" s="14"/>
      <c r="GK417" s="14"/>
      <c r="GL417" s="14"/>
      <c r="GM417" s="14"/>
      <c r="GN417" s="14"/>
      <c r="GO417" s="14"/>
      <c r="GP417" s="14"/>
      <c r="GQ417" s="14"/>
      <c r="GR417" s="14"/>
      <c r="GS417" s="14"/>
      <c r="GT417" s="14"/>
      <c r="GU417" s="14"/>
      <c r="GV417" s="14"/>
      <c r="GW417" s="14"/>
      <c r="GX417" s="14"/>
      <c r="GY417" s="14"/>
      <c r="GZ417" s="14"/>
      <c r="HA417" s="14"/>
      <c r="HB417" s="14"/>
      <c r="HC417" s="14"/>
      <c r="HD417" s="14"/>
      <c r="HE417" s="14"/>
      <c r="HF417" s="16"/>
      <c r="HG417" s="16"/>
      <c r="HH417" s="16"/>
      <c r="HI417" s="16"/>
      <c r="HJ417" s="16"/>
      <c r="HK417" s="16"/>
      <c r="HL417" s="16"/>
    </row>
    <row r="418" spans="1:220" x14ac:dyDescent="0.25">
      <c r="A418" s="232"/>
      <c r="B418" s="232"/>
      <c r="C418" s="232"/>
      <c r="D418" s="232"/>
      <c r="E418" s="232"/>
      <c r="F418" s="430"/>
      <c r="G418" s="320"/>
      <c r="H418" s="325"/>
      <c r="I418" s="232"/>
      <c r="J418" s="3"/>
      <c r="K418" s="323"/>
      <c r="L418" s="324"/>
      <c r="M418" s="179"/>
      <c r="N418" s="4"/>
      <c r="O418" s="310"/>
      <c r="P418" s="310"/>
      <c r="Q418" s="310"/>
      <c r="R418" s="310"/>
      <c r="S418" s="310"/>
      <c r="T418" s="310"/>
      <c r="U418" s="310"/>
      <c r="V418" s="310"/>
      <c r="W418" s="310"/>
      <c r="X418" s="310"/>
      <c r="Y418" s="310"/>
      <c r="Z418" s="310"/>
      <c r="AA418" s="310"/>
      <c r="AB418" s="310"/>
      <c r="AC418" s="310"/>
      <c r="AD418" s="310"/>
      <c r="AE418" s="310"/>
      <c r="AF418" s="310"/>
      <c r="AG418" s="310"/>
      <c r="AH418" s="310"/>
      <c r="AI418" s="310"/>
      <c r="AJ418" s="310"/>
      <c r="AK418" s="310"/>
      <c r="AL418" s="310"/>
      <c r="AM418" s="310"/>
      <c r="AN418" s="310"/>
      <c r="AO418" s="310"/>
      <c r="AP418" s="310"/>
      <c r="AQ418" s="310"/>
      <c r="AR418" s="310"/>
      <c r="AS418" s="310"/>
      <c r="AT418" s="310"/>
      <c r="AU418" s="310"/>
      <c r="AV418" s="310"/>
      <c r="AW418" s="310"/>
      <c r="AX418" s="310"/>
      <c r="AY418" s="310"/>
      <c r="AZ418" s="310"/>
      <c r="BA418" s="310"/>
      <c r="BB418" s="310"/>
      <c r="BC418" s="310"/>
      <c r="BD418" s="310"/>
      <c r="BE418" s="310"/>
      <c r="BF418" s="310"/>
      <c r="BG418" s="310"/>
      <c r="BH418" s="310"/>
      <c r="BI418" s="310"/>
      <c r="BJ418" s="310"/>
      <c r="BK418" s="310"/>
      <c r="BL418" s="310"/>
      <c r="BM418" s="310"/>
      <c r="BN418" s="310"/>
      <c r="BO418" s="310"/>
      <c r="BP418" s="310"/>
      <c r="BQ418" s="310"/>
      <c r="BR418" s="310"/>
      <c r="BS418" s="310"/>
      <c r="BT418" s="310"/>
      <c r="BU418" s="310"/>
      <c r="BV418" s="310"/>
      <c r="BW418" s="310"/>
      <c r="BX418" s="310"/>
      <c r="BY418" s="310"/>
      <c r="BZ418" s="310"/>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c r="EV418" s="14"/>
      <c r="EW418" s="14"/>
      <c r="EX418" s="14"/>
      <c r="EY418" s="14"/>
      <c r="EZ418" s="14"/>
      <c r="FA418" s="14"/>
      <c r="FB418" s="14"/>
      <c r="FC418" s="14"/>
      <c r="FD418" s="14"/>
      <c r="FE418" s="14"/>
      <c r="FF418" s="14"/>
      <c r="FG418" s="14"/>
      <c r="FH418" s="14"/>
      <c r="FI418" s="14"/>
      <c r="FJ418" s="14"/>
      <c r="FK418" s="14"/>
      <c r="FL418" s="14"/>
      <c r="FM418" s="14"/>
      <c r="FN418" s="14"/>
      <c r="FO418" s="14"/>
      <c r="FP418" s="14"/>
      <c r="FQ418" s="14"/>
      <c r="FR418" s="14"/>
      <c r="FS418" s="14"/>
      <c r="FT418" s="14"/>
      <c r="FU418" s="14"/>
      <c r="FV418" s="14"/>
      <c r="FW418" s="14"/>
      <c r="FX418" s="14"/>
      <c r="FY418" s="14"/>
      <c r="FZ418" s="14"/>
      <c r="GA418" s="14"/>
      <c r="GB418" s="14"/>
      <c r="GC418" s="14"/>
      <c r="GD418" s="14"/>
      <c r="GE418" s="14"/>
      <c r="GF418" s="14"/>
      <c r="GG418" s="14"/>
      <c r="GH418" s="14"/>
      <c r="GI418" s="14"/>
      <c r="GJ418" s="14"/>
      <c r="GK418" s="14"/>
      <c r="GL418" s="14"/>
      <c r="GM418" s="14"/>
      <c r="GN418" s="14"/>
      <c r="GO418" s="14"/>
      <c r="GP418" s="14"/>
      <c r="GQ418" s="14"/>
      <c r="GR418" s="14"/>
      <c r="GS418" s="14"/>
      <c r="GT418" s="14"/>
      <c r="GU418" s="14"/>
      <c r="GV418" s="14"/>
      <c r="GW418" s="14"/>
      <c r="GX418" s="14"/>
      <c r="GY418" s="14"/>
      <c r="GZ418" s="14"/>
      <c r="HA418" s="14"/>
      <c r="HB418" s="14"/>
      <c r="HC418" s="14"/>
      <c r="HD418" s="14"/>
      <c r="HE418" s="14"/>
      <c r="HF418" s="16"/>
      <c r="HG418" s="16"/>
      <c r="HH418" s="16"/>
      <c r="HI418" s="16"/>
      <c r="HJ418" s="16"/>
      <c r="HK418" s="16"/>
      <c r="HL418" s="16"/>
    </row>
    <row r="419" spans="1:220" x14ac:dyDescent="0.25">
      <c r="A419" s="232"/>
      <c r="B419" s="232"/>
      <c r="C419" s="232"/>
      <c r="D419" s="232"/>
      <c r="E419" s="232"/>
      <c r="F419" s="430"/>
      <c r="G419" s="320"/>
      <c r="H419" s="325"/>
      <c r="I419" s="232"/>
      <c r="J419" s="3"/>
      <c r="K419" s="323"/>
      <c r="L419" s="324"/>
      <c r="M419" s="179"/>
      <c r="N419" s="4"/>
      <c r="O419" s="310"/>
      <c r="P419" s="310"/>
      <c r="Q419" s="310"/>
      <c r="R419" s="310"/>
      <c r="S419" s="310"/>
      <c r="T419" s="310"/>
      <c r="U419" s="310"/>
      <c r="V419" s="310"/>
      <c r="W419" s="310"/>
      <c r="X419" s="310"/>
      <c r="Y419" s="310"/>
      <c r="Z419" s="310"/>
      <c r="AA419" s="310"/>
      <c r="AB419" s="310"/>
      <c r="AC419" s="310"/>
      <c r="AD419" s="310"/>
      <c r="AE419" s="310"/>
      <c r="AF419" s="310"/>
      <c r="AG419" s="310"/>
      <c r="AH419" s="310"/>
      <c r="AI419" s="310"/>
      <c r="AJ419" s="310"/>
      <c r="AK419" s="310"/>
      <c r="AL419" s="310"/>
      <c r="AM419" s="310"/>
      <c r="AN419" s="310"/>
      <c r="AO419" s="310"/>
      <c r="AP419" s="310"/>
      <c r="AQ419" s="310"/>
      <c r="AR419" s="310"/>
      <c r="AS419" s="310"/>
      <c r="AT419" s="310"/>
      <c r="AU419" s="310"/>
      <c r="AV419" s="310"/>
      <c r="AW419" s="310"/>
      <c r="AX419" s="310"/>
      <c r="AY419" s="310"/>
      <c r="AZ419" s="310"/>
      <c r="BA419" s="310"/>
      <c r="BB419" s="310"/>
      <c r="BC419" s="310"/>
      <c r="BD419" s="310"/>
      <c r="BE419" s="310"/>
      <c r="BF419" s="310"/>
      <c r="BG419" s="310"/>
      <c r="BH419" s="310"/>
      <c r="BI419" s="310"/>
      <c r="BJ419" s="310"/>
      <c r="BK419" s="310"/>
      <c r="BL419" s="310"/>
      <c r="BM419" s="310"/>
      <c r="BN419" s="310"/>
      <c r="BO419" s="310"/>
      <c r="BP419" s="310"/>
      <c r="BQ419" s="310"/>
      <c r="BR419" s="310"/>
      <c r="BS419" s="310"/>
      <c r="BT419" s="310"/>
      <c r="BU419" s="310"/>
      <c r="BV419" s="310"/>
      <c r="BW419" s="310"/>
      <c r="BX419" s="310"/>
      <c r="BY419" s="310"/>
      <c r="BZ419" s="310"/>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c r="EV419" s="14"/>
      <c r="EW419" s="14"/>
      <c r="EX419" s="14"/>
      <c r="EY419" s="14"/>
      <c r="EZ419" s="14"/>
      <c r="FA419" s="14"/>
      <c r="FB419" s="14"/>
      <c r="FC419" s="14"/>
      <c r="FD419" s="14"/>
      <c r="FE419" s="14"/>
      <c r="FF419" s="14"/>
      <c r="FG419" s="14"/>
      <c r="FH419" s="14"/>
      <c r="FI419" s="14"/>
      <c r="FJ419" s="14"/>
      <c r="FK419" s="14"/>
      <c r="FL419" s="14"/>
      <c r="FM419" s="14"/>
      <c r="FN419" s="14"/>
      <c r="FO419" s="14"/>
      <c r="FP419" s="14"/>
      <c r="FQ419" s="14"/>
      <c r="FR419" s="14"/>
      <c r="FS419" s="14"/>
      <c r="FT419" s="14"/>
      <c r="FU419" s="14"/>
      <c r="FV419" s="14"/>
      <c r="FW419" s="14"/>
      <c r="FX419" s="14"/>
      <c r="FY419" s="14"/>
      <c r="FZ419" s="14"/>
      <c r="GA419" s="14"/>
      <c r="GB419" s="14"/>
      <c r="GC419" s="14"/>
      <c r="GD419" s="14"/>
      <c r="GE419" s="14"/>
      <c r="GF419" s="14"/>
      <c r="GG419" s="14"/>
      <c r="GH419" s="14"/>
      <c r="GI419" s="14"/>
      <c r="GJ419" s="14"/>
      <c r="GK419" s="14"/>
      <c r="GL419" s="14"/>
      <c r="GM419" s="14"/>
      <c r="GN419" s="14"/>
      <c r="GO419" s="14"/>
      <c r="GP419" s="14"/>
      <c r="GQ419" s="14"/>
      <c r="GR419" s="14"/>
      <c r="GS419" s="14"/>
      <c r="GT419" s="14"/>
      <c r="GU419" s="14"/>
      <c r="GV419" s="14"/>
      <c r="GW419" s="14"/>
      <c r="GX419" s="14"/>
      <c r="GY419" s="14"/>
      <c r="GZ419" s="14"/>
      <c r="HA419" s="14"/>
      <c r="HB419" s="14"/>
      <c r="HC419" s="14"/>
      <c r="HD419" s="14"/>
      <c r="HE419" s="14"/>
      <c r="HF419" s="16"/>
      <c r="HG419" s="16"/>
      <c r="HH419" s="16"/>
      <c r="HI419" s="16"/>
      <c r="HJ419" s="16"/>
      <c r="HK419" s="16"/>
      <c r="HL419" s="16"/>
    </row>
    <row r="420" spans="1:220" x14ac:dyDescent="0.25">
      <c r="A420" s="232"/>
      <c r="B420" s="232"/>
      <c r="C420" s="232"/>
      <c r="D420" s="232"/>
      <c r="E420" s="232"/>
      <c r="F420" s="430"/>
      <c r="G420" s="325"/>
      <c r="H420" s="325"/>
      <c r="I420" s="232"/>
      <c r="J420" s="3"/>
      <c r="K420" s="323"/>
      <c r="L420" s="324"/>
      <c r="M420" s="179"/>
      <c r="N420" s="4"/>
      <c r="O420" s="310"/>
      <c r="P420" s="310"/>
      <c r="Q420" s="310"/>
      <c r="R420" s="310"/>
      <c r="S420" s="310"/>
      <c r="T420" s="310"/>
      <c r="U420" s="310"/>
      <c r="V420" s="310"/>
      <c r="W420" s="310"/>
      <c r="X420" s="310"/>
      <c r="Y420" s="310"/>
      <c r="Z420" s="310"/>
      <c r="AA420" s="310"/>
      <c r="AB420" s="310"/>
      <c r="AC420" s="310"/>
      <c r="AD420" s="310"/>
      <c r="AE420" s="310"/>
      <c r="AF420" s="310"/>
      <c r="AG420" s="310"/>
      <c r="AH420" s="310"/>
      <c r="AI420" s="310"/>
      <c r="AJ420" s="310"/>
      <c r="AK420" s="310"/>
      <c r="AL420" s="310"/>
      <c r="AM420" s="310"/>
      <c r="AN420" s="310"/>
      <c r="AO420" s="310"/>
      <c r="AP420" s="310"/>
      <c r="AQ420" s="310"/>
      <c r="AR420" s="310"/>
      <c r="AS420" s="310"/>
      <c r="AT420" s="310"/>
      <c r="AU420" s="310"/>
      <c r="AV420" s="310"/>
      <c r="AW420" s="310"/>
      <c r="AX420" s="310"/>
      <c r="AY420" s="310"/>
      <c r="AZ420" s="310"/>
      <c r="BA420" s="310"/>
      <c r="BB420" s="310"/>
      <c r="BC420" s="310"/>
      <c r="BD420" s="310"/>
      <c r="BE420" s="310"/>
      <c r="BF420" s="310"/>
      <c r="BG420" s="310"/>
      <c r="BH420" s="310"/>
      <c r="BI420" s="310"/>
      <c r="BJ420" s="310"/>
      <c r="BK420" s="310"/>
      <c r="BL420" s="310"/>
      <c r="BM420" s="310"/>
      <c r="BN420" s="310"/>
      <c r="BO420" s="310"/>
      <c r="BP420" s="310"/>
      <c r="BQ420" s="310"/>
      <c r="BR420" s="310"/>
      <c r="BS420" s="310"/>
      <c r="BT420" s="310"/>
      <c r="BU420" s="310"/>
      <c r="BV420" s="310"/>
      <c r="BW420" s="310"/>
      <c r="BX420" s="310"/>
      <c r="BY420" s="310"/>
      <c r="BZ420" s="310"/>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6"/>
      <c r="HG420" s="16"/>
      <c r="HH420" s="16"/>
      <c r="HI420" s="16"/>
      <c r="HJ420" s="16"/>
      <c r="HK420" s="16"/>
      <c r="HL420" s="16"/>
    </row>
    <row r="421" spans="1:220" x14ac:dyDescent="0.25">
      <c r="A421" s="232"/>
      <c r="B421" s="232"/>
      <c r="C421" s="232"/>
      <c r="D421" s="232"/>
      <c r="E421" s="232"/>
      <c r="F421" s="430"/>
      <c r="G421" s="320"/>
      <c r="H421" s="325"/>
      <c r="I421" s="232"/>
      <c r="J421" s="3"/>
      <c r="K421" s="323"/>
      <c r="L421" s="324"/>
      <c r="M421" s="179"/>
      <c r="N421" s="4"/>
      <c r="O421" s="310"/>
      <c r="P421" s="310"/>
      <c r="Q421" s="310"/>
      <c r="R421" s="310"/>
      <c r="S421" s="310"/>
      <c r="T421" s="310"/>
      <c r="U421" s="310"/>
      <c r="V421" s="310"/>
      <c r="W421" s="310"/>
      <c r="X421" s="310"/>
      <c r="Y421" s="310"/>
      <c r="Z421" s="310"/>
      <c r="AA421" s="310"/>
      <c r="AB421" s="310"/>
      <c r="AC421" s="310"/>
      <c r="AD421" s="310"/>
      <c r="AE421" s="310"/>
      <c r="AF421" s="310"/>
      <c r="AG421" s="310"/>
      <c r="AH421" s="310"/>
      <c r="AI421" s="310"/>
      <c r="AJ421" s="310"/>
      <c r="AK421" s="310"/>
      <c r="AL421" s="310"/>
      <c r="AM421" s="310"/>
      <c r="AN421" s="310"/>
      <c r="AO421" s="310"/>
      <c r="AP421" s="310"/>
      <c r="AQ421" s="310"/>
      <c r="AR421" s="310"/>
      <c r="AS421" s="310"/>
      <c r="AT421" s="310"/>
      <c r="AU421" s="310"/>
      <c r="AV421" s="310"/>
      <c r="AW421" s="310"/>
      <c r="AX421" s="310"/>
      <c r="AY421" s="310"/>
      <c r="AZ421" s="310"/>
      <c r="BA421" s="310"/>
      <c r="BB421" s="310"/>
      <c r="BC421" s="310"/>
      <c r="BD421" s="310"/>
      <c r="BE421" s="310"/>
      <c r="BF421" s="310"/>
      <c r="BG421" s="310"/>
      <c r="BH421" s="310"/>
      <c r="BI421" s="310"/>
      <c r="BJ421" s="310"/>
      <c r="BK421" s="310"/>
      <c r="BL421" s="310"/>
      <c r="BM421" s="310"/>
      <c r="BN421" s="310"/>
      <c r="BO421" s="310"/>
      <c r="BP421" s="310"/>
      <c r="BQ421" s="310"/>
      <c r="BR421" s="310"/>
      <c r="BS421" s="310"/>
      <c r="BT421" s="310"/>
      <c r="BU421" s="310"/>
      <c r="BV421" s="310"/>
      <c r="BW421" s="310"/>
      <c r="BX421" s="310"/>
      <c r="BY421" s="310"/>
      <c r="BZ421" s="310"/>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c r="EV421" s="14"/>
      <c r="EW421" s="14"/>
      <c r="EX421" s="14"/>
      <c r="EY421" s="14"/>
      <c r="EZ421" s="14"/>
      <c r="FA421" s="14"/>
      <c r="FB421" s="14"/>
      <c r="FC421" s="14"/>
      <c r="FD421" s="14"/>
      <c r="FE421" s="14"/>
      <c r="FF421" s="14"/>
      <c r="FG421" s="14"/>
      <c r="FH421" s="14"/>
      <c r="FI421" s="14"/>
      <c r="FJ421" s="14"/>
      <c r="FK421" s="14"/>
      <c r="FL421" s="14"/>
      <c r="FM421" s="14"/>
      <c r="FN421" s="14"/>
      <c r="FO421" s="14"/>
      <c r="FP421" s="14"/>
      <c r="FQ421" s="14"/>
      <c r="FR421" s="14"/>
      <c r="FS421" s="14"/>
      <c r="FT421" s="14"/>
      <c r="FU421" s="14"/>
      <c r="FV421" s="14"/>
      <c r="FW421" s="14"/>
      <c r="FX421" s="14"/>
      <c r="FY421" s="14"/>
      <c r="FZ421" s="14"/>
      <c r="GA421" s="14"/>
      <c r="GB421" s="14"/>
      <c r="GC421" s="14"/>
      <c r="GD421" s="14"/>
      <c r="GE421" s="14"/>
      <c r="GF421" s="14"/>
      <c r="GG421" s="14"/>
      <c r="GH421" s="14"/>
      <c r="GI421" s="14"/>
      <c r="GJ421" s="14"/>
      <c r="GK421" s="14"/>
      <c r="GL421" s="14"/>
      <c r="GM421" s="14"/>
      <c r="GN421" s="14"/>
      <c r="GO421" s="14"/>
      <c r="GP421" s="14"/>
      <c r="GQ421" s="14"/>
      <c r="GR421" s="14"/>
      <c r="GS421" s="14"/>
      <c r="GT421" s="14"/>
      <c r="GU421" s="14"/>
      <c r="GV421" s="14"/>
      <c r="GW421" s="14"/>
      <c r="GX421" s="14"/>
      <c r="GY421" s="14"/>
      <c r="GZ421" s="14"/>
      <c r="HA421" s="14"/>
      <c r="HB421" s="14"/>
      <c r="HC421" s="14"/>
      <c r="HD421" s="14"/>
      <c r="HE421" s="14"/>
      <c r="HF421" s="16"/>
      <c r="HG421" s="16"/>
      <c r="HH421" s="16"/>
      <c r="HI421" s="16"/>
      <c r="HJ421" s="16"/>
      <c r="HK421" s="16"/>
      <c r="HL421" s="16"/>
    </row>
    <row r="422" spans="1:220" x14ac:dyDescent="0.25">
      <c r="A422" s="232"/>
      <c r="B422" s="232"/>
      <c r="C422" s="232"/>
      <c r="D422" s="232"/>
      <c r="E422" s="232"/>
      <c r="F422" s="430"/>
      <c r="G422" s="327"/>
      <c r="H422" s="464"/>
      <c r="I422" s="232"/>
      <c r="J422" s="3"/>
      <c r="K422" s="323"/>
      <c r="L422" s="324"/>
      <c r="M422" s="179"/>
      <c r="N422" s="4"/>
      <c r="O422" s="310"/>
      <c r="P422" s="310"/>
      <c r="Q422" s="310"/>
      <c r="R422" s="310"/>
      <c r="S422" s="310"/>
      <c r="T422" s="310"/>
      <c r="U422" s="310"/>
      <c r="V422" s="310"/>
      <c r="W422" s="310"/>
      <c r="X422" s="310"/>
      <c r="Y422" s="310"/>
      <c r="Z422" s="310"/>
      <c r="AA422" s="310"/>
      <c r="AB422" s="310"/>
      <c r="AC422" s="310"/>
      <c r="AD422" s="310"/>
      <c r="AE422" s="310"/>
      <c r="AF422" s="310"/>
      <c r="AG422" s="310"/>
      <c r="AH422" s="310"/>
      <c r="AI422" s="310"/>
      <c r="AJ422" s="310"/>
      <c r="AK422" s="310"/>
      <c r="AL422" s="310"/>
      <c r="AM422" s="310"/>
      <c r="AN422" s="310"/>
      <c r="AO422" s="310"/>
      <c r="AP422" s="310"/>
      <c r="AQ422" s="310"/>
      <c r="AR422" s="310"/>
      <c r="AS422" s="310"/>
      <c r="AT422" s="310"/>
      <c r="AU422" s="310"/>
      <c r="AV422" s="310"/>
      <c r="AW422" s="310"/>
      <c r="AX422" s="310"/>
      <c r="AY422" s="310"/>
      <c r="AZ422" s="310"/>
      <c r="BA422" s="310"/>
      <c r="BB422" s="310"/>
      <c r="BC422" s="310"/>
      <c r="BD422" s="310"/>
      <c r="BE422" s="310"/>
      <c r="BF422" s="310"/>
      <c r="BG422" s="310"/>
      <c r="BH422" s="310"/>
      <c r="BI422" s="310"/>
      <c r="BJ422" s="310"/>
      <c r="BK422" s="310"/>
      <c r="BL422" s="310"/>
      <c r="BM422" s="310"/>
      <c r="BN422" s="310"/>
      <c r="BO422" s="310"/>
      <c r="BP422" s="310"/>
      <c r="BQ422" s="310"/>
      <c r="BR422" s="310"/>
      <c r="BS422" s="310"/>
      <c r="BT422" s="310"/>
      <c r="BU422" s="310"/>
      <c r="BV422" s="310"/>
      <c r="BW422" s="310"/>
      <c r="BX422" s="310"/>
      <c r="BY422" s="310"/>
      <c r="BZ422" s="310"/>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c r="EV422" s="14"/>
      <c r="EW422" s="14"/>
      <c r="EX422" s="14"/>
      <c r="EY422" s="14"/>
      <c r="EZ422" s="14"/>
      <c r="FA422" s="14"/>
      <c r="FB422" s="14"/>
      <c r="FC422" s="14"/>
      <c r="FD422" s="14"/>
      <c r="FE422" s="14"/>
      <c r="FF422" s="14"/>
      <c r="FG422" s="14"/>
      <c r="FH422" s="14"/>
      <c r="FI422" s="14"/>
      <c r="FJ422" s="14"/>
      <c r="FK422" s="14"/>
      <c r="FL422" s="14"/>
      <c r="FM422" s="14"/>
      <c r="FN422" s="14"/>
      <c r="FO422" s="14"/>
      <c r="FP422" s="14"/>
      <c r="FQ422" s="14"/>
      <c r="FR422" s="14"/>
      <c r="FS422" s="14"/>
      <c r="FT422" s="14"/>
      <c r="FU422" s="14"/>
      <c r="FV422" s="14"/>
      <c r="FW422" s="14"/>
      <c r="FX422" s="14"/>
      <c r="FY422" s="14"/>
      <c r="FZ422" s="14"/>
      <c r="GA422" s="14"/>
      <c r="GB422" s="14"/>
      <c r="GC422" s="14"/>
      <c r="GD422" s="14"/>
      <c r="GE422" s="14"/>
      <c r="GF422" s="14"/>
      <c r="GG422" s="14"/>
      <c r="GH422" s="14"/>
      <c r="GI422" s="14"/>
      <c r="GJ422" s="14"/>
      <c r="GK422" s="14"/>
      <c r="GL422" s="14"/>
      <c r="GM422" s="14"/>
      <c r="GN422" s="14"/>
      <c r="GO422" s="14"/>
      <c r="GP422" s="14"/>
      <c r="GQ422" s="14"/>
      <c r="GR422" s="14"/>
      <c r="GS422" s="14"/>
      <c r="GT422" s="14"/>
      <c r="GU422" s="14"/>
      <c r="GV422" s="14"/>
      <c r="GW422" s="14"/>
      <c r="GX422" s="14"/>
      <c r="GY422" s="14"/>
      <c r="GZ422" s="14"/>
      <c r="HA422" s="14"/>
      <c r="HB422" s="14"/>
      <c r="HC422" s="14"/>
      <c r="HD422" s="14"/>
      <c r="HE422" s="14"/>
      <c r="HF422" s="16"/>
      <c r="HG422" s="16"/>
      <c r="HH422" s="16"/>
      <c r="HI422" s="16"/>
      <c r="HJ422" s="16"/>
      <c r="HK422" s="16"/>
      <c r="HL422" s="16"/>
    </row>
    <row r="423" spans="1:220" ht="33.75" x14ac:dyDescent="0.25">
      <c r="A423" s="328"/>
      <c r="B423" s="328"/>
      <c r="C423" s="328"/>
      <c r="D423" s="328"/>
      <c r="E423" s="328"/>
      <c r="F423" s="407" t="s">
        <v>1119</v>
      </c>
      <c r="G423" s="257" t="s">
        <v>994</v>
      </c>
      <c r="H423" s="460" t="s">
        <v>995</v>
      </c>
      <c r="I423" s="328"/>
      <c r="J423" s="37"/>
      <c r="K423" s="323"/>
      <c r="L423" s="329"/>
      <c r="M423" s="179"/>
      <c r="N423" s="4"/>
      <c r="O423" s="310"/>
      <c r="P423" s="310"/>
      <c r="Q423" s="310"/>
      <c r="R423" s="310"/>
      <c r="S423" s="310"/>
      <c r="T423" s="310"/>
      <c r="U423" s="310"/>
      <c r="V423" s="310"/>
      <c r="W423" s="310"/>
      <c r="X423" s="310"/>
      <c r="Y423" s="310"/>
      <c r="Z423" s="310"/>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c r="AV423" s="310"/>
      <c r="AW423" s="310"/>
      <c r="AX423" s="310"/>
      <c r="AY423" s="310"/>
      <c r="AZ423" s="310"/>
      <c r="BA423" s="310"/>
      <c r="BB423" s="310"/>
      <c r="BC423" s="310"/>
      <c r="BD423" s="310"/>
      <c r="BE423" s="310"/>
      <c r="BF423" s="310"/>
      <c r="BG423" s="310"/>
      <c r="BH423" s="310"/>
      <c r="BI423" s="310"/>
      <c r="BJ423" s="310"/>
      <c r="BK423" s="310"/>
      <c r="BL423" s="310"/>
      <c r="BM423" s="310"/>
      <c r="BN423" s="310"/>
      <c r="BO423" s="310"/>
      <c r="BP423" s="310"/>
      <c r="BQ423" s="310"/>
      <c r="BR423" s="310"/>
      <c r="BS423" s="310"/>
      <c r="BT423" s="310"/>
      <c r="BU423" s="310"/>
      <c r="BV423" s="310"/>
      <c r="BW423" s="310"/>
      <c r="BX423" s="310"/>
      <c r="BY423" s="310"/>
      <c r="BZ423" s="310"/>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c r="EV423" s="14"/>
      <c r="EW423" s="14"/>
      <c r="EX423" s="14"/>
      <c r="EY423" s="14"/>
      <c r="EZ423" s="14"/>
      <c r="FA423" s="14"/>
      <c r="FB423" s="14"/>
      <c r="FC423" s="14"/>
      <c r="FD423" s="14"/>
      <c r="FE423" s="14"/>
      <c r="FF423" s="14"/>
      <c r="FG423" s="14"/>
      <c r="FH423" s="14"/>
      <c r="FI423" s="14"/>
      <c r="FJ423" s="14"/>
      <c r="FK423" s="14"/>
      <c r="FL423" s="14"/>
      <c r="FM423" s="14"/>
      <c r="FN423" s="14"/>
      <c r="FO423" s="14"/>
      <c r="FP423" s="14"/>
      <c r="FQ423" s="14"/>
      <c r="FR423" s="14"/>
      <c r="FS423" s="14"/>
      <c r="FT423" s="14"/>
      <c r="FU423" s="14"/>
      <c r="FV423" s="14"/>
      <c r="FW423" s="14"/>
      <c r="FX423" s="14"/>
      <c r="FY423" s="14"/>
      <c r="FZ423" s="14"/>
      <c r="GA423" s="14"/>
      <c r="GB423" s="14"/>
      <c r="GC423" s="14"/>
      <c r="GD423" s="14"/>
      <c r="GE423" s="14"/>
      <c r="GF423" s="14"/>
      <c r="GG423" s="14"/>
      <c r="GH423" s="14"/>
      <c r="GI423" s="14"/>
      <c r="GJ423" s="14"/>
      <c r="GK423" s="14"/>
      <c r="GL423" s="14"/>
      <c r="GM423" s="14"/>
      <c r="GN423" s="14"/>
      <c r="GO423" s="14"/>
      <c r="GP423" s="14"/>
      <c r="GQ423" s="14"/>
      <c r="GR423" s="14"/>
      <c r="GS423" s="14"/>
      <c r="GT423" s="14"/>
      <c r="GU423" s="14"/>
      <c r="GV423" s="14"/>
      <c r="GW423" s="14"/>
      <c r="GX423" s="14"/>
      <c r="GY423" s="14"/>
      <c r="GZ423" s="14"/>
      <c r="HA423" s="14"/>
      <c r="HB423" s="14"/>
      <c r="HC423" s="14"/>
      <c r="HD423" s="14"/>
      <c r="HE423" s="14"/>
      <c r="HF423" s="16"/>
      <c r="HG423" s="16"/>
      <c r="HH423" s="16"/>
      <c r="HI423" s="16"/>
      <c r="HJ423" s="16"/>
      <c r="HK423" s="16"/>
      <c r="HL423" s="16"/>
    </row>
    <row r="424" spans="1:220" x14ac:dyDescent="0.25">
      <c r="A424" s="328"/>
      <c r="B424" s="328"/>
      <c r="C424" s="328"/>
      <c r="D424" s="328"/>
      <c r="E424" s="328"/>
      <c r="F424" s="407" t="s">
        <v>244</v>
      </c>
      <c r="G424" s="330">
        <v>70814395078.429993</v>
      </c>
      <c r="H424" s="465">
        <f t="shared" ref="H424:H425" si="69">(G424*100%)/$G$426</f>
        <v>0.20159363354880994</v>
      </c>
      <c r="I424" s="328"/>
      <c r="J424" s="37"/>
      <c r="K424" s="323"/>
      <c r="L424" s="329"/>
      <c r="M424" s="179"/>
      <c r="N424" s="4"/>
      <c r="O424" s="310"/>
      <c r="P424" s="310"/>
      <c r="Q424" s="310"/>
      <c r="R424" s="310"/>
      <c r="S424" s="310"/>
      <c r="T424" s="310"/>
      <c r="U424" s="310"/>
      <c r="V424" s="310"/>
      <c r="W424" s="310"/>
      <c r="X424" s="310"/>
      <c r="Y424" s="310"/>
      <c r="Z424" s="310"/>
      <c r="AA424" s="310"/>
      <c r="AB424" s="310"/>
      <c r="AC424" s="310"/>
      <c r="AD424" s="310"/>
      <c r="AE424" s="310"/>
      <c r="AF424" s="310"/>
      <c r="AG424" s="310"/>
      <c r="AH424" s="310"/>
      <c r="AI424" s="310"/>
      <c r="AJ424" s="310"/>
      <c r="AK424" s="310"/>
      <c r="AL424" s="310"/>
      <c r="AM424" s="310"/>
      <c r="AN424" s="310"/>
      <c r="AO424" s="310"/>
      <c r="AP424" s="310"/>
      <c r="AQ424" s="310"/>
      <c r="AR424" s="310"/>
      <c r="AS424" s="310"/>
      <c r="AT424" s="310"/>
      <c r="AU424" s="310"/>
      <c r="AV424" s="310"/>
      <c r="AW424" s="310"/>
      <c r="AX424" s="310"/>
      <c r="AY424" s="310"/>
      <c r="AZ424" s="310"/>
      <c r="BA424" s="310"/>
      <c r="BB424" s="310"/>
      <c r="BC424" s="310"/>
      <c r="BD424" s="310"/>
      <c r="BE424" s="310"/>
      <c r="BF424" s="310"/>
      <c r="BG424" s="310"/>
      <c r="BH424" s="310"/>
      <c r="BI424" s="310"/>
      <c r="BJ424" s="310"/>
      <c r="BK424" s="310"/>
      <c r="BL424" s="310"/>
      <c r="BM424" s="310"/>
      <c r="BN424" s="310"/>
      <c r="BO424" s="310"/>
      <c r="BP424" s="310"/>
      <c r="BQ424" s="310"/>
      <c r="BR424" s="310"/>
      <c r="BS424" s="310"/>
      <c r="BT424" s="310"/>
      <c r="BU424" s="310"/>
      <c r="BV424" s="310"/>
      <c r="BW424" s="310"/>
      <c r="BX424" s="310"/>
      <c r="BY424" s="310"/>
      <c r="BZ424" s="310"/>
      <c r="CA424" s="331" t="e">
        <f>#REF!+#REF!</f>
        <v>#REF!</v>
      </c>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c r="FG424" s="14"/>
      <c r="FH424" s="14"/>
      <c r="FI424" s="14"/>
      <c r="FJ424" s="14"/>
      <c r="FK424" s="14"/>
      <c r="FL424" s="14"/>
      <c r="FM424" s="14"/>
      <c r="FN424" s="14"/>
      <c r="FO424" s="14"/>
      <c r="FP424" s="14"/>
      <c r="FQ424" s="14"/>
      <c r="FR424" s="14"/>
      <c r="FS424" s="14"/>
      <c r="FT424" s="14"/>
      <c r="FU424" s="14"/>
      <c r="FV424" s="14"/>
      <c r="FW424" s="14"/>
      <c r="FX424" s="14"/>
      <c r="FY424" s="14"/>
      <c r="FZ424" s="14"/>
      <c r="GA424" s="14"/>
      <c r="GB424" s="14"/>
      <c r="GC424" s="14"/>
      <c r="GD424" s="14"/>
      <c r="GE424" s="14"/>
      <c r="GF424" s="14"/>
      <c r="GG424" s="14"/>
      <c r="GH424" s="14"/>
      <c r="GI424" s="14"/>
      <c r="GJ424" s="14"/>
      <c r="GK424" s="14"/>
      <c r="GL424" s="14"/>
      <c r="GM424" s="14"/>
      <c r="GN424" s="14"/>
      <c r="GO424" s="14"/>
      <c r="GP424" s="14"/>
      <c r="GQ424" s="14"/>
      <c r="GR424" s="14"/>
      <c r="GS424" s="14"/>
      <c r="GT424" s="14"/>
      <c r="GU424" s="14"/>
      <c r="GV424" s="14"/>
      <c r="GW424" s="14"/>
      <c r="GX424" s="14"/>
      <c r="GY424" s="14"/>
      <c r="GZ424" s="14"/>
      <c r="HA424" s="14"/>
      <c r="HB424" s="14"/>
      <c r="HC424" s="14"/>
      <c r="HD424" s="14"/>
      <c r="HE424" s="14"/>
      <c r="HF424" s="16"/>
      <c r="HG424" s="16"/>
      <c r="HH424" s="16"/>
      <c r="HI424" s="16"/>
      <c r="HJ424" s="16"/>
      <c r="HK424" s="16"/>
      <c r="HL424" s="16"/>
    </row>
    <row r="425" spans="1:220" x14ac:dyDescent="0.25">
      <c r="A425" s="328"/>
      <c r="B425" s="328"/>
      <c r="C425" s="328"/>
      <c r="D425" s="328"/>
      <c r="E425" s="328"/>
      <c r="F425" s="407" t="s">
        <v>223</v>
      </c>
      <c r="G425" s="330">
        <v>280458578337.59003</v>
      </c>
      <c r="H425" s="465">
        <f t="shared" si="69"/>
        <v>0.79840636645119012</v>
      </c>
      <c r="I425" s="328"/>
      <c r="J425" s="37"/>
      <c r="K425" s="323"/>
      <c r="L425" s="329"/>
      <c r="M425" s="179"/>
      <c r="N425" s="4"/>
      <c r="O425" s="310"/>
      <c r="P425" s="310"/>
      <c r="Q425" s="310"/>
      <c r="R425" s="310"/>
      <c r="S425" s="310"/>
      <c r="T425" s="310"/>
      <c r="U425" s="310"/>
      <c r="V425" s="310"/>
      <c r="W425" s="310"/>
      <c r="X425" s="310"/>
      <c r="Y425" s="310"/>
      <c r="Z425" s="310"/>
      <c r="AA425" s="310"/>
      <c r="AB425" s="310"/>
      <c r="AC425" s="310"/>
      <c r="AD425" s="310"/>
      <c r="AE425" s="310"/>
      <c r="AF425" s="310"/>
      <c r="AG425" s="310"/>
      <c r="AH425" s="310"/>
      <c r="AI425" s="310"/>
      <c r="AJ425" s="310"/>
      <c r="AK425" s="310"/>
      <c r="AL425" s="310"/>
      <c r="AM425" s="310"/>
      <c r="AN425" s="310"/>
      <c r="AO425" s="310"/>
      <c r="AP425" s="310"/>
      <c r="AQ425" s="310"/>
      <c r="AR425" s="310"/>
      <c r="AS425" s="310"/>
      <c r="AT425" s="310"/>
      <c r="AU425" s="310"/>
      <c r="AV425" s="310"/>
      <c r="AW425" s="310"/>
      <c r="AX425" s="310"/>
      <c r="AY425" s="310"/>
      <c r="AZ425" s="310"/>
      <c r="BA425" s="310"/>
      <c r="BB425" s="310"/>
      <c r="BC425" s="310"/>
      <c r="BD425" s="310"/>
      <c r="BE425" s="310"/>
      <c r="BF425" s="310"/>
      <c r="BG425" s="310"/>
      <c r="BH425" s="310"/>
      <c r="BI425" s="310"/>
      <c r="BJ425" s="310"/>
      <c r="BK425" s="310"/>
      <c r="BL425" s="310"/>
      <c r="BM425" s="310"/>
      <c r="BN425" s="310"/>
      <c r="BO425" s="310"/>
      <c r="BP425" s="310"/>
      <c r="BQ425" s="310"/>
      <c r="BR425" s="310"/>
      <c r="BS425" s="310"/>
      <c r="BT425" s="310"/>
      <c r="BU425" s="310"/>
      <c r="BV425" s="310"/>
      <c r="BW425" s="310"/>
      <c r="BX425" s="310"/>
      <c r="BY425" s="310"/>
      <c r="BZ425" s="310"/>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c r="FH425" s="14"/>
      <c r="FI425" s="14"/>
      <c r="FJ425" s="14"/>
      <c r="FK425" s="14"/>
      <c r="FL425" s="14"/>
      <c r="FM425" s="14"/>
      <c r="FN425" s="14"/>
      <c r="FO425" s="14"/>
      <c r="FP425" s="14"/>
      <c r="FQ425" s="14"/>
      <c r="FR425" s="14"/>
      <c r="FS425" s="14"/>
      <c r="FT425" s="14"/>
      <c r="FU425" s="14"/>
      <c r="FV425" s="14"/>
      <c r="FW425" s="14"/>
      <c r="FX425" s="14"/>
      <c r="FY425" s="14"/>
      <c r="FZ425" s="14"/>
      <c r="GA425" s="14"/>
      <c r="GB425" s="14"/>
      <c r="GC425" s="14"/>
      <c r="GD425" s="14"/>
      <c r="GE425" s="14"/>
      <c r="GF425" s="14"/>
      <c r="GG425" s="14"/>
      <c r="GH425" s="14"/>
      <c r="GI425" s="14"/>
      <c r="GJ425" s="14"/>
      <c r="GK425" s="14"/>
      <c r="GL425" s="14"/>
      <c r="GM425" s="14"/>
      <c r="GN425" s="14"/>
      <c r="GO425" s="14"/>
      <c r="GP425" s="14"/>
      <c r="GQ425" s="14"/>
      <c r="GR425" s="14"/>
      <c r="GS425" s="14"/>
      <c r="GT425" s="14"/>
      <c r="GU425" s="14"/>
      <c r="GV425" s="14"/>
      <c r="GW425" s="14"/>
      <c r="GX425" s="14"/>
      <c r="GY425" s="14"/>
      <c r="GZ425" s="14"/>
      <c r="HA425" s="14"/>
      <c r="HB425" s="14"/>
      <c r="HC425" s="14"/>
      <c r="HD425" s="14"/>
      <c r="HE425" s="14"/>
      <c r="HF425" s="16"/>
      <c r="HG425" s="16"/>
      <c r="HH425" s="16"/>
      <c r="HI425" s="16"/>
      <c r="HJ425" s="16"/>
      <c r="HK425" s="16"/>
      <c r="HL425" s="16"/>
    </row>
    <row r="426" spans="1:220" x14ac:dyDescent="0.25">
      <c r="A426" s="328"/>
      <c r="B426" s="328"/>
      <c r="C426" s="328"/>
      <c r="D426" s="328"/>
      <c r="E426" s="328"/>
      <c r="F426" s="431" t="s">
        <v>8</v>
      </c>
      <c r="G426" s="334">
        <f>G424+G425</f>
        <v>351272973416.02002</v>
      </c>
      <c r="H426" s="466">
        <f>SUBTOTAL(9,H424:H425)</f>
        <v>1</v>
      </c>
      <c r="I426" s="328"/>
      <c r="J426" s="37"/>
      <c r="K426" s="323"/>
      <c r="L426" s="329"/>
      <c r="M426" s="179"/>
      <c r="N426" s="4"/>
      <c r="O426" s="310"/>
      <c r="P426" s="310"/>
      <c r="Q426" s="310"/>
      <c r="R426" s="310"/>
      <c r="S426" s="310"/>
      <c r="T426" s="310"/>
      <c r="U426" s="310"/>
      <c r="V426" s="310"/>
      <c r="W426" s="310"/>
      <c r="X426" s="310"/>
      <c r="Y426" s="310"/>
      <c r="Z426" s="310"/>
      <c r="AA426" s="310"/>
      <c r="AB426" s="310"/>
      <c r="AC426" s="310"/>
      <c r="AD426" s="310"/>
      <c r="AE426" s="310"/>
      <c r="AF426" s="310"/>
      <c r="AG426" s="310"/>
      <c r="AH426" s="310"/>
      <c r="AI426" s="310"/>
      <c r="AJ426" s="310"/>
      <c r="AK426" s="310"/>
      <c r="AL426" s="310"/>
      <c r="AM426" s="310"/>
      <c r="AN426" s="310"/>
      <c r="AO426" s="310"/>
      <c r="AP426" s="310"/>
      <c r="AQ426" s="310"/>
      <c r="AR426" s="310"/>
      <c r="AS426" s="310"/>
      <c r="AT426" s="310"/>
      <c r="AU426" s="310"/>
      <c r="AV426" s="310"/>
      <c r="AW426" s="310"/>
      <c r="AX426" s="310"/>
      <c r="AY426" s="310"/>
      <c r="AZ426" s="310"/>
      <c r="BA426" s="310"/>
      <c r="BB426" s="310"/>
      <c r="BC426" s="310"/>
      <c r="BD426" s="310"/>
      <c r="BE426" s="310"/>
      <c r="BF426" s="310"/>
      <c r="BG426" s="310"/>
      <c r="BH426" s="310"/>
      <c r="BI426" s="310"/>
      <c r="BJ426" s="310"/>
      <c r="BK426" s="310"/>
      <c r="BL426" s="310"/>
      <c r="BM426" s="310"/>
      <c r="BN426" s="310"/>
      <c r="BO426" s="310"/>
      <c r="BP426" s="310"/>
      <c r="BQ426" s="310"/>
      <c r="BR426" s="310"/>
      <c r="BS426" s="310"/>
      <c r="BT426" s="310"/>
      <c r="BU426" s="310"/>
      <c r="BV426" s="310"/>
      <c r="BW426" s="310"/>
      <c r="BX426" s="310"/>
      <c r="BY426" s="310"/>
      <c r="BZ426" s="310"/>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6"/>
      <c r="HG426" s="16"/>
      <c r="HH426" s="16"/>
      <c r="HI426" s="16"/>
      <c r="HJ426" s="16"/>
      <c r="HK426" s="16"/>
      <c r="HL426" s="16"/>
    </row>
    <row r="427" spans="1:220" x14ac:dyDescent="0.25">
      <c r="A427" s="328"/>
      <c r="B427" s="328"/>
      <c r="C427" s="328"/>
      <c r="D427" s="328"/>
      <c r="E427" s="328"/>
      <c r="F427" s="430"/>
      <c r="G427" s="328"/>
      <c r="H427" s="467"/>
      <c r="I427" s="328"/>
      <c r="J427" s="37"/>
      <c r="K427" s="323"/>
      <c r="L427" s="329"/>
      <c r="M427" s="179"/>
      <c r="N427" s="4"/>
      <c r="O427" s="310"/>
      <c r="P427" s="310"/>
      <c r="Q427" s="310"/>
      <c r="R427" s="310"/>
      <c r="S427" s="310"/>
      <c r="T427" s="310"/>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0"/>
      <c r="AQ427" s="310"/>
      <c r="AR427" s="310"/>
      <c r="AS427" s="310"/>
      <c r="AT427" s="310"/>
      <c r="AU427" s="310"/>
      <c r="AV427" s="310"/>
      <c r="AW427" s="310"/>
      <c r="AX427" s="310"/>
      <c r="AY427" s="310"/>
      <c r="AZ427" s="310"/>
      <c r="BA427" s="310"/>
      <c r="BB427" s="310"/>
      <c r="BC427" s="310"/>
      <c r="BD427" s="310"/>
      <c r="BE427" s="310"/>
      <c r="BF427" s="310"/>
      <c r="BG427" s="310"/>
      <c r="BH427" s="310"/>
      <c r="BI427" s="310"/>
      <c r="BJ427" s="310"/>
      <c r="BK427" s="310"/>
      <c r="BL427" s="310"/>
      <c r="BM427" s="310"/>
      <c r="BN427" s="310"/>
      <c r="BO427" s="310"/>
      <c r="BP427" s="310"/>
      <c r="BQ427" s="310"/>
      <c r="BR427" s="310"/>
      <c r="BS427" s="310"/>
      <c r="BT427" s="310"/>
      <c r="BU427" s="310"/>
      <c r="BV427" s="310"/>
      <c r="BW427" s="310"/>
      <c r="BX427" s="310"/>
      <c r="BY427" s="310"/>
      <c r="BZ427" s="310"/>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c r="EV427" s="14"/>
      <c r="EW427" s="14"/>
      <c r="EX427" s="14"/>
      <c r="EY427" s="14"/>
      <c r="EZ427" s="14"/>
      <c r="FA427" s="14"/>
      <c r="FB427" s="14"/>
      <c r="FC427" s="14"/>
      <c r="FD427" s="14"/>
      <c r="FE427" s="14"/>
      <c r="FF427" s="14"/>
      <c r="FG427" s="14"/>
      <c r="FH427" s="14"/>
      <c r="FI427" s="14"/>
      <c r="FJ427" s="14"/>
      <c r="FK427" s="14"/>
      <c r="FL427" s="14"/>
      <c r="FM427" s="14"/>
      <c r="FN427" s="14"/>
      <c r="FO427" s="14"/>
      <c r="FP427" s="14"/>
      <c r="FQ427" s="14"/>
      <c r="FR427" s="14"/>
      <c r="FS427" s="14"/>
      <c r="FT427" s="14"/>
      <c r="FU427" s="14"/>
      <c r="FV427" s="14"/>
      <c r="FW427" s="14"/>
      <c r="FX427" s="14"/>
      <c r="FY427" s="14"/>
      <c r="FZ427" s="14"/>
      <c r="GA427" s="14"/>
      <c r="GB427" s="14"/>
      <c r="GC427" s="14"/>
      <c r="GD427" s="14"/>
      <c r="GE427" s="14"/>
      <c r="GF427" s="14"/>
      <c r="GG427" s="14"/>
      <c r="GH427" s="14"/>
      <c r="GI427" s="14"/>
      <c r="GJ427" s="14"/>
      <c r="GK427" s="14"/>
      <c r="GL427" s="14"/>
      <c r="GM427" s="14"/>
      <c r="GN427" s="14"/>
      <c r="GO427" s="14"/>
      <c r="GP427" s="14"/>
      <c r="GQ427" s="14"/>
      <c r="GR427" s="14"/>
      <c r="GS427" s="14"/>
      <c r="GT427" s="14"/>
      <c r="GU427" s="14"/>
      <c r="GV427" s="14"/>
      <c r="GW427" s="14"/>
      <c r="GX427" s="14"/>
      <c r="GY427" s="14"/>
      <c r="GZ427" s="14"/>
      <c r="HA427" s="14"/>
      <c r="HB427" s="14"/>
      <c r="HC427" s="14"/>
      <c r="HD427" s="14"/>
      <c r="HE427" s="14"/>
      <c r="HF427" s="16"/>
      <c r="HG427" s="16"/>
      <c r="HH427" s="16"/>
      <c r="HI427" s="16"/>
      <c r="HJ427" s="16"/>
      <c r="HK427" s="16"/>
      <c r="HL427" s="16"/>
    </row>
    <row r="428" spans="1:220" x14ac:dyDescent="0.25">
      <c r="A428" s="232"/>
      <c r="B428" s="232"/>
      <c r="C428" s="232"/>
      <c r="D428" s="232"/>
      <c r="E428" s="232"/>
      <c r="F428" s="430"/>
      <c r="G428" s="232"/>
      <c r="H428" s="464"/>
      <c r="I428" s="232"/>
      <c r="J428" s="3"/>
      <c r="K428" s="323"/>
      <c r="L428" s="324"/>
      <c r="M428" s="179"/>
      <c r="N428" s="4"/>
      <c r="O428" s="310"/>
      <c r="P428" s="310"/>
      <c r="Q428" s="310"/>
      <c r="R428" s="310"/>
      <c r="S428" s="310"/>
      <c r="T428" s="310"/>
      <c r="U428" s="310"/>
      <c r="V428" s="310"/>
      <c r="W428" s="310"/>
      <c r="X428" s="310"/>
      <c r="Y428" s="310"/>
      <c r="Z428" s="310"/>
      <c r="AA428" s="310"/>
      <c r="AB428" s="310"/>
      <c r="AC428" s="310"/>
      <c r="AD428" s="310"/>
      <c r="AE428" s="310"/>
      <c r="AF428" s="310"/>
      <c r="AG428" s="310"/>
      <c r="AH428" s="310"/>
      <c r="AI428" s="310"/>
      <c r="AJ428" s="310"/>
      <c r="AK428" s="310"/>
      <c r="AL428" s="310"/>
      <c r="AM428" s="310"/>
      <c r="AN428" s="310"/>
      <c r="AO428" s="310"/>
      <c r="AP428" s="310"/>
      <c r="AQ428" s="310"/>
      <c r="AR428" s="310"/>
      <c r="AS428" s="310"/>
      <c r="AT428" s="310"/>
      <c r="AU428" s="310"/>
      <c r="AV428" s="310"/>
      <c r="AW428" s="310"/>
      <c r="AX428" s="310"/>
      <c r="AY428" s="310"/>
      <c r="AZ428" s="310"/>
      <c r="BA428" s="310"/>
      <c r="BB428" s="310"/>
      <c r="BC428" s="310"/>
      <c r="BD428" s="310"/>
      <c r="BE428" s="310"/>
      <c r="BF428" s="310"/>
      <c r="BG428" s="310"/>
      <c r="BH428" s="310"/>
      <c r="BI428" s="310"/>
      <c r="BJ428" s="310"/>
      <c r="BK428" s="310"/>
      <c r="BL428" s="310"/>
      <c r="BM428" s="310"/>
      <c r="BN428" s="310"/>
      <c r="BO428" s="310"/>
      <c r="BP428" s="310"/>
      <c r="BQ428" s="310"/>
      <c r="BR428" s="310"/>
      <c r="BS428" s="310"/>
      <c r="BT428" s="310"/>
      <c r="BU428" s="310"/>
      <c r="BV428" s="310"/>
      <c r="BW428" s="310"/>
      <c r="BX428" s="310"/>
      <c r="BY428" s="310"/>
      <c r="BZ428" s="310"/>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c r="EV428" s="14"/>
      <c r="EW428" s="14"/>
      <c r="EX428" s="14"/>
      <c r="EY428" s="14"/>
      <c r="EZ428" s="14"/>
      <c r="FA428" s="14"/>
      <c r="FB428" s="14"/>
      <c r="FC428" s="14"/>
      <c r="FD428" s="14"/>
      <c r="FE428" s="14"/>
      <c r="FF428" s="14"/>
      <c r="FG428" s="14"/>
      <c r="FH428" s="14"/>
      <c r="FI428" s="14"/>
      <c r="FJ428" s="14"/>
      <c r="FK428" s="14"/>
      <c r="FL428" s="14"/>
      <c r="FM428" s="14"/>
      <c r="FN428" s="14"/>
      <c r="FO428" s="14"/>
      <c r="FP428" s="14"/>
      <c r="FQ428" s="14"/>
      <c r="FR428" s="14"/>
      <c r="FS428" s="14"/>
      <c r="FT428" s="14"/>
      <c r="FU428" s="14"/>
      <c r="FV428" s="14"/>
      <c r="FW428" s="14"/>
      <c r="FX428" s="14"/>
      <c r="FY428" s="14"/>
      <c r="FZ428" s="14"/>
      <c r="GA428" s="14"/>
      <c r="GB428" s="14"/>
      <c r="GC428" s="14"/>
      <c r="GD428" s="14"/>
      <c r="GE428" s="14"/>
      <c r="GF428" s="14"/>
      <c r="GG428" s="14"/>
      <c r="GH428" s="14"/>
      <c r="GI428" s="14"/>
      <c r="GJ428" s="14"/>
      <c r="GK428" s="14"/>
      <c r="GL428" s="14"/>
      <c r="GM428" s="14"/>
      <c r="GN428" s="14"/>
      <c r="GO428" s="14"/>
      <c r="GP428" s="14"/>
      <c r="GQ428" s="14"/>
      <c r="GR428" s="14"/>
      <c r="GS428" s="14"/>
      <c r="GT428" s="14"/>
      <c r="GU428" s="14"/>
      <c r="GV428" s="14"/>
      <c r="GW428" s="14"/>
      <c r="GX428" s="14"/>
      <c r="GY428" s="14"/>
      <c r="GZ428" s="14"/>
      <c r="HA428" s="14"/>
      <c r="HB428" s="14"/>
      <c r="HC428" s="14"/>
      <c r="HD428" s="14"/>
      <c r="HE428" s="14"/>
      <c r="HF428" s="16"/>
      <c r="HG428" s="16"/>
      <c r="HH428" s="16"/>
      <c r="HI428" s="16"/>
      <c r="HJ428" s="16"/>
      <c r="HK428" s="16"/>
      <c r="HL428" s="16"/>
    </row>
    <row r="429" spans="1:220" x14ac:dyDescent="0.25">
      <c r="A429" s="337"/>
      <c r="B429" s="337"/>
      <c r="C429" s="337"/>
      <c r="D429" s="337"/>
      <c r="E429" s="337"/>
      <c r="F429" s="432"/>
      <c r="G429" s="337"/>
      <c r="H429" s="468"/>
      <c r="I429" s="337"/>
      <c r="J429" s="456"/>
      <c r="K429" s="338"/>
      <c r="L429" s="282"/>
      <c r="M429" s="16"/>
      <c r="N429" s="16"/>
      <c r="O429" s="339"/>
      <c r="P429" s="339"/>
      <c r="Q429" s="339"/>
      <c r="R429" s="339"/>
      <c r="S429" s="339"/>
      <c r="T429" s="339"/>
      <c r="U429" s="339"/>
      <c r="V429" s="339"/>
      <c r="W429" s="339"/>
      <c r="X429" s="339"/>
      <c r="Y429" s="339"/>
      <c r="Z429" s="339"/>
      <c r="AA429" s="339"/>
      <c r="AB429" s="339"/>
      <c r="AC429" s="339"/>
      <c r="AD429" s="339"/>
      <c r="AE429" s="339"/>
      <c r="AF429" s="339"/>
      <c r="AG429" s="339"/>
      <c r="AH429" s="339"/>
      <c r="AI429" s="339"/>
      <c r="AJ429" s="339"/>
      <c r="AK429" s="339"/>
      <c r="AL429" s="339"/>
      <c r="AM429" s="339"/>
      <c r="AN429" s="339"/>
      <c r="AO429" s="339"/>
      <c r="AP429" s="339"/>
      <c r="AQ429" s="339"/>
      <c r="AR429" s="339"/>
      <c r="AS429" s="339"/>
      <c r="AT429" s="339"/>
      <c r="AU429" s="339"/>
      <c r="AV429" s="339"/>
      <c r="AW429" s="339"/>
      <c r="AX429" s="339"/>
      <c r="AY429" s="339"/>
      <c r="AZ429" s="339"/>
      <c r="BA429" s="339"/>
      <c r="BB429" s="339"/>
      <c r="BC429" s="339"/>
      <c r="BD429" s="339"/>
      <c r="BE429" s="339"/>
      <c r="BF429" s="339"/>
      <c r="BG429" s="339"/>
      <c r="BH429" s="339"/>
      <c r="BI429" s="339"/>
      <c r="BJ429" s="339"/>
      <c r="BK429" s="339"/>
      <c r="BL429" s="339"/>
      <c r="BM429" s="339"/>
      <c r="BN429" s="339"/>
      <c r="BO429" s="339"/>
      <c r="BP429" s="339"/>
      <c r="BQ429" s="339"/>
      <c r="BR429" s="339"/>
      <c r="BS429" s="339"/>
      <c r="BT429" s="339"/>
      <c r="BU429" s="339"/>
      <c r="BV429" s="339"/>
      <c r="BW429" s="339"/>
      <c r="BX429" s="339"/>
      <c r="BY429" s="339"/>
      <c r="BZ429" s="339"/>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c r="EK429" s="16"/>
      <c r="EL429" s="16"/>
      <c r="EM429" s="16"/>
      <c r="EN429" s="16"/>
      <c r="EO429" s="16"/>
      <c r="EP429" s="16"/>
      <c r="EQ429" s="16"/>
      <c r="ER429" s="16"/>
      <c r="ES429" s="16"/>
      <c r="ET429" s="16"/>
      <c r="EU429" s="16"/>
      <c r="EV429" s="16"/>
      <c r="EW429" s="16"/>
      <c r="EX429" s="16"/>
      <c r="EY429" s="16"/>
      <c r="EZ429" s="16"/>
      <c r="FA429" s="16"/>
      <c r="FB429" s="16"/>
      <c r="FC429" s="16"/>
      <c r="FD429" s="16"/>
      <c r="FE429" s="16"/>
      <c r="FF429" s="16"/>
      <c r="FG429" s="16"/>
      <c r="FH429" s="16"/>
      <c r="FI429" s="16"/>
      <c r="FJ429" s="16"/>
      <c r="FK429" s="16"/>
      <c r="FL429" s="16"/>
      <c r="FM429" s="16"/>
      <c r="FN429" s="16"/>
      <c r="FO429" s="16"/>
      <c r="FP429" s="16"/>
      <c r="FQ429" s="16"/>
      <c r="FR429" s="16"/>
      <c r="FS429" s="16"/>
      <c r="FT429" s="16"/>
      <c r="FU429" s="16"/>
      <c r="FV429" s="16"/>
      <c r="FW429" s="16"/>
      <c r="FX429" s="16"/>
      <c r="FY429" s="16"/>
      <c r="FZ429" s="16"/>
      <c r="GA429" s="16"/>
      <c r="GB429" s="16"/>
      <c r="GC429" s="16"/>
      <c r="GD429" s="16"/>
      <c r="GE429" s="16"/>
      <c r="GF429" s="16"/>
      <c r="GG429" s="16"/>
      <c r="GH429" s="16"/>
      <c r="GI429" s="16"/>
      <c r="GJ429" s="16"/>
      <c r="GK429" s="16"/>
      <c r="GL429" s="16"/>
      <c r="GM429" s="16"/>
      <c r="GN429" s="16"/>
      <c r="GO429" s="16"/>
      <c r="GP429" s="16"/>
      <c r="GQ429" s="16"/>
      <c r="GR429" s="16"/>
      <c r="GS429" s="16"/>
      <c r="GT429" s="16"/>
      <c r="GU429" s="16"/>
      <c r="GV429" s="16"/>
      <c r="GW429" s="16"/>
      <c r="GX429" s="16"/>
      <c r="GY429" s="16"/>
      <c r="GZ429" s="16"/>
      <c r="HA429" s="16"/>
      <c r="HB429" s="16"/>
      <c r="HC429" s="16"/>
      <c r="HD429" s="16"/>
      <c r="HE429" s="16"/>
      <c r="HF429" s="16"/>
      <c r="HG429" s="16"/>
      <c r="HH429" s="16"/>
      <c r="HI429" s="16"/>
      <c r="HJ429" s="16"/>
      <c r="HK429" s="16"/>
      <c r="HL429" s="16"/>
    </row>
    <row r="430" spans="1:220" ht="33.75" x14ac:dyDescent="0.25">
      <c r="A430" s="337"/>
      <c r="B430" s="337"/>
      <c r="C430" s="337"/>
      <c r="D430" s="337"/>
      <c r="E430" s="337"/>
      <c r="F430" s="407" t="s">
        <v>993</v>
      </c>
      <c r="G430" s="257" t="s">
        <v>994</v>
      </c>
      <c r="H430" s="460" t="s">
        <v>995</v>
      </c>
      <c r="I430" s="536" t="s">
        <v>996</v>
      </c>
      <c r="J430" s="537"/>
      <c r="K430" s="340"/>
      <c r="L430" s="282"/>
      <c r="M430" s="16"/>
      <c r="N430" s="16"/>
      <c r="O430" s="339"/>
      <c r="P430" s="339"/>
      <c r="Q430" s="339"/>
      <c r="R430" s="339"/>
      <c r="S430" s="339"/>
      <c r="T430" s="339"/>
      <c r="U430" s="339"/>
      <c r="V430" s="339"/>
      <c r="W430" s="339"/>
      <c r="X430" s="339"/>
      <c r="Y430" s="339"/>
      <c r="Z430" s="339"/>
      <c r="AA430" s="339"/>
      <c r="AB430" s="339"/>
      <c r="AC430" s="339"/>
      <c r="AD430" s="339"/>
      <c r="AE430" s="339"/>
      <c r="AF430" s="339"/>
      <c r="AG430" s="339"/>
      <c r="AH430" s="339"/>
      <c r="AI430" s="339"/>
      <c r="AJ430" s="339"/>
      <c r="AK430" s="339"/>
      <c r="AL430" s="339"/>
      <c r="AM430" s="339"/>
      <c r="AN430" s="339"/>
      <c r="AO430" s="339"/>
      <c r="AP430" s="339"/>
      <c r="AQ430" s="339"/>
      <c r="AR430" s="339"/>
      <c r="AS430" s="339"/>
      <c r="AT430" s="339"/>
      <c r="AU430" s="339"/>
      <c r="AV430" s="339"/>
      <c r="AW430" s="339"/>
      <c r="AX430" s="339"/>
      <c r="AY430" s="339"/>
      <c r="AZ430" s="339"/>
      <c r="BA430" s="339"/>
      <c r="BB430" s="339"/>
      <c r="BC430" s="339"/>
      <c r="BD430" s="339"/>
      <c r="BE430" s="339"/>
      <c r="BF430" s="339"/>
      <c r="BG430" s="339"/>
      <c r="BH430" s="339"/>
      <c r="BI430" s="339"/>
      <c r="BJ430" s="339"/>
      <c r="BK430" s="339"/>
      <c r="BL430" s="339"/>
      <c r="BM430" s="339"/>
      <c r="BN430" s="339"/>
      <c r="BO430" s="339"/>
      <c r="BP430" s="339"/>
      <c r="BQ430" s="339"/>
      <c r="BR430" s="339"/>
      <c r="BS430" s="339"/>
      <c r="BT430" s="339"/>
      <c r="BU430" s="339"/>
      <c r="BV430" s="339"/>
      <c r="BW430" s="339"/>
      <c r="BX430" s="339"/>
      <c r="BY430" s="339"/>
      <c r="BZ430" s="339"/>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c r="ES430" s="16"/>
      <c r="ET430" s="16"/>
      <c r="EU430" s="16"/>
      <c r="EV430" s="16"/>
      <c r="EW430" s="16"/>
      <c r="EX430" s="16"/>
      <c r="EY430" s="16"/>
      <c r="EZ430" s="16"/>
      <c r="FA430" s="16"/>
      <c r="FB430" s="16"/>
      <c r="FC430" s="16"/>
      <c r="FD430" s="16"/>
      <c r="FE430" s="16"/>
      <c r="FF430" s="16"/>
      <c r="FG430" s="16"/>
      <c r="FH430" s="16"/>
      <c r="FI430" s="16"/>
      <c r="FJ430" s="16"/>
      <c r="FK430" s="16"/>
      <c r="FL430" s="16"/>
      <c r="FM430" s="16"/>
      <c r="FN430" s="16"/>
      <c r="FO430" s="16"/>
      <c r="FP430" s="16"/>
      <c r="FQ430" s="16"/>
      <c r="FR430" s="16"/>
      <c r="FS430" s="16"/>
      <c r="FT430" s="16"/>
      <c r="FU430" s="16"/>
      <c r="FV430" s="16"/>
      <c r="FW430" s="16"/>
      <c r="FX430" s="16"/>
      <c r="FY430" s="16"/>
      <c r="FZ430" s="16"/>
      <c r="GA430" s="16"/>
      <c r="GB430" s="16"/>
      <c r="GC430" s="16"/>
      <c r="GD430" s="16"/>
      <c r="GE430" s="16"/>
      <c r="GF430" s="16"/>
      <c r="GG430" s="16"/>
      <c r="GH430" s="16"/>
      <c r="GI430" s="16"/>
      <c r="GJ430" s="16"/>
      <c r="GK430" s="16"/>
      <c r="GL430" s="16"/>
      <c r="GM430" s="16"/>
      <c r="GN430" s="16"/>
      <c r="GO430" s="16"/>
      <c r="GP430" s="16"/>
      <c r="GQ430" s="16"/>
      <c r="GR430" s="16"/>
      <c r="GS430" s="16"/>
      <c r="GT430" s="16"/>
      <c r="GU430" s="16"/>
      <c r="GV430" s="16"/>
      <c r="GW430" s="16"/>
      <c r="GX430" s="16"/>
      <c r="GY430" s="16"/>
      <c r="GZ430" s="16"/>
      <c r="HA430" s="16"/>
      <c r="HB430" s="16"/>
      <c r="HC430" s="16"/>
      <c r="HD430" s="16"/>
      <c r="HE430" s="16"/>
      <c r="HF430" s="16"/>
      <c r="HG430" s="16"/>
      <c r="HH430" s="16"/>
      <c r="HI430" s="16"/>
      <c r="HJ430" s="16"/>
      <c r="HK430" s="16"/>
      <c r="HL430" s="16"/>
    </row>
    <row r="431" spans="1:220" x14ac:dyDescent="0.25">
      <c r="A431" s="337"/>
      <c r="B431" s="337"/>
      <c r="C431" s="337"/>
      <c r="D431" s="337"/>
      <c r="E431" s="337"/>
      <c r="F431" s="407" t="s">
        <v>244</v>
      </c>
      <c r="G431" s="341">
        <f>75317993077.54+I431</f>
        <v>116988825809.32999</v>
      </c>
      <c r="H431" s="465">
        <f t="shared" ref="H431:H432" si="70">(G431*100%)/$G$433</f>
        <v>0.24990025909258934</v>
      </c>
      <c r="I431" s="119">
        <f>34092638138.01+7578194593.78</f>
        <v>41670832731.790001</v>
      </c>
      <c r="J431" s="477">
        <f>+I431/I433</f>
        <v>0.53251370044888191</v>
      </c>
      <c r="K431" s="340"/>
      <c r="L431" s="342"/>
      <c r="M431" s="16"/>
      <c r="N431" s="16"/>
      <c r="O431" s="339"/>
      <c r="P431" s="339"/>
      <c r="Q431" s="339"/>
      <c r="R431" s="339"/>
      <c r="S431" s="339"/>
      <c r="T431" s="339"/>
      <c r="U431" s="339"/>
      <c r="V431" s="339"/>
      <c r="W431" s="339"/>
      <c r="X431" s="339"/>
      <c r="Y431" s="339"/>
      <c r="Z431" s="339"/>
      <c r="AA431" s="339"/>
      <c r="AB431" s="339"/>
      <c r="AC431" s="339"/>
      <c r="AD431" s="339"/>
      <c r="AE431" s="339"/>
      <c r="AF431" s="339"/>
      <c r="AG431" s="339"/>
      <c r="AH431" s="339"/>
      <c r="AI431" s="339"/>
      <c r="AJ431" s="339"/>
      <c r="AK431" s="339"/>
      <c r="AL431" s="339"/>
      <c r="AM431" s="339"/>
      <c r="AN431" s="339"/>
      <c r="AO431" s="339"/>
      <c r="AP431" s="339"/>
      <c r="AQ431" s="339"/>
      <c r="AR431" s="339"/>
      <c r="AS431" s="339"/>
      <c r="AT431" s="339"/>
      <c r="AU431" s="339"/>
      <c r="AV431" s="339"/>
      <c r="AW431" s="339"/>
      <c r="AX431" s="339"/>
      <c r="AY431" s="339"/>
      <c r="AZ431" s="339"/>
      <c r="BA431" s="339"/>
      <c r="BB431" s="339"/>
      <c r="BC431" s="339"/>
      <c r="BD431" s="339"/>
      <c r="BE431" s="339"/>
      <c r="BF431" s="339"/>
      <c r="BG431" s="339"/>
      <c r="BH431" s="339"/>
      <c r="BI431" s="339"/>
      <c r="BJ431" s="339"/>
      <c r="BK431" s="339"/>
      <c r="BL431" s="339"/>
      <c r="BM431" s="339"/>
      <c r="BN431" s="339"/>
      <c r="BO431" s="339"/>
      <c r="BP431" s="339"/>
      <c r="BQ431" s="339"/>
      <c r="BR431" s="339"/>
      <c r="BS431" s="339"/>
      <c r="BT431" s="339"/>
      <c r="BU431" s="339"/>
      <c r="BV431" s="339"/>
      <c r="BW431" s="339"/>
      <c r="BX431" s="339"/>
      <c r="BY431" s="339"/>
      <c r="BZ431" s="339"/>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c r="EK431" s="16"/>
      <c r="EL431" s="16"/>
      <c r="EM431" s="16"/>
      <c r="EN431" s="16"/>
      <c r="EO431" s="16"/>
      <c r="EP431" s="16"/>
      <c r="EQ431" s="16"/>
      <c r="ER431" s="16"/>
      <c r="ES431" s="16"/>
      <c r="ET431" s="16"/>
      <c r="EU431" s="16"/>
      <c r="EV431" s="16"/>
      <c r="EW431" s="16"/>
      <c r="EX431" s="16"/>
      <c r="EY431" s="16"/>
      <c r="EZ431" s="16"/>
      <c r="FA431" s="16"/>
      <c r="FB431" s="16"/>
      <c r="FC431" s="16"/>
      <c r="FD431" s="16"/>
      <c r="FE431" s="16"/>
      <c r="FF431" s="16"/>
      <c r="FG431" s="16"/>
      <c r="FH431" s="16"/>
      <c r="FI431" s="16"/>
      <c r="FJ431" s="16"/>
      <c r="FK431" s="16"/>
      <c r="FL431" s="16"/>
      <c r="FM431" s="16"/>
      <c r="FN431" s="16"/>
      <c r="FO431" s="16"/>
      <c r="FP431" s="16"/>
      <c r="FQ431" s="16"/>
      <c r="FR431" s="16"/>
      <c r="FS431" s="16"/>
      <c r="FT431" s="16"/>
      <c r="FU431" s="16"/>
      <c r="FV431" s="16"/>
      <c r="FW431" s="16"/>
      <c r="FX431" s="16"/>
      <c r="FY431" s="16"/>
      <c r="FZ431" s="16"/>
      <c r="GA431" s="16"/>
      <c r="GB431" s="16"/>
      <c r="GC431" s="16"/>
      <c r="GD431" s="16"/>
      <c r="GE431" s="16"/>
      <c r="GF431" s="16"/>
      <c r="GG431" s="16"/>
      <c r="GH431" s="16"/>
      <c r="GI431" s="16"/>
      <c r="GJ431" s="16"/>
      <c r="GK431" s="16"/>
      <c r="GL431" s="16"/>
      <c r="GM431" s="16"/>
      <c r="GN431" s="16"/>
      <c r="GO431" s="16"/>
      <c r="GP431" s="16"/>
      <c r="GQ431" s="16"/>
      <c r="GR431" s="16"/>
      <c r="GS431" s="16"/>
      <c r="GT431" s="16"/>
      <c r="GU431" s="16"/>
      <c r="GV431" s="16"/>
      <c r="GW431" s="16"/>
      <c r="GX431" s="16"/>
      <c r="GY431" s="16"/>
      <c r="GZ431" s="16"/>
      <c r="HA431" s="16"/>
      <c r="HB431" s="16"/>
      <c r="HC431" s="16"/>
      <c r="HD431" s="16"/>
      <c r="HE431" s="16"/>
      <c r="HF431" s="16"/>
      <c r="HG431" s="16"/>
      <c r="HH431" s="16"/>
      <c r="HI431" s="16"/>
      <c r="HJ431" s="16"/>
      <c r="HK431" s="16"/>
      <c r="HL431" s="16"/>
    </row>
    <row r="432" spans="1:220" x14ac:dyDescent="0.25">
      <c r="A432" s="337"/>
      <c r="B432" s="337"/>
      <c r="C432" s="337"/>
      <c r="D432" s="337"/>
      <c r="E432" s="337"/>
      <c r="F432" s="407" t="s">
        <v>223</v>
      </c>
      <c r="G432" s="341">
        <f>314571010216.32+I432</f>
        <v>351153249089.38</v>
      </c>
      <c r="H432" s="465">
        <f t="shared" si="70"/>
        <v>0.75009974090741072</v>
      </c>
      <c r="I432" s="119">
        <v>36582238873.059998</v>
      </c>
      <c r="J432" s="477">
        <f>+I432/I433</f>
        <v>0.46748629955111803</v>
      </c>
      <c r="K432" s="343"/>
      <c r="L432" s="344"/>
      <c r="M432" s="16"/>
      <c r="N432" s="16"/>
      <c r="O432" s="339"/>
      <c r="P432" s="339"/>
      <c r="Q432" s="339"/>
      <c r="R432" s="339"/>
      <c r="S432" s="339"/>
      <c r="T432" s="339"/>
      <c r="U432" s="339"/>
      <c r="V432" s="339"/>
      <c r="W432" s="339"/>
      <c r="X432" s="339"/>
      <c r="Y432" s="339"/>
      <c r="Z432" s="339"/>
      <c r="AA432" s="339"/>
      <c r="AB432" s="339"/>
      <c r="AC432" s="339"/>
      <c r="AD432" s="339"/>
      <c r="AE432" s="339"/>
      <c r="AF432" s="339"/>
      <c r="AG432" s="339"/>
      <c r="AH432" s="339"/>
      <c r="AI432" s="339"/>
      <c r="AJ432" s="339"/>
      <c r="AK432" s="339"/>
      <c r="AL432" s="339"/>
      <c r="AM432" s="339"/>
      <c r="AN432" s="339"/>
      <c r="AO432" s="339"/>
      <c r="AP432" s="339"/>
      <c r="AQ432" s="339"/>
      <c r="AR432" s="339"/>
      <c r="AS432" s="339"/>
      <c r="AT432" s="339"/>
      <c r="AU432" s="339"/>
      <c r="AV432" s="339"/>
      <c r="AW432" s="339"/>
      <c r="AX432" s="339"/>
      <c r="AY432" s="339"/>
      <c r="AZ432" s="339"/>
      <c r="BA432" s="339"/>
      <c r="BB432" s="339"/>
      <c r="BC432" s="339"/>
      <c r="BD432" s="339"/>
      <c r="BE432" s="339"/>
      <c r="BF432" s="339"/>
      <c r="BG432" s="339"/>
      <c r="BH432" s="339"/>
      <c r="BI432" s="339"/>
      <c r="BJ432" s="339"/>
      <c r="BK432" s="339"/>
      <c r="BL432" s="339"/>
      <c r="BM432" s="339"/>
      <c r="BN432" s="339"/>
      <c r="BO432" s="339"/>
      <c r="BP432" s="339"/>
      <c r="BQ432" s="339"/>
      <c r="BR432" s="339"/>
      <c r="BS432" s="339"/>
      <c r="BT432" s="339"/>
      <c r="BU432" s="339"/>
      <c r="BV432" s="339"/>
      <c r="BW432" s="339"/>
      <c r="BX432" s="339"/>
      <c r="BY432" s="339"/>
      <c r="BZ432" s="339"/>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c r="ES432" s="16"/>
      <c r="ET432" s="16"/>
      <c r="EU432" s="16"/>
      <c r="EV432" s="16"/>
      <c r="EW432" s="16"/>
      <c r="EX432" s="16"/>
      <c r="EY432" s="16"/>
      <c r="EZ432" s="16"/>
      <c r="FA432" s="16"/>
      <c r="FB432" s="16"/>
      <c r="FC432" s="16"/>
      <c r="FD432" s="16"/>
      <c r="FE432" s="16"/>
      <c r="FF432" s="16"/>
      <c r="FG432" s="16"/>
      <c r="FH432" s="16"/>
      <c r="FI432" s="16"/>
      <c r="FJ432" s="16"/>
      <c r="FK432" s="16"/>
      <c r="FL432" s="16"/>
      <c r="FM432" s="16"/>
      <c r="FN432" s="16"/>
      <c r="FO432" s="16"/>
      <c r="FP432" s="16"/>
      <c r="FQ432" s="16"/>
      <c r="FR432" s="16"/>
      <c r="FS432" s="16"/>
      <c r="FT432" s="16"/>
      <c r="FU432" s="16"/>
      <c r="FV432" s="16"/>
      <c r="FW432" s="16"/>
      <c r="FX432" s="16"/>
      <c r="FY432" s="16"/>
      <c r="FZ432" s="16"/>
      <c r="GA432" s="16"/>
      <c r="GB432" s="16"/>
      <c r="GC432" s="16"/>
      <c r="GD432" s="16"/>
      <c r="GE432" s="16"/>
      <c r="GF432" s="16"/>
      <c r="GG432" s="16"/>
      <c r="GH432" s="16"/>
      <c r="GI432" s="16"/>
      <c r="GJ432" s="16"/>
      <c r="GK432" s="16"/>
      <c r="GL432" s="16"/>
      <c r="GM432" s="16"/>
      <c r="GN432" s="16"/>
      <c r="GO432" s="16"/>
      <c r="GP432" s="16"/>
      <c r="GQ432" s="16"/>
      <c r="GR432" s="16"/>
      <c r="GS432" s="16"/>
      <c r="GT432" s="16"/>
      <c r="GU432" s="16"/>
      <c r="GV432" s="16"/>
      <c r="GW432" s="16"/>
      <c r="GX432" s="16"/>
      <c r="GY432" s="16"/>
      <c r="GZ432" s="16"/>
      <c r="HA432" s="16"/>
      <c r="HB432" s="16"/>
      <c r="HC432" s="16"/>
      <c r="HD432" s="16"/>
      <c r="HE432" s="16"/>
      <c r="HF432" s="16"/>
      <c r="HG432" s="16"/>
      <c r="HH432" s="16"/>
      <c r="HI432" s="16"/>
      <c r="HJ432" s="16"/>
      <c r="HK432" s="16"/>
      <c r="HL432" s="16"/>
    </row>
    <row r="433" spans="1:220" x14ac:dyDescent="0.25">
      <c r="A433" s="337"/>
      <c r="B433" s="337"/>
      <c r="C433" s="337"/>
      <c r="D433" s="337"/>
      <c r="E433" s="337"/>
      <c r="F433" s="431" t="s">
        <v>8</v>
      </c>
      <c r="G433" s="334">
        <f>G431+G432</f>
        <v>468142074898.70996</v>
      </c>
      <c r="H433" s="466">
        <f>SUBTOTAL(9,H431:H432)</f>
        <v>1</v>
      </c>
      <c r="I433" s="345">
        <f t="shared" ref="I433:J433" si="71">SUM(I431:I432)</f>
        <v>78253071604.850006</v>
      </c>
      <c r="J433" s="477">
        <f t="shared" si="71"/>
        <v>1</v>
      </c>
      <c r="K433" s="338"/>
      <c r="L433" s="282"/>
      <c r="M433" s="16"/>
      <c r="N433" s="16"/>
      <c r="O433" s="339"/>
      <c r="P433" s="339"/>
      <c r="Q433" s="339"/>
      <c r="R433" s="339"/>
      <c r="S433" s="339"/>
      <c r="T433" s="339"/>
      <c r="U433" s="339"/>
      <c r="V433" s="339"/>
      <c r="W433" s="339"/>
      <c r="X433" s="339"/>
      <c r="Y433" s="339"/>
      <c r="Z433" s="339"/>
      <c r="AA433" s="339"/>
      <c r="AB433" s="339"/>
      <c r="AC433" s="339"/>
      <c r="AD433" s="339"/>
      <c r="AE433" s="339"/>
      <c r="AF433" s="339"/>
      <c r="AG433" s="339"/>
      <c r="AH433" s="339"/>
      <c r="AI433" s="339"/>
      <c r="AJ433" s="339"/>
      <c r="AK433" s="339"/>
      <c r="AL433" s="339"/>
      <c r="AM433" s="339"/>
      <c r="AN433" s="339"/>
      <c r="AO433" s="339"/>
      <c r="AP433" s="339"/>
      <c r="AQ433" s="339"/>
      <c r="AR433" s="339"/>
      <c r="AS433" s="339"/>
      <c r="AT433" s="339"/>
      <c r="AU433" s="339"/>
      <c r="AV433" s="339"/>
      <c r="AW433" s="339"/>
      <c r="AX433" s="339"/>
      <c r="AY433" s="339"/>
      <c r="AZ433" s="339"/>
      <c r="BA433" s="339"/>
      <c r="BB433" s="339"/>
      <c r="BC433" s="339"/>
      <c r="BD433" s="339"/>
      <c r="BE433" s="339"/>
      <c r="BF433" s="339"/>
      <c r="BG433" s="339"/>
      <c r="BH433" s="339"/>
      <c r="BI433" s="339"/>
      <c r="BJ433" s="339"/>
      <c r="BK433" s="339"/>
      <c r="BL433" s="339"/>
      <c r="BM433" s="339"/>
      <c r="BN433" s="339"/>
      <c r="BO433" s="339"/>
      <c r="BP433" s="339"/>
      <c r="BQ433" s="339"/>
      <c r="BR433" s="339"/>
      <c r="BS433" s="339"/>
      <c r="BT433" s="339"/>
      <c r="BU433" s="339"/>
      <c r="BV433" s="339"/>
      <c r="BW433" s="339"/>
      <c r="BX433" s="339"/>
      <c r="BY433" s="339"/>
      <c r="BZ433" s="339"/>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c r="ES433" s="16"/>
      <c r="ET433" s="16"/>
      <c r="EU433" s="16"/>
      <c r="EV433" s="16"/>
      <c r="EW433" s="16"/>
      <c r="EX433" s="16"/>
      <c r="EY433" s="16"/>
      <c r="EZ433" s="16"/>
      <c r="FA433" s="16"/>
      <c r="FB433" s="16"/>
      <c r="FC433" s="16"/>
      <c r="FD433" s="16"/>
      <c r="FE433" s="16"/>
      <c r="FF433" s="16"/>
      <c r="FG433" s="16"/>
      <c r="FH433" s="16"/>
      <c r="FI433" s="16"/>
      <c r="FJ433" s="16"/>
      <c r="FK433" s="16"/>
      <c r="FL433" s="16"/>
      <c r="FM433" s="16"/>
      <c r="FN433" s="16"/>
      <c r="FO433" s="16"/>
      <c r="FP433" s="16"/>
      <c r="FQ433" s="16"/>
      <c r="FR433" s="16"/>
      <c r="FS433" s="16"/>
      <c r="FT433" s="16"/>
      <c r="FU433" s="16"/>
      <c r="FV433" s="16"/>
      <c r="FW433" s="16"/>
      <c r="FX433" s="16"/>
      <c r="FY433" s="16"/>
      <c r="FZ433" s="16"/>
      <c r="GA433" s="16"/>
      <c r="GB433" s="16"/>
      <c r="GC433" s="16"/>
      <c r="GD433" s="16"/>
      <c r="GE433" s="16"/>
      <c r="GF433" s="16"/>
      <c r="GG433" s="16"/>
      <c r="GH433" s="16"/>
      <c r="GI433" s="16"/>
      <c r="GJ433" s="16"/>
      <c r="GK433" s="16"/>
      <c r="GL433" s="16"/>
      <c r="GM433" s="16"/>
      <c r="GN433" s="16"/>
      <c r="GO433" s="16"/>
      <c r="GP433" s="16"/>
      <c r="GQ433" s="16"/>
      <c r="GR433" s="16"/>
      <c r="GS433" s="16"/>
      <c r="GT433" s="16"/>
      <c r="GU433" s="16"/>
      <c r="GV433" s="16"/>
      <c r="GW433" s="16"/>
      <c r="GX433" s="16"/>
      <c r="GY433" s="16"/>
      <c r="GZ433" s="16"/>
      <c r="HA433" s="16"/>
      <c r="HB433" s="16"/>
      <c r="HC433" s="16"/>
      <c r="HD433" s="16"/>
      <c r="HE433" s="16"/>
      <c r="HF433" s="16"/>
      <c r="HG433" s="16"/>
      <c r="HH433" s="16"/>
      <c r="HI433" s="16"/>
      <c r="HJ433" s="16"/>
      <c r="HK433" s="16"/>
      <c r="HL433" s="16"/>
    </row>
    <row r="434" spans="1:220" x14ac:dyDescent="0.25">
      <c r="A434" s="337"/>
      <c r="B434" s="337"/>
      <c r="C434" s="337"/>
      <c r="D434" s="337"/>
      <c r="E434" s="337"/>
      <c r="F434" s="432"/>
      <c r="G434" s="346"/>
      <c r="H434" s="468"/>
      <c r="I434" s="337"/>
      <c r="J434" s="456"/>
      <c r="K434" s="343"/>
      <c r="L434" s="282"/>
      <c r="M434" s="16"/>
      <c r="N434" s="16"/>
      <c r="O434" s="339"/>
      <c r="P434" s="339"/>
      <c r="Q434" s="339"/>
      <c r="R434" s="339"/>
      <c r="S434" s="339"/>
      <c r="T434" s="339"/>
      <c r="U434" s="339"/>
      <c r="V434" s="339"/>
      <c r="W434" s="339"/>
      <c r="X434" s="339"/>
      <c r="Y434" s="339"/>
      <c r="Z434" s="339"/>
      <c r="AA434" s="339"/>
      <c r="AB434" s="339"/>
      <c r="AC434" s="339"/>
      <c r="AD434" s="339"/>
      <c r="AE434" s="339"/>
      <c r="AF434" s="339"/>
      <c r="AG434" s="339"/>
      <c r="AH434" s="339"/>
      <c r="AI434" s="339"/>
      <c r="AJ434" s="339"/>
      <c r="AK434" s="339"/>
      <c r="AL434" s="339"/>
      <c r="AM434" s="339"/>
      <c r="AN434" s="339"/>
      <c r="AO434" s="339"/>
      <c r="AP434" s="339"/>
      <c r="AQ434" s="339"/>
      <c r="AR434" s="339"/>
      <c r="AS434" s="339"/>
      <c r="AT434" s="339"/>
      <c r="AU434" s="339"/>
      <c r="AV434" s="339"/>
      <c r="AW434" s="339"/>
      <c r="AX434" s="339"/>
      <c r="AY434" s="339"/>
      <c r="AZ434" s="339"/>
      <c r="BA434" s="339"/>
      <c r="BB434" s="339"/>
      <c r="BC434" s="339"/>
      <c r="BD434" s="339"/>
      <c r="BE434" s="339"/>
      <c r="BF434" s="339"/>
      <c r="BG434" s="339"/>
      <c r="BH434" s="339"/>
      <c r="BI434" s="339"/>
      <c r="BJ434" s="339"/>
      <c r="BK434" s="339"/>
      <c r="BL434" s="339"/>
      <c r="BM434" s="339"/>
      <c r="BN434" s="339"/>
      <c r="BO434" s="339"/>
      <c r="BP434" s="339"/>
      <c r="BQ434" s="339"/>
      <c r="BR434" s="339"/>
      <c r="BS434" s="339"/>
      <c r="BT434" s="339"/>
      <c r="BU434" s="339"/>
      <c r="BV434" s="339"/>
      <c r="BW434" s="339"/>
      <c r="BX434" s="339"/>
      <c r="BY434" s="339"/>
      <c r="BZ434" s="339"/>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c r="FB434" s="16"/>
      <c r="FC434" s="16"/>
      <c r="FD434" s="16"/>
      <c r="FE434" s="16"/>
      <c r="FF434" s="16"/>
      <c r="FG434" s="16"/>
      <c r="FH434" s="16"/>
      <c r="FI434" s="16"/>
      <c r="FJ434" s="16"/>
      <c r="FK434" s="16"/>
      <c r="FL434" s="16"/>
      <c r="FM434" s="16"/>
      <c r="FN434" s="16"/>
      <c r="FO434" s="16"/>
      <c r="FP434" s="16"/>
      <c r="FQ434" s="16"/>
      <c r="FR434" s="16"/>
      <c r="FS434" s="16"/>
      <c r="FT434" s="16"/>
      <c r="FU434" s="16"/>
      <c r="FV434" s="16"/>
      <c r="FW434" s="16"/>
      <c r="FX434" s="16"/>
      <c r="FY434" s="16"/>
      <c r="FZ434" s="16"/>
      <c r="GA434" s="16"/>
      <c r="GB434" s="16"/>
      <c r="GC434" s="16"/>
      <c r="GD434" s="16"/>
      <c r="GE434" s="16"/>
      <c r="GF434" s="16"/>
      <c r="GG434" s="16"/>
      <c r="GH434" s="16"/>
      <c r="GI434" s="16"/>
      <c r="GJ434" s="16"/>
      <c r="GK434" s="16"/>
      <c r="GL434" s="16"/>
      <c r="GM434" s="16"/>
      <c r="GN434" s="16"/>
      <c r="GO434" s="16"/>
      <c r="GP434" s="16"/>
      <c r="GQ434" s="16"/>
      <c r="GR434" s="16"/>
      <c r="GS434" s="16"/>
      <c r="GT434" s="16"/>
      <c r="GU434" s="16"/>
      <c r="GV434" s="16"/>
      <c r="GW434" s="16"/>
      <c r="GX434" s="16"/>
      <c r="GY434" s="16"/>
      <c r="GZ434" s="16"/>
      <c r="HA434" s="16"/>
      <c r="HB434" s="16"/>
      <c r="HC434" s="16"/>
      <c r="HD434" s="16"/>
      <c r="HE434" s="16"/>
      <c r="HF434" s="16"/>
      <c r="HG434" s="16"/>
      <c r="HH434" s="16"/>
      <c r="HI434" s="16"/>
      <c r="HJ434" s="16"/>
      <c r="HK434" s="16"/>
      <c r="HL434" s="16"/>
    </row>
    <row r="435" spans="1:220" x14ac:dyDescent="0.25">
      <c r="A435" s="337"/>
      <c r="B435" s="337"/>
      <c r="C435" s="337"/>
      <c r="D435" s="337"/>
      <c r="E435" s="337"/>
      <c r="F435" s="432"/>
      <c r="G435" s="346"/>
      <c r="H435" s="469"/>
      <c r="I435" s="337"/>
      <c r="J435" s="456"/>
      <c r="K435" s="343"/>
      <c r="L435" s="282"/>
      <c r="M435" s="16"/>
      <c r="N435" s="16"/>
      <c r="O435" s="339"/>
      <c r="P435" s="339"/>
      <c r="Q435" s="339"/>
      <c r="R435" s="339"/>
      <c r="S435" s="339"/>
      <c r="T435" s="339"/>
      <c r="U435" s="339"/>
      <c r="V435" s="339"/>
      <c r="W435" s="339"/>
      <c r="X435" s="339"/>
      <c r="Y435" s="339"/>
      <c r="Z435" s="339"/>
      <c r="AA435" s="339"/>
      <c r="AB435" s="339"/>
      <c r="AC435" s="339"/>
      <c r="AD435" s="339"/>
      <c r="AE435" s="339"/>
      <c r="AF435" s="339"/>
      <c r="AG435" s="339"/>
      <c r="AH435" s="339"/>
      <c r="AI435" s="339"/>
      <c r="AJ435" s="339"/>
      <c r="AK435" s="339"/>
      <c r="AL435" s="339"/>
      <c r="AM435" s="339"/>
      <c r="AN435" s="339"/>
      <c r="AO435" s="339"/>
      <c r="AP435" s="339"/>
      <c r="AQ435" s="339"/>
      <c r="AR435" s="339"/>
      <c r="AS435" s="339"/>
      <c r="AT435" s="339"/>
      <c r="AU435" s="339"/>
      <c r="AV435" s="339"/>
      <c r="AW435" s="339"/>
      <c r="AX435" s="339"/>
      <c r="AY435" s="339"/>
      <c r="AZ435" s="339"/>
      <c r="BA435" s="339"/>
      <c r="BB435" s="339"/>
      <c r="BC435" s="339"/>
      <c r="BD435" s="339"/>
      <c r="BE435" s="339"/>
      <c r="BF435" s="339"/>
      <c r="BG435" s="339"/>
      <c r="BH435" s="339"/>
      <c r="BI435" s="339"/>
      <c r="BJ435" s="339"/>
      <c r="BK435" s="339"/>
      <c r="BL435" s="339"/>
      <c r="BM435" s="339"/>
      <c r="BN435" s="339"/>
      <c r="BO435" s="339"/>
      <c r="BP435" s="339"/>
      <c r="BQ435" s="339"/>
      <c r="BR435" s="339"/>
      <c r="BS435" s="339"/>
      <c r="BT435" s="339"/>
      <c r="BU435" s="339"/>
      <c r="BV435" s="339"/>
      <c r="BW435" s="339"/>
      <c r="BX435" s="339"/>
      <c r="BY435" s="339"/>
      <c r="BZ435" s="339"/>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c r="ES435" s="16"/>
      <c r="ET435" s="16"/>
      <c r="EU435" s="16"/>
      <c r="EV435" s="16"/>
      <c r="EW435" s="16"/>
      <c r="EX435" s="16"/>
      <c r="EY435" s="16"/>
      <c r="EZ435" s="16"/>
      <c r="FA435" s="16"/>
      <c r="FB435" s="16"/>
      <c r="FC435" s="16"/>
      <c r="FD435" s="16"/>
      <c r="FE435" s="16"/>
      <c r="FF435" s="16"/>
      <c r="FG435" s="16"/>
      <c r="FH435" s="16"/>
      <c r="FI435" s="16"/>
      <c r="FJ435" s="16"/>
      <c r="FK435" s="16"/>
      <c r="FL435" s="16"/>
      <c r="FM435" s="16"/>
      <c r="FN435" s="16"/>
      <c r="FO435" s="16"/>
      <c r="FP435" s="16"/>
      <c r="FQ435" s="16"/>
      <c r="FR435" s="16"/>
      <c r="FS435" s="16"/>
      <c r="FT435" s="16"/>
      <c r="FU435" s="16"/>
      <c r="FV435" s="16"/>
      <c r="FW435" s="16"/>
      <c r="FX435" s="16"/>
      <c r="FY435" s="16"/>
      <c r="FZ435" s="16"/>
      <c r="GA435" s="16"/>
      <c r="GB435" s="16"/>
      <c r="GC435" s="16"/>
      <c r="GD435" s="16"/>
      <c r="GE435" s="16"/>
      <c r="GF435" s="16"/>
      <c r="GG435" s="16"/>
      <c r="GH435" s="16"/>
      <c r="GI435" s="16"/>
      <c r="GJ435" s="16"/>
      <c r="GK435" s="16"/>
      <c r="GL435" s="16"/>
      <c r="GM435" s="16"/>
      <c r="GN435" s="16"/>
      <c r="GO435" s="16"/>
      <c r="GP435" s="16"/>
      <c r="GQ435" s="16"/>
      <c r="GR435" s="16"/>
      <c r="GS435" s="16"/>
      <c r="GT435" s="16"/>
      <c r="GU435" s="16"/>
      <c r="GV435" s="16"/>
      <c r="GW435" s="16"/>
      <c r="GX435" s="16"/>
      <c r="GY435" s="16"/>
      <c r="GZ435" s="16"/>
      <c r="HA435" s="16"/>
      <c r="HB435" s="16"/>
      <c r="HC435" s="16"/>
      <c r="HD435" s="16"/>
      <c r="HE435" s="16"/>
      <c r="HF435" s="16"/>
      <c r="HG435" s="16"/>
      <c r="HH435" s="16"/>
      <c r="HI435" s="16"/>
      <c r="HJ435" s="16"/>
      <c r="HK435" s="16"/>
      <c r="HL435" s="16"/>
    </row>
    <row r="436" spans="1:220" x14ac:dyDescent="0.25">
      <c r="A436" s="337"/>
      <c r="B436" s="337"/>
      <c r="C436" s="337"/>
      <c r="D436" s="337"/>
      <c r="E436" s="337"/>
      <c r="F436" s="432"/>
      <c r="G436" s="337"/>
      <c r="H436" s="468"/>
      <c r="I436" s="337"/>
      <c r="J436" s="456"/>
      <c r="K436" s="338"/>
      <c r="L436" s="282"/>
      <c r="M436" s="16"/>
      <c r="N436" s="16"/>
      <c r="O436" s="339"/>
      <c r="P436" s="339"/>
      <c r="Q436" s="339"/>
      <c r="R436" s="339"/>
      <c r="S436" s="339"/>
      <c r="T436" s="339"/>
      <c r="U436" s="339"/>
      <c r="V436" s="339"/>
      <c r="W436" s="339"/>
      <c r="X436" s="339"/>
      <c r="Y436" s="339"/>
      <c r="Z436" s="339"/>
      <c r="AA436" s="339"/>
      <c r="AB436" s="339"/>
      <c r="AC436" s="339"/>
      <c r="AD436" s="339"/>
      <c r="AE436" s="339"/>
      <c r="AF436" s="339"/>
      <c r="AG436" s="339"/>
      <c r="AH436" s="339"/>
      <c r="AI436" s="339"/>
      <c r="AJ436" s="339"/>
      <c r="AK436" s="339"/>
      <c r="AL436" s="339"/>
      <c r="AM436" s="339"/>
      <c r="AN436" s="339"/>
      <c r="AO436" s="339"/>
      <c r="AP436" s="339"/>
      <c r="AQ436" s="339"/>
      <c r="AR436" s="339"/>
      <c r="AS436" s="339"/>
      <c r="AT436" s="339"/>
      <c r="AU436" s="339"/>
      <c r="AV436" s="339"/>
      <c r="AW436" s="339"/>
      <c r="AX436" s="339"/>
      <c r="AY436" s="339"/>
      <c r="AZ436" s="339"/>
      <c r="BA436" s="339"/>
      <c r="BB436" s="339"/>
      <c r="BC436" s="339"/>
      <c r="BD436" s="339"/>
      <c r="BE436" s="339"/>
      <c r="BF436" s="339"/>
      <c r="BG436" s="339"/>
      <c r="BH436" s="339"/>
      <c r="BI436" s="339"/>
      <c r="BJ436" s="339"/>
      <c r="BK436" s="339"/>
      <c r="BL436" s="339"/>
      <c r="BM436" s="339"/>
      <c r="BN436" s="339"/>
      <c r="BO436" s="339"/>
      <c r="BP436" s="339"/>
      <c r="BQ436" s="339"/>
      <c r="BR436" s="339"/>
      <c r="BS436" s="339"/>
      <c r="BT436" s="339"/>
      <c r="BU436" s="339"/>
      <c r="BV436" s="339"/>
      <c r="BW436" s="339"/>
      <c r="BX436" s="339"/>
      <c r="BY436" s="339"/>
      <c r="BZ436" s="339"/>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6"/>
      <c r="EV436" s="16"/>
      <c r="EW436" s="16"/>
      <c r="EX436" s="16"/>
      <c r="EY436" s="16"/>
      <c r="EZ436" s="16"/>
      <c r="FA436" s="16"/>
      <c r="FB436" s="16"/>
      <c r="FC436" s="16"/>
      <c r="FD436" s="16"/>
      <c r="FE436" s="16"/>
      <c r="FF436" s="16"/>
      <c r="FG436" s="16"/>
      <c r="FH436" s="16"/>
      <c r="FI436" s="16"/>
      <c r="FJ436" s="16"/>
      <c r="FK436" s="16"/>
      <c r="FL436" s="16"/>
      <c r="FM436" s="16"/>
      <c r="FN436" s="16"/>
      <c r="FO436" s="16"/>
      <c r="FP436" s="16"/>
      <c r="FQ436" s="16"/>
      <c r="FR436" s="16"/>
      <c r="FS436" s="16"/>
      <c r="FT436" s="16"/>
      <c r="FU436" s="16"/>
      <c r="FV436" s="16"/>
      <c r="FW436" s="16"/>
      <c r="FX436" s="16"/>
      <c r="FY436" s="16"/>
      <c r="FZ436" s="16"/>
      <c r="GA436" s="16"/>
      <c r="GB436" s="16"/>
      <c r="GC436" s="16"/>
      <c r="GD436" s="16"/>
      <c r="GE436" s="16"/>
      <c r="GF436" s="16"/>
      <c r="GG436" s="16"/>
      <c r="GH436" s="16"/>
      <c r="GI436" s="16"/>
      <c r="GJ436" s="16"/>
      <c r="GK436" s="16"/>
      <c r="GL436" s="16"/>
      <c r="GM436" s="16"/>
      <c r="GN436" s="16"/>
      <c r="GO436" s="16"/>
      <c r="GP436" s="16"/>
      <c r="GQ436" s="16"/>
      <c r="GR436" s="16"/>
      <c r="GS436" s="16"/>
      <c r="GT436" s="16"/>
      <c r="GU436" s="16"/>
      <c r="GV436" s="16"/>
      <c r="GW436" s="16"/>
      <c r="GX436" s="16"/>
      <c r="GY436" s="16"/>
      <c r="GZ436" s="16"/>
      <c r="HA436" s="16"/>
      <c r="HB436" s="16"/>
      <c r="HC436" s="16"/>
      <c r="HD436" s="16"/>
      <c r="HE436" s="16"/>
      <c r="HF436" s="16"/>
      <c r="HG436" s="16"/>
      <c r="HH436" s="16"/>
      <c r="HI436" s="16"/>
      <c r="HJ436" s="16"/>
      <c r="HK436" s="16"/>
      <c r="HL436" s="16"/>
    </row>
    <row r="437" spans="1:220" ht="33.75" x14ac:dyDescent="0.25">
      <c r="A437" s="337"/>
      <c r="B437" s="337"/>
      <c r="C437" s="337"/>
      <c r="D437" s="337"/>
      <c r="E437" s="337"/>
      <c r="F437" s="407" t="s">
        <v>1012</v>
      </c>
      <c r="G437" s="257" t="s">
        <v>994</v>
      </c>
      <c r="H437" s="460" t="s">
        <v>995</v>
      </c>
      <c r="I437" s="536" t="s">
        <v>1013</v>
      </c>
      <c r="J437" s="537"/>
      <c r="K437" s="541" t="s">
        <v>1014</v>
      </c>
      <c r="L437" s="540"/>
      <c r="M437" s="16"/>
      <c r="N437" s="16"/>
      <c r="O437" s="339"/>
      <c r="P437" s="339"/>
      <c r="Q437" s="339"/>
      <c r="R437" s="339"/>
      <c r="S437" s="339"/>
      <c r="T437" s="339"/>
      <c r="U437" s="339"/>
      <c r="V437" s="339"/>
      <c r="W437" s="339"/>
      <c r="X437" s="339"/>
      <c r="Y437" s="339"/>
      <c r="Z437" s="339"/>
      <c r="AA437" s="339"/>
      <c r="AB437" s="339"/>
      <c r="AC437" s="339"/>
      <c r="AD437" s="339"/>
      <c r="AE437" s="339"/>
      <c r="AF437" s="339"/>
      <c r="AG437" s="339"/>
      <c r="AH437" s="339"/>
      <c r="AI437" s="339"/>
      <c r="AJ437" s="339"/>
      <c r="AK437" s="339"/>
      <c r="AL437" s="339"/>
      <c r="AM437" s="339"/>
      <c r="AN437" s="339"/>
      <c r="AO437" s="339"/>
      <c r="AP437" s="339"/>
      <c r="AQ437" s="339"/>
      <c r="AR437" s="339"/>
      <c r="AS437" s="339"/>
      <c r="AT437" s="339"/>
      <c r="AU437" s="339"/>
      <c r="AV437" s="339"/>
      <c r="AW437" s="339"/>
      <c r="AX437" s="339"/>
      <c r="AY437" s="339"/>
      <c r="AZ437" s="339"/>
      <c r="BA437" s="339"/>
      <c r="BB437" s="339"/>
      <c r="BC437" s="339"/>
      <c r="BD437" s="339"/>
      <c r="BE437" s="339"/>
      <c r="BF437" s="339"/>
      <c r="BG437" s="339"/>
      <c r="BH437" s="339"/>
      <c r="BI437" s="339"/>
      <c r="BJ437" s="339"/>
      <c r="BK437" s="339"/>
      <c r="BL437" s="339"/>
      <c r="BM437" s="339"/>
      <c r="BN437" s="339"/>
      <c r="BO437" s="339"/>
      <c r="BP437" s="339"/>
      <c r="BQ437" s="339"/>
      <c r="BR437" s="339"/>
      <c r="BS437" s="339"/>
      <c r="BT437" s="339"/>
      <c r="BU437" s="339"/>
      <c r="BV437" s="339"/>
      <c r="BW437" s="339"/>
      <c r="BX437" s="339"/>
      <c r="BY437" s="339"/>
      <c r="BZ437" s="339"/>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c r="ES437" s="16"/>
      <c r="ET437" s="16"/>
      <c r="EU437" s="16"/>
      <c r="EV437" s="16"/>
      <c r="EW437" s="16"/>
      <c r="EX437" s="16"/>
      <c r="EY437" s="16"/>
      <c r="EZ437" s="16"/>
      <c r="FA437" s="16"/>
      <c r="FB437" s="16"/>
      <c r="FC437" s="16"/>
      <c r="FD437" s="16"/>
      <c r="FE437" s="16"/>
      <c r="FF437" s="16"/>
      <c r="FG437" s="16"/>
      <c r="FH437" s="16"/>
      <c r="FI437" s="16"/>
      <c r="FJ437" s="16"/>
      <c r="FK437" s="16"/>
      <c r="FL437" s="16"/>
      <c r="FM437" s="16"/>
      <c r="FN437" s="16"/>
      <c r="FO437" s="16"/>
      <c r="FP437" s="16"/>
      <c r="FQ437" s="16"/>
      <c r="FR437" s="16"/>
      <c r="FS437" s="16"/>
      <c r="FT437" s="16"/>
      <c r="FU437" s="16"/>
      <c r="FV437" s="16"/>
      <c r="FW437" s="16"/>
      <c r="FX437" s="16"/>
      <c r="FY437" s="16"/>
      <c r="FZ437" s="16"/>
      <c r="GA437" s="16"/>
      <c r="GB437" s="16"/>
      <c r="GC437" s="16"/>
      <c r="GD437" s="16"/>
      <c r="GE437" s="16"/>
      <c r="GF437" s="16"/>
      <c r="GG437" s="16"/>
      <c r="GH437" s="16"/>
      <c r="GI437" s="16"/>
      <c r="GJ437" s="16"/>
      <c r="GK437" s="16"/>
      <c r="GL437" s="16"/>
      <c r="GM437" s="16"/>
      <c r="GN437" s="16"/>
      <c r="GO437" s="16"/>
      <c r="GP437" s="16"/>
      <c r="GQ437" s="16"/>
      <c r="GR437" s="16"/>
      <c r="GS437" s="16"/>
      <c r="GT437" s="16"/>
      <c r="GU437" s="16"/>
      <c r="GV437" s="16"/>
      <c r="GW437" s="16"/>
      <c r="GX437" s="16"/>
      <c r="GY437" s="16"/>
      <c r="GZ437" s="16"/>
      <c r="HA437" s="16"/>
      <c r="HB437" s="16"/>
      <c r="HC437" s="16"/>
      <c r="HD437" s="16"/>
      <c r="HE437" s="16"/>
      <c r="HF437" s="16"/>
      <c r="HG437" s="16"/>
      <c r="HH437" s="16"/>
      <c r="HI437" s="16"/>
      <c r="HJ437" s="16"/>
      <c r="HK437" s="16"/>
      <c r="HL437" s="16"/>
    </row>
    <row r="438" spans="1:220" x14ac:dyDescent="0.25">
      <c r="A438" s="337"/>
      <c r="B438" s="337"/>
      <c r="C438" s="337"/>
      <c r="D438" s="337"/>
      <c r="E438" s="337"/>
      <c r="F438" s="407" t="s">
        <v>244</v>
      </c>
      <c r="G438" s="119">
        <f>I438+K438</f>
        <v>105008694420.42999</v>
      </c>
      <c r="H438" s="465">
        <f t="shared" ref="H438:H439" si="72">G438/$G$440</f>
        <v>0.25849444188397841</v>
      </c>
      <c r="I438" s="119">
        <v>105008694420.42999</v>
      </c>
      <c r="J438" s="478">
        <f>+I438/I440</f>
        <v>0.27414102416980457</v>
      </c>
      <c r="K438" s="348"/>
      <c r="L438" s="349">
        <f>+K438/K440</f>
        <v>0</v>
      </c>
      <c r="M438" s="16"/>
      <c r="N438" s="16"/>
      <c r="O438" s="339"/>
      <c r="P438" s="339"/>
      <c r="Q438" s="339"/>
      <c r="R438" s="339"/>
      <c r="S438" s="339"/>
      <c r="T438" s="339"/>
      <c r="U438" s="339"/>
      <c r="V438" s="339"/>
      <c r="W438" s="339"/>
      <c r="X438" s="339"/>
      <c r="Y438" s="339"/>
      <c r="Z438" s="339"/>
      <c r="AA438" s="339"/>
      <c r="AB438" s="339"/>
      <c r="AC438" s="339"/>
      <c r="AD438" s="339"/>
      <c r="AE438" s="339"/>
      <c r="AF438" s="339"/>
      <c r="AG438" s="339"/>
      <c r="AH438" s="339"/>
      <c r="AI438" s="339"/>
      <c r="AJ438" s="339"/>
      <c r="AK438" s="339"/>
      <c r="AL438" s="339"/>
      <c r="AM438" s="339"/>
      <c r="AN438" s="339"/>
      <c r="AO438" s="339"/>
      <c r="AP438" s="339"/>
      <c r="AQ438" s="339"/>
      <c r="AR438" s="339"/>
      <c r="AS438" s="339"/>
      <c r="AT438" s="339"/>
      <c r="AU438" s="339"/>
      <c r="AV438" s="339"/>
      <c r="AW438" s="339"/>
      <c r="AX438" s="339"/>
      <c r="AY438" s="339"/>
      <c r="AZ438" s="339"/>
      <c r="BA438" s="339"/>
      <c r="BB438" s="339"/>
      <c r="BC438" s="339"/>
      <c r="BD438" s="339"/>
      <c r="BE438" s="339"/>
      <c r="BF438" s="339"/>
      <c r="BG438" s="339"/>
      <c r="BH438" s="339"/>
      <c r="BI438" s="339"/>
      <c r="BJ438" s="339"/>
      <c r="BK438" s="339"/>
      <c r="BL438" s="339"/>
      <c r="BM438" s="339"/>
      <c r="BN438" s="339"/>
      <c r="BO438" s="339"/>
      <c r="BP438" s="339"/>
      <c r="BQ438" s="339"/>
      <c r="BR438" s="339"/>
      <c r="BS438" s="339"/>
      <c r="BT438" s="339"/>
      <c r="BU438" s="339"/>
      <c r="BV438" s="339"/>
      <c r="BW438" s="339"/>
      <c r="BX438" s="339"/>
      <c r="BY438" s="339"/>
      <c r="BZ438" s="339"/>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c r="ES438" s="16"/>
      <c r="ET438" s="16"/>
      <c r="EU438" s="16"/>
      <c r="EV438" s="16"/>
      <c r="EW438" s="16"/>
      <c r="EX438" s="16"/>
      <c r="EY438" s="16"/>
      <c r="EZ438" s="16"/>
      <c r="FA438" s="16"/>
      <c r="FB438" s="16"/>
      <c r="FC438" s="16"/>
      <c r="FD438" s="16"/>
      <c r="FE438" s="16"/>
      <c r="FF438" s="16"/>
      <c r="FG438" s="16"/>
      <c r="FH438" s="16"/>
      <c r="FI438" s="16"/>
      <c r="FJ438" s="16"/>
      <c r="FK438" s="16"/>
      <c r="FL438" s="16"/>
      <c r="FM438" s="16"/>
      <c r="FN438" s="16"/>
      <c r="FO438" s="16"/>
      <c r="FP438" s="16"/>
      <c r="FQ438" s="16"/>
      <c r="FR438" s="16"/>
      <c r="FS438" s="16"/>
      <c r="FT438" s="16"/>
      <c r="FU438" s="16"/>
      <c r="FV438" s="16"/>
      <c r="FW438" s="16"/>
      <c r="FX438" s="16"/>
      <c r="FY438" s="16"/>
      <c r="FZ438" s="16"/>
      <c r="GA438" s="16"/>
      <c r="GB438" s="16"/>
      <c r="GC438" s="16"/>
      <c r="GD438" s="16"/>
      <c r="GE438" s="16"/>
      <c r="GF438" s="16"/>
      <c r="GG438" s="16"/>
      <c r="GH438" s="16"/>
      <c r="GI438" s="16"/>
      <c r="GJ438" s="16"/>
      <c r="GK438" s="16"/>
      <c r="GL438" s="16"/>
      <c r="GM438" s="16"/>
      <c r="GN438" s="16"/>
      <c r="GO438" s="16"/>
      <c r="GP438" s="16"/>
      <c r="GQ438" s="16"/>
      <c r="GR438" s="16"/>
      <c r="GS438" s="16"/>
      <c r="GT438" s="16"/>
      <c r="GU438" s="16"/>
      <c r="GV438" s="16"/>
      <c r="GW438" s="16"/>
      <c r="GX438" s="16"/>
      <c r="GY438" s="16"/>
      <c r="GZ438" s="16"/>
      <c r="HA438" s="16"/>
      <c r="HB438" s="16"/>
      <c r="HC438" s="16"/>
      <c r="HD438" s="16"/>
      <c r="HE438" s="16"/>
      <c r="HF438" s="16"/>
      <c r="HG438" s="16"/>
      <c r="HH438" s="16"/>
      <c r="HI438" s="16"/>
      <c r="HJ438" s="16"/>
      <c r="HK438" s="16"/>
      <c r="HL438" s="16"/>
    </row>
    <row r="439" spans="1:220" x14ac:dyDescent="0.25">
      <c r="A439" s="337"/>
      <c r="B439" s="337"/>
      <c r="C439" s="337"/>
      <c r="D439" s="337"/>
      <c r="E439" s="337"/>
      <c r="F439" s="407" t="s">
        <v>223</v>
      </c>
      <c r="G439" s="119">
        <f>I439+K439</f>
        <v>301223229388.44501</v>
      </c>
      <c r="H439" s="470">
        <f t="shared" si="72"/>
        <v>0.74150555811602159</v>
      </c>
      <c r="I439" s="119">
        <v>278037567037.27502</v>
      </c>
      <c r="J439" s="478">
        <f>+I439/I440</f>
        <v>0.72585897583019543</v>
      </c>
      <c r="K439" s="348">
        <v>23185662351.169998</v>
      </c>
      <c r="L439" s="349">
        <f>+K439/K440</f>
        <v>1</v>
      </c>
      <c r="M439" s="16"/>
      <c r="N439" s="16"/>
      <c r="O439" s="339"/>
      <c r="P439" s="339"/>
      <c r="Q439" s="339"/>
      <c r="R439" s="339"/>
      <c r="S439" s="339"/>
      <c r="T439" s="339"/>
      <c r="U439" s="339"/>
      <c r="V439" s="339"/>
      <c r="W439" s="339"/>
      <c r="X439" s="339"/>
      <c r="Y439" s="339"/>
      <c r="Z439" s="339"/>
      <c r="AA439" s="339"/>
      <c r="AB439" s="339"/>
      <c r="AC439" s="339"/>
      <c r="AD439" s="339"/>
      <c r="AE439" s="339"/>
      <c r="AF439" s="339"/>
      <c r="AG439" s="339"/>
      <c r="AH439" s="339"/>
      <c r="AI439" s="339"/>
      <c r="AJ439" s="339"/>
      <c r="AK439" s="339"/>
      <c r="AL439" s="339"/>
      <c r="AM439" s="339"/>
      <c r="AN439" s="339"/>
      <c r="AO439" s="339"/>
      <c r="AP439" s="339"/>
      <c r="AQ439" s="339"/>
      <c r="AR439" s="339"/>
      <c r="AS439" s="339"/>
      <c r="AT439" s="339"/>
      <c r="AU439" s="339"/>
      <c r="AV439" s="339"/>
      <c r="AW439" s="339"/>
      <c r="AX439" s="339"/>
      <c r="AY439" s="339"/>
      <c r="AZ439" s="339"/>
      <c r="BA439" s="339"/>
      <c r="BB439" s="339"/>
      <c r="BC439" s="339"/>
      <c r="BD439" s="339"/>
      <c r="BE439" s="339"/>
      <c r="BF439" s="339"/>
      <c r="BG439" s="339"/>
      <c r="BH439" s="339"/>
      <c r="BI439" s="339"/>
      <c r="BJ439" s="339"/>
      <c r="BK439" s="339"/>
      <c r="BL439" s="339"/>
      <c r="BM439" s="339"/>
      <c r="BN439" s="339"/>
      <c r="BO439" s="339"/>
      <c r="BP439" s="339"/>
      <c r="BQ439" s="339"/>
      <c r="BR439" s="339"/>
      <c r="BS439" s="339"/>
      <c r="BT439" s="339"/>
      <c r="BU439" s="339"/>
      <c r="BV439" s="339"/>
      <c r="BW439" s="339"/>
      <c r="BX439" s="339"/>
      <c r="BY439" s="339"/>
      <c r="BZ439" s="339"/>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c r="ES439" s="16"/>
      <c r="ET439" s="16"/>
      <c r="EU439" s="16"/>
      <c r="EV439" s="16"/>
      <c r="EW439" s="16"/>
      <c r="EX439" s="16"/>
      <c r="EY439" s="16"/>
      <c r="EZ439" s="16"/>
      <c r="FA439" s="16"/>
      <c r="FB439" s="16"/>
      <c r="FC439" s="16"/>
      <c r="FD439" s="16"/>
      <c r="FE439" s="16"/>
      <c r="FF439" s="16"/>
      <c r="FG439" s="16"/>
      <c r="FH439" s="16"/>
      <c r="FI439" s="16"/>
      <c r="FJ439" s="16"/>
      <c r="FK439" s="16"/>
      <c r="FL439" s="16"/>
      <c r="FM439" s="16"/>
      <c r="FN439" s="16"/>
      <c r="FO439" s="16"/>
      <c r="FP439" s="16"/>
      <c r="FQ439" s="16"/>
      <c r="FR439" s="16"/>
      <c r="FS439" s="16"/>
      <c r="FT439" s="16"/>
      <c r="FU439" s="16"/>
      <c r="FV439" s="16"/>
      <c r="FW439" s="16"/>
      <c r="FX439" s="16"/>
      <c r="FY439" s="16"/>
      <c r="FZ439" s="16"/>
      <c r="GA439" s="16"/>
      <c r="GB439" s="16"/>
      <c r="GC439" s="16"/>
      <c r="GD439" s="16"/>
      <c r="GE439" s="16"/>
      <c r="GF439" s="16"/>
      <c r="GG439" s="16"/>
      <c r="GH439" s="16"/>
      <c r="GI439" s="16"/>
      <c r="GJ439" s="16"/>
      <c r="GK439" s="16"/>
      <c r="GL439" s="16"/>
      <c r="GM439" s="16"/>
      <c r="GN439" s="16"/>
      <c r="GO439" s="16"/>
      <c r="GP439" s="16"/>
      <c r="GQ439" s="16"/>
      <c r="GR439" s="16"/>
      <c r="GS439" s="16"/>
      <c r="GT439" s="16"/>
      <c r="GU439" s="16"/>
      <c r="GV439" s="16"/>
      <c r="GW439" s="16"/>
      <c r="GX439" s="16"/>
      <c r="GY439" s="16"/>
      <c r="GZ439" s="16"/>
      <c r="HA439" s="16"/>
      <c r="HB439" s="16"/>
      <c r="HC439" s="16"/>
      <c r="HD439" s="16"/>
      <c r="HE439" s="16"/>
      <c r="HF439" s="16"/>
      <c r="HG439" s="16"/>
      <c r="HH439" s="16"/>
      <c r="HI439" s="16"/>
      <c r="HJ439" s="16"/>
      <c r="HK439" s="16"/>
      <c r="HL439" s="16"/>
    </row>
    <row r="440" spans="1:220" x14ac:dyDescent="0.25">
      <c r="A440" s="337"/>
      <c r="B440" s="337"/>
      <c r="C440" s="337"/>
      <c r="D440" s="337"/>
      <c r="E440" s="337"/>
      <c r="F440" s="431" t="s">
        <v>8</v>
      </c>
      <c r="G440" s="334">
        <f t="shared" ref="G440:H440" si="73">G438+G439</f>
        <v>406231923808.875</v>
      </c>
      <c r="H440" s="466">
        <f t="shared" si="73"/>
        <v>1</v>
      </c>
      <c r="I440" s="119">
        <f t="shared" ref="I440:J440" si="74">SUM(I438:I439)</f>
        <v>383046261457.70502</v>
      </c>
      <c r="J440" s="479">
        <f t="shared" si="74"/>
        <v>1</v>
      </c>
      <c r="K440" s="348">
        <f t="shared" ref="K440:L440" si="75">SUM(K438:K439)</f>
        <v>23185662351.169998</v>
      </c>
      <c r="L440" s="349">
        <f t="shared" si="75"/>
        <v>1</v>
      </c>
      <c r="M440" s="16"/>
      <c r="N440" s="16"/>
      <c r="O440" s="339"/>
      <c r="P440" s="339"/>
      <c r="Q440" s="339"/>
      <c r="R440" s="339"/>
      <c r="S440" s="339"/>
      <c r="T440" s="339"/>
      <c r="U440" s="339"/>
      <c r="V440" s="339"/>
      <c r="W440" s="339"/>
      <c r="X440" s="339"/>
      <c r="Y440" s="339"/>
      <c r="Z440" s="339"/>
      <c r="AA440" s="339"/>
      <c r="AB440" s="339"/>
      <c r="AC440" s="339"/>
      <c r="AD440" s="339"/>
      <c r="AE440" s="339"/>
      <c r="AF440" s="339"/>
      <c r="AG440" s="339"/>
      <c r="AH440" s="339"/>
      <c r="AI440" s="339"/>
      <c r="AJ440" s="339"/>
      <c r="AK440" s="339"/>
      <c r="AL440" s="339"/>
      <c r="AM440" s="339"/>
      <c r="AN440" s="339"/>
      <c r="AO440" s="339"/>
      <c r="AP440" s="339"/>
      <c r="AQ440" s="339"/>
      <c r="AR440" s="339"/>
      <c r="AS440" s="339"/>
      <c r="AT440" s="339"/>
      <c r="AU440" s="339"/>
      <c r="AV440" s="339"/>
      <c r="AW440" s="339"/>
      <c r="AX440" s="339"/>
      <c r="AY440" s="339"/>
      <c r="AZ440" s="339"/>
      <c r="BA440" s="339"/>
      <c r="BB440" s="339"/>
      <c r="BC440" s="339"/>
      <c r="BD440" s="339"/>
      <c r="BE440" s="339"/>
      <c r="BF440" s="339"/>
      <c r="BG440" s="339"/>
      <c r="BH440" s="339"/>
      <c r="BI440" s="339"/>
      <c r="BJ440" s="339"/>
      <c r="BK440" s="339"/>
      <c r="BL440" s="339"/>
      <c r="BM440" s="339"/>
      <c r="BN440" s="339"/>
      <c r="BO440" s="339"/>
      <c r="BP440" s="339"/>
      <c r="BQ440" s="339"/>
      <c r="BR440" s="339"/>
      <c r="BS440" s="339"/>
      <c r="BT440" s="339"/>
      <c r="BU440" s="339"/>
      <c r="BV440" s="339"/>
      <c r="BW440" s="339"/>
      <c r="BX440" s="339"/>
      <c r="BY440" s="339"/>
      <c r="BZ440" s="339"/>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c r="ES440" s="16"/>
      <c r="ET440" s="16"/>
      <c r="EU440" s="16"/>
      <c r="EV440" s="16"/>
      <c r="EW440" s="16"/>
      <c r="EX440" s="16"/>
      <c r="EY440" s="16"/>
      <c r="EZ440" s="16"/>
      <c r="FA440" s="16"/>
      <c r="FB440" s="16"/>
      <c r="FC440" s="16"/>
      <c r="FD440" s="16"/>
      <c r="FE440" s="16"/>
      <c r="FF440" s="16"/>
      <c r="FG440" s="16"/>
      <c r="FH440" s="16"/>
      <c r="FI440" s="16"/>
      <c r="FJ440" s="16"/>
      <c r="FK440" s="16"/>
      <c r="FL440" s="16"/>
      <c r="FM440" s="16"/>
      <c r="FN440" s="16"/>
      <c r="FO440" s="16"/>
      <c r="FP440" s="16"/>
      <c r="FQ440" s="16"/>
      <c r="FR440" s="16"/>
      <c r="FS440" s="16"/>
      <c r="FT440" s="16"/>
      <c r="FU440" s="16"/>
      <c r="FV440" s="16"/>
      <c r="FW440" s="16"/>
      <c r="FX440" s="16"/>
      <c r="FY440" s="16"/>
      <c r="FZ440" s="16"/>
      <c r="GA440" s="16"/>
      <c r="GB440" s="16"/>
      <c r="GC440" s="16"/>
      <c r="GD440" s="16"/>
      <c r="GE440" s="16"/>
      <c r="GF440" s="16"/>
      <c r="GG440" s="16"/>
      <c r="GH440" s="16"/>
      <c r="GI440" s="16"/>
      <c r="GJ440" s="16"/>
      <c r="GK440" s="16"/>
      <c r="GL440" s="16"/>
      <c r="GM440" s="16"/>
      <c r="GN440" s="16"/>
      <c r="GO440" s="16"/>
      <c r="GP440" s="16"/>
      <c r="GQ440" s="16"/>
      <c r="GR440" s="16"/>
      <c r="GS440" s="16"/>
      <c r="GT440" s="16"/>
      <c r="GU440" s="16"/>
      <c r="GV440" s="16"/>
      <c r="GW440" s="16"/>
      <c r="GX440" s="16"/>
      <c r="GY440" s="16"/>
      <c r="GZ440" s="16"/>
      <c r="HA440" s="16"/>
      <c r="HB440" s="16"/>
      <c r="HC440" s="16"/>
      <c r="HD440" s="16"/>
      <c r="HE440" s="16"/>
      <c r="HF440" s="16"/>
      <c r="HG440" s="16"/>
      <c r="HH440" s="16"/>
      <c r="HI440" s="16"/>
      <c r="HJ440" s="16"/>
      <c r="HK440" s="16"/>
      <c r="HL440" s="16"/>
    </row>
    <row r="441" spans="1:220" x14ac:dyDescent="0.25">
      <c r="A441" s="255"/>
      <c r="B441" s="255"/>
      <c r="C441" s="255"/>
      <c r="D441" s="255"/>
      <c r="E441" s="255"/>
      <c r="F441" s="433"/>
      <c r="G441" s="255"/>
      <c r="H441" s="471"/>
      <c r="I441" s="255"/>
      <c r="J441" s="480"/>
      <c r="K441" s="350"/>
      <c r="L441" s="11"/>
      <c r="M441" s="2"/>
      <c r="N441" s="2"/>
      <c r="O441" s="296"/>
      <c r="P441" s="296"/>
      <c r="Q441" s="296"/>
      <c r="R441" s="296"/>
      <c r="S441" s="296"/>
      <c r="T441" s="296"/>
      <c r="U441" s="296"/>
      <c r="V441" s="296"/>
      <c r="W441" s="296"/>
      <c r="X441" s="296"/>
      <c r="Y441" s="296"/>
      <c r="Z441" s="296"/>
      <c r="AA441" s="296"/>
      <c r="AB441" s="296"/>
      <c r="AC441" s="296"/>
      <c r="AD441" s="296"/>
      <c r="AE441" s="296"/>
      <c r="AF441" s="296"/>
      <c r="AG441" s="296"/>
      <c r="AH441" s="296"/>
      <c r="AI441" s="296"/>
      <c r="AJ441" s="296"/>
      <c r="AK441" s="296"/>
      <c r="AL441" s="296"/>
      <c r="AM441" s="296"/>
      <c r="AN441" s="296"/>
      <c r="AO441" s="296"/>
      <c r="AP441" s="296"/>
      <c r="AQ441" s="296"/>
      <c r="AR441" s="296"/>
      <c r="AS441" s="296"/>
      <c r="AT441" s="296"/>
      <c r="AU441" s="296"/>
      <c r="AV441" s="296"/>
      <c r="AW441" s="296"/>
      <c r="AX441" s="296"/>
      <c r="AY441" s="296"/>
      <c r="AZ441" s="296"/>
      <c r="BA441" s="296"/>
      <c r="BB441" s="296"/>
      <c r="BC441" s="296"/>
      <c r="BD441" s="296"/>
      <c r="BE441" s="296"/>
      <c r="BF441" s="296"/>
      <c r="BG441" s="296"/>
      <c r="BH441" s="296"/>
      <c r="BI441" s="296"/>
      <c r="BJ441" s="296"/>
      <c r="BK441" s="296"/>
      <c r="BL441" s="296"/>
      <c r="BM441" s="296"/>
      <c r="BN441" s="296"/>
      <c r="BO441" s="296"/>
      <c r="BP441" s="296"/>
      <c r="BQ441" s="296"/>
      <c r="BR441" s="296"/>
      <c r="BS441" s="296"/>
      <c r="BT441" s="296"/>
      <c r="BU441" s="296"/>
      <c r="BV441" s="296"/>
      <c r="BW441" s="296"/>
      <c r="BX441" s="296"/>
      <c r="BY441" s="296"/>
      <c r="BZ441" s="296"/>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row>
    <row r="442" spans="1:220" x14ac:dyDescent="0.25">
      <c r="A442" s="255"/>
      <c r="B442" s="255"/>
      <c r="C442" s="255"/>
      <c r="D442" s="255"/>
      <c r="E442" s="255"/>
      <c r="F442" s="433"/>
      <c r="G442" s="255"/>
      <c r="H442" s="471"/>
      <c r="I442" s="255"/>
      <c r="J442" s="480"/>
      <c r="K442" s="350"/>
      <c r="L442" s="11"/>
      <c r="M442" s="2"/>
      <c r="N442" s="2"/>
      <c r="O442" s="296"/>
      <c r="P442" s="296"/>
      <c r="Q442" s="296"/>
      <c r="R442" s="296"/>
      <c r="S442" s="296"/>
      <c r="T442" s="296"/>
      <c r="U442" s="296"/>
      <c r="V442" s="296"/>
      <c r="W442" s="296"/>
      <c r="X442" s="296"/>
      <c r="Y442" s="296"/>
      <c r="Z442" s="296"/>
      <c r="AA442" s="296"/>
      <c r="AB442" s="296"/>
      <c r="AC442" s="296"/>
      <c r="AD442" s="296"/>
      <c r="AE442" s="296"/>
      <c r="AF442" s="296"/>
      <c r="AG442" s="296"/>
      <c r="AH442" s="296"/>
      <c r="AI442" s="296"/>
      <c r="AJ442" s="296"/>
      <c r="AK442" s="296"/>
      <c r="AL442" s="296"/>
      <c r="AM442" s="296"/>
      <c r="AN442" s="296"/>
      <c r="AO442" s="296"/>
      <c r="AP442" s="296"/>
      <c r="AQ442" s="296"/>
      <c r="AR442" s="296"/>
      <c r="AS442" s="296"/>
      <c r="AT442" s="296"/>
      <c r="AU442" s="296"/>
      <c r="AV442" s="296"/>
      <c r="AW442" s="296"/>
      <c r="AX442" s="296"/>
      <c r="AY442" s="296"/>
      <c r="AZ442" s="296"/>
      <c r="BA442" s="296"/>
      <c r="BB442" s="296"/>
      <c r="BC442" s="296"/>
      <c r="BD442" s="296"/>
      <c r="BE442" s="296"/>
      <c r="BF442" s="296"/>
      <c r="BG442" s="296"/>
      <c r="BH442" s="296"/>
      <c r="BI442" s="296"/>
      <c r="BJ442" s="296"/>
      <c r="BK442" s="296"/>
      <c r="BL442" s="296"/>
      <c r="BM442" s="296"/>
      <c r="BN442" s="296"/>
      <c r="BO442" s="296"/>
      <c r="BP442" s="296"/>
      <c r="BQ442" s="296"/>
      <c r="BR442" s="296"/>
      <c r="BS442" s="296"/>
      <c r="BT442" s="296"/>
      <c r="BU442" s="296"/>
      <c r="BV442" s="296"/>
      <c r="BW442" s="296"/>
      <c r="BX442" s="296"/>
      <c r="BY442" s="296"/>
      <c r="BZ442" s="296"/>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row>
    <row r="443" spans="1:220" x14ac:dyDescent="0.25">
      <c r="A443" s="255"/>
      <c r="B443" s="255"/>
      <c r="C443" s="255"/>
      <c r="D443" s="255"/>
      <c r="E443" s="255"/>
      <c r="F443" s="433"/>
      <c r="G443" s="255"/>
      <c r="H443" s="471"/>
      <c r="I443" s="255"/>
      <c r="J443" s="480"/>
      <c r="K443" s="350"/>
      <c r="L443" s="11"/>
      <c r="M443" s="2"/>
      <c r="N443" s="2"/>
      <c r="O443" s="296"/>
      <c r="P443" s="296"/>
      <c r="Q443" s="296"/>
      <c r="R443" s="296"/>
      <c r="S443" s="296"/>
      <c r="T443" s="296"/>
      <c r="U443" s="296"/>
      <c r="V443" s="296"/>
      <c r="W443" s="296"/>
      <c r="X443" s="296"/>
      <c r="Y443" s="296"/>
      <c r="Z443" s="296"/>
      <c r="AA443" s="296"/>
      <c r="AB443" s="296"/>
      <c r="AC443" s="296"/>
      <c r="AD443" s="296"/>
      <c r="AE443" s="296"/>
      <c r="AF443" s="296"/>
      <c r="AG443" s="296"/>
      <c r="AH443" s="296"/>
      <c r="AI443" s="296"/>
      <c r="AJ443" s="296"/>
      <c r="AK443" s="296"/>
      <c r="AL443" s="296"/>
      <c r="AM443" s="296"/>
      <c r="AN443" s="296"/>
      <c r="AO443" s="296"/>
      <c r="AP443" s="296"/>
      <c r="AQ443" s="296"/>
      <c r="AR443" s="296"/>
      <c r="AS443" s="296"/>
      <c r="AT443" s="296"/>
      <c r="AU443" s="296"/>
      <c r="AV443" s="296"/>
      <c r="AW443" s="296"/>
      <c r="AX443" s="296"/>
      <c r="AY443" s="296"/>
      <c r="AZ443" s="296"/>
      <c r="BA443" s="296"/>
      <c r="BB443" s="296"/>
      <c r="BC443" s="296"/>
      <c r="BD443" s="296"/>
      <c r="BE443" s="296"/>
      <c r="BF443" s="296"/>
      <c r="BG443" s="296"/>
      <c r="BH443" s="296"/>
      <c r="BI443" s="296"/>
      <c r="BJ443" s="296"/>
      <c r="BK443" s="296"/>
      <c r="BL443" s="296"/>
      <c r="BM443" s="296"/>
      <c r="BN443" s="296"/>
      <c r="BO443" s="296"/>
      <c r="BP443" s="296"/>
      <c r="BQ443" s="296"/>
      <c r="BR443" s="296"/>
      <c r="BS443" s="296"/>
      <c r="BT443" s="296"/>
      <c r="BU443" s="296"/>
      <c r="BV443" s="296"/>
      <c r="BW443" s="296"/>
      <c r="BX443" s="296"/>
      <c r="BY443" s="296"/>
      <c r="BZ443" s="296"/>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row>
    <row r="444" spans="1:220" x14ac:dyDescent="0.25">
      <c r="A444" s="255"/>
      <c r="B444" s="255"/>
      <c r="C444" s="255"/>
      <c r="D444" s="255"/>
      <c r="E444" s="255"/>
      <c r="F444" s="433"/>
      <c r="G444" s="255"/>
      <c r="H444" s="471"/>
      <c r="I444" s="255"/>
      <c r="J444" s="480"/>
      <c r="K444" s="350"/>
      <c r="L444" s="11"/>
      <c r="M444" s="2"/>
      <c r="N444" s="2"/>
      <c r="O444" s="296"/>
      <c r="P444" s="296"/>
      <c r="Q444" s="296"/>
      <c r="R444" s="296"/>
      <c r="S444" s="296"/>
      <c r="T444" s="296"/>
      <c r="U444" s="296"/>
      <c r="V444" s="296"/>
      <c r="W444" s="296"/>
      <c r="X444" s="296"/>
      <c r="Y444" s="296"/>
      <c r="Z444" s="296"/>
      <c r="AA444" s="296"/>
      <c r="AB444" s="296"/>
      <c r="AC444" s="296"/>
      <c r="AD444" s="296"/>
      <c r="AE444" s="296"/>
      <c r="AF444" s="296"/>
      <c r="AG444" s="296"/>
      <c r="AH444" s="296"/>
      <c r="AI444" s="296"/>
      <c r="AJ444" s="296"/>
      <c r="AK444" s="296"/>
      <c r="AL444" s="296"/>
      <c r="AM444" s="296"/>
      <c r="AN444" s="296"/>
      <c r="AO444" s="296"/>
      <c r="AP444" s="296"/>
      <c r="AQ444" s="296"/>
      <c r="AR444" s="296"/>
      <c r="AS444" s="296"/>
      <c r="AT444" s="296"/>
      <c r="AU444" s="296"/>
      <c r="AV444" s="296"/>
      <c r="AW444" s="296"/>
      <c r="AX444" s="296"/>
      <c r="AY444" s="296"/>
      <c r="AZ444" s="296"/>
      <c r="BA444" s="296"/>
      <c r="BB444" s="296"/>
      <c r="BC444" s="296"/>
      <c r="BD444" s="296"/>
      <c r="BE444" s="296"/>
      <c r="BF444" s="296"/>
      <c r="BG444" s="296"/>
      <c r="BH444" s="296"/>
      <c r="BI444" s="296"/>
      <c r="BJ444" s="296"/>
      <c r="BK444" s="296"/>
      <c r="BL444" s="296"/>
      <c r="BM444" s="296"/>
      <c r="BN444" s="296"/>
      <c r="BO444" s="296"/>
      <c r="BP444" s="296"/>
      <c r="BQ444" s="296"/>
      <c r="BR444" s="296"/>
      <c r="BS444" s="296"/>
      <c r="BT444" s="296"/>
      <c r="BU444" s="296"/>
      <c r="BV444" s="296"/>
      <c r="BW444" s="296"/>
      <c r="BX444" s="296"/>
      <c r="BY444" s="296"/>
      <c r="BZ444" s="296"/>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row>
    <row r="445" spans="1:220" ht="33.75" x14ac:dyDescent="0.25">
      <c r="A445" s="255"/>
      <c r="B445" s="255"/>
      <c r="C445" s="255"/>
      <c r="D445" s="255"/>
      <c r="E445" s="255"/>
      <c r="F445" s="433"/>
      <c r="G445" s="351" t="s">
        <v>203</v>
      </c>
      <c r="H445" s="471"/>
      <c r="I445" s="255"/>
      <c r="J445" s="480"/>
      <c r="K445" s="350"/>
      <c r="L445" s="11"/>
      <c r="M445" s="2"/>
      <c r="N445" s="2"/>
      <c r="O445" s="296"/>
      <c r="P445" s="296"/>
      <c r="Q445" s="296"/>
      <c r="R445" s="296"/>
      <c r="S445" s="296"/>
      <c r="T445" s="296"/>
      <c r="U445" s="296"/>
      <c r="V445" s="296"/>
      <c r="W445" s="296"/>
      <c r="X445" s="296"/>
      <c r="Y445" s="296"/>
      <c r="Z445" s="296"/>
      <c r="AA445" s="296"/>
      <c r="AB445" s="296"/>
      <c r="AC445" s="296"/>
      <c r="AD445" s="296"/>
      <c r="AE445" s="296"/>
      <c r="AF445" s="296"/>
      <c r="AG445" s="296"/>
      <c r="AH445" s="296"/>
      <c r="AI445" s="296"/>
      <c r="AJ445" s="296"/>
      <c r="AK445" s="296"/>
      <c r="AL445" s="296"/>
      <c r="AM445" s="296"/>
      <c r="AN445" s="296"/>
      <c r="AO445" s="296"/>
      <c r="AP445" s="296"/>
      <c r="AQ445" s="296"/>
      <c r="AR445" s="296"/>
      <c r="AS445" s="296"/>
      <c r="AT445" s="296"/>
      <c r="AU445" s="296"/>
      <c r="AV445" s="296"/>
      <c r="AW445" s="296"/>
      <c r="AX445" s="296"/>
      <c r="AY445" s="296"/>
      <c r="AZ445" s="296"/>
      <c r="BA445" s="296"/>
      <c r="BB445" s="296"/>
      <c r="BC445" s="296"/>
      <c r="BD445" s="296"/>
      <c r="BE445" s="296"/>
      <c r="BF445" s="296"/>
      <c r="BG445" s="296"/>
      <c r="BH445" s="296"/>
      <c r="BI445" s="296"/>
      <c r="BJ445" s="296"/>
      <c r="BK445" s="296"/>
      <c r="BL445" s="296"/>
      <c r="BM445" s="296"/>
      <c r="BN445" s="296"/>
      <c r="BO445" s="296"/>
      <c r="BP445" s="296"/>
      <c r="BQ445" s="296"/>
      <c r="BR445" s="296"/>
      <c r="BS445" s="296"/>
      <c r="BT445" s="296"/>
      <c r="BU445" s="296"/>
      <c r="BV445" s="296"/>
      <c r="BW445" s="296"/>
      <c r="BX445" s="296"/>
      <c r="BY445" s="296"/>
      <c r="BZ445" s="296"/>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row>
  </sheetData>
  <sheetProtection algorithmName="SHA-512" hashValue="1hwUP58Xebt3Bte2v+NKQVw3rfxYtLiYe4LyzDFkt/Lf62I1qTcoHGOCfGimtgxFGT25O4H5BXVbXIhgpdGX2A==" saltValue="K2CchE3mVqcW0KxwZlY9FA==" spinCount="100000" sheet="1" objects="1" scenarios="1"/>
  <autoFilter ref="A2:HE405"/>
  <mergeCells count="11">
    <mergeCell ref="AN1:AY1"/>
    <mergeCell ref="AZ1:BZ1"/>
    <mergeCell ref="I430:J430"/>
    <mergeCell ref="A405:H405"/>
    <mergeCell ref="I437:J437"/>
    <mergeCell ref="K437:L437"/>
    <mergeCell ref="O1:W1"/>
    <mergeCell ref="A1:L1"/>
    <mergeCell ref="X1:AM1"/>
    <mergeCell ref="H409:K409"/>
    <mergeCell ref="H410:K410"/>
  </mergeCells>
  <phoneticPr fontId="27" type="noConversion"/>
  <printOptions horizontalCentered="1"/>
  <pageMargins left="0.47244094488188981" right="0.15748031496062992" top="0.6692913385826772" bottom="0.15748031496062992" header="0.74803149606299213" footer="0.35433070866141736"/>
  <pageSetup paperSize="5" scale="98" orientation="landscape" r:id="rId1"/>
  <rowBreaks count="3" manualBreakCount="3">
    <brk id="374" min="1" max="217" man="1"/>
    <brk id="390" max="16383" man="1"/>
    <brk id="410" max="16383" man="1"/>
  </rowBreaks>
  <colBreaks count="1" manualBreakCount="1">
    <brk id="12" max="10485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D16" sqref="D16"/>
    </sheetView>
  </sheetViews>
  <sheetFormatPr baseColWidth="10" defaultColWidth="11.125" defaultRowHeight="15" customHeight="1" x14ac:dyDescent="0.25"/>
  <cols>
    <col min="1" max="1" width="10.5" customWidth="1"/>
    <col min="2" max="2" width="44.875" customWidth="1"/>
    <col min="3" max="3" width="21.625" customWidth="1"/>
    <col min="4" max="13" width="10.5" customWidth="1"/>
  </cols>
  <sheetData>
    <row r="1" spans="1:26" ht="15.75" customHeight="1" x14ac:dyDescent="0.25">
      <c r="A1" s="1"/>
      <c r="B1" s="2"/>
      <c r="C1" s="2"/>
      <c r="D1" s="1"/>
      <c r="E1" s="1"/>
      <c r="F1" s="1"/>
      <c r="G1" s="1"/>
      <c r="H1" s="1"/>
      <c r="I1" s="1"/>
      <c r="J1" s="1"/>
      <c r="K1" s="1"/>
      <c r="L1" s="1"/>
      <c r="M1" s="1"/>
      <c r="N1" s="1"/>
      <c r="O1" s="1"/>
      <c r="P1" s="1"/>
      <c r="Q1" s="1"/>
      <c r="R1" s="1"/>
      <c r="S1" s="1"/>
      <c r="T1" s="1"/>
      <c r="U1" s="1"/>
      <c r="V1" s="1"/>
      <c r="W1" s="1"/>
      <c r="X1" s="1"/>
      <c r="Y1" s="1"/>
      <c r="Z1" s="1"/>
    </row>
    <row r="2" spans="1:26" ht="15.75" customHeight="1" x14ac:dyDescent="0.25">
      <c r="A2" s="1"/>
      <c r="B2" s="2"/>
      <c r="C2" s="2"/>
      <c r="D2" s="1"/>
      <c r="E2" s="1"/>
      <c r="F2" s="1"/>
      <c r="G2" s="1"/>
      <c r="H2" s="1"/>
      <c r="I2" s="1"/>
      <c r="J2" s="1"/>
      <c r="K2" s="1"/>
      <c r="L2" s="1"/>
      <c r="M2" s="1"/>
      <c r="N2" s="1"/>
      <c r="O2" s="1"/>
      <c r="P2" s="1"/>
      <c r="Q2" s="1"/>
      <c r="R2" s="1"/>
      <c r="S2" s="1"/>
      <c r="T2" s="1"/>
      <c r="U2" s="1"/>
      <c r="V2" s="1"/>
      <c r="W2" s="1"/>
      <c r="X2" s="1"/>
      <c r="Y2" s="1"/>
      <c r="Z2" s="1"/>
    </row>
    <row r="3" spans="1:26" ht="15.75" customHeight="1" x14ac:dyDescent="0.25">
      <c r="A3" s="1"/>
      <c r="B3" s="548" t="s">
        <v>0</v>
      </c>
      <c r="C3" s="544"/>
      <c r="D3" s="1"/>
      <c r="E3" s="1"/>
      <c r="F3" s="1"/>
      <c r="G3" s="1"/>
      <c r="H3" s="1"/>
      <c r="I3" s="1"/>
      <c r="J3" s="1"/>
      <c r="K3" s="1"/>
      <c r="L3" s="1"/>
      <c r="M3" s="1"/>
      <c r="N3" s="1"/>
      <c r="O3" s="1"/>
      <c r="P3" s="1"/>
      <c r="Q3" s="1"/>
      <c r="R3" s="1"/>
      <c r="S3" s="1"/>
      <c r="T3" s="1"/>
      <c r="U3" s="1"/>
      <c r="V3" s="1"/>
      <c r="W3" s="1"/>
      <c r="X3" s="1"/>
      <c r="Y3" s="1"/>
      <c r="Z3" s="1"/>
    </row>
    <row r="4" spans="1:26" ht="15.75" customHeight="1" x14ac:dyDescent="0.25">
      <c r="A4" s="1"/>
      <c r="B4" s="548" t="s">
        <v>1</v>
      </c>
      <c r="C4" s="544"/>
      <c r="D4" s="1"/>
      <c r="E4" s="1"/>
      <c r="F4" s="1"/>
      <c r="G4" s="1"/>
      <c r="H4" s="1"/>
      <c r="I4" s="1"/>
      <c r="J4" s="1"/>
      <c r="K4" s="1"/>
      <c r="L4" s="1"/>
      <c r="M4" s="1"/>
      <c r="N4" s="1"/>
      <c r="O4" s="1"/>
      <c r="P4" s="1"/>
      <c r="Q4" s="1"/>
      <c r="R4" s="1"/>
      <c r="S4" s="1"/>
      <c r="T4" s="1"/>
      <c r="U4" s="1"/>
      <c r="V4" s="1"/>
      <c r="W4" s="1"/>
      <c r="X4" s="1"/>
      <c r="Y4" s="1"/>
      <c r="Z4" s="1"/>
    </row>
    <row r="5" spans="1:26" ht="15.75" customHeight="1" x14ac:dyDescent="0.25">
      <c r="A5" s="1"/>
      <c r="B5" s="549" t="s">
        <v>2</v>
      </c>
      <c r="C5" s="540"/>
      <c r="D5" s="1"/>
      <c r="E5" s="1"/>
      <c r="F5" s="1"/>
      <c r="G5" s="1"/>
      <c r="H5" s="1"/>
      <c r="I5" s="1"/>
      <c r="J5" s="1"/>
      <c r="K5" s="1"/>
      <c r="L5" s="1"/>
      <c r="M5" s="1"/>
      <c r="N5" s="1"/>
      <c r="O5" s="1"/>
      <c r="P5" s="1"/>
      <c r="Q5" s="1"/>
      <c r="R5" s="1"/>
      <c r="S5" s="1"/>
      <c r="T5" s="1"/>
      <c r="U5" s="1"/>
      <c r="V5" s="1"/>
      <c r="W5" s="1"/>
      <c r="X5" s="1"/>
      <c r="Y5" s="1"/>
      <c r="Z5" s="1"/>
    </row>
    <row r="6" spans="1:26" ht="15.75" customHeight="1" x14ac:dyDescent="0.25">
      <c r="A6" s="1"/>
      <c r="B6" s="5" t="s">
        <v>4</v>
      </c>
      <c r="C6" s="9">
        <v>26105000000</v>
      </c>
      <c r="D6" s="1"/>
      <c r="E6" s="1"/>
      <c r="F6" s="1"/>
      <c r="G6" s="1"/>
      <c r="H6" s="1"/>
      <c r="I6" s="1"/>
      <c r="J6" s="1"/>
      <c r="K6" s="1"/>
      <c r="L6" s="1"/>
      <c r="M6" s="1"/>
      <c r="N6" s="1"/>
      <c r="O6" s="1"/>
      <c r="P6" s="1"/>
      <c r="Q6" s="1"/>
      <c r="R6" s="1"/>
      <c r="S6" s="1"/>
      <c r="T6" s="1"/>
      <c r="U6" s="1"/>
      <c r="V6" s="1"/>
      <c r="W6" s="1"/>
      <c r="X6" s="1"/>
      <c r="Y6" s="1"/>
      <c r="Z6" s="1"/>
    </row>
    <row r="7" spans="1:26" ht="15.75" customHeight="1" x14ac:dyDescent="0.25">
      <c r="A7" s="1"/>
      <c r="B7" s="5" t="s">
        <v>7</v>
      </c>
      <c r="C7" s="9">
        <v>8174000000</v>
      </c>
      <c r="D7" s="1"/>
      <c r="E7" s="1"/>
      <c r="F7" s="1"/>
      <c r="G7" s="1"/>
      <c r="H7" s="1"/>
      <c r="I7" s="1"/>
      <c r="J7" s="1"/>
      <c r="K7" s="1"/>
      <c r="L7" s="1"/>
      <c r="M7" s="1"/>
      <c r="N7" s="1"/>
      <c r="O7" s="1"/>
      <c r="P7" s="1"/>
      <c r="Q7" s="1"/>
      <c r="R7" s="1"/>
      <c r="S7" s="1"/>
      <c r="T7" s="1"/>
      <c r="U7" s="1"/>
      <c r="V7" s="1"/>
      <c r="W7" s="1"/>
      <c r="X7" s="1"/>
      <c r="Y7" s="1"/>
      <c r="Z7" s="1"/>
    </row>
    <row r="8" spans="1:26" ht="15.75" customHeight="1" x14ac:dyDescent="0.25">
      <c r="A8" s="1"/>
      <c r="B8" s="5" t="s">
        <v>8</v>
      </c>
      <c r="C8" s="10">
        <f>SUM(C6:C7)</f>
        <v>34279000000</v>
      </c>
      <c r="D8" s="1"/>
      <c r="E8" s="1"/>
      <c r="F8" s="1"/>
      <c r="G8" s="1"/>
      <c r="H8" s="1"/>
      <c r="I8" s="1"/>
      <c r="J8" s="1"/>
      <c r="K8" s="1"/>
      <c r="L8" s="1"/>
      <c r="M8" s="1"/>
      <c r="N8" s="1"/>
      <c r="O8" s="1"/>
      <c r="P8" s="1"/>
      <c r="Q8" s="1"/>
      <c r="R8" s="1"/>
      <c r="S8" s="1"/>
      <c r="T8" s="1"/>
      <c r="U8" s="1"/>
      <c r="V8" s="1"/>
      <c r="W8" s="1"/>
      <c r="X8" s="1"/>
      <c r="Y8" s="1"/>
      <c r="Z8" s="1"/>
    </row>
    <row r="9" spans="1:26" ht="15.75" customHeight="1" x14ac:dyDescent="0.25">
      <c r="A9" s="1"/>
      <c r="B9" s="2"/>
      <c r="C9" s="12"/>
      <c r="D9" s="1"/>
      <c r="E9" s="1"/>
      <c r="F9" s="1"/>
      <c r="G9" s="1"/>
      <c r="H9" s="1"/>
      <c r="I9" s="1"/>
      <c r="J9" s="1"/>
      <c r="K9" s="1"/>
      <c r="L9" s="1"/>
      <c r="M9" s="1"/>
      <c r="N9" s="1"/>
      <c r="O9" s="1"/>
      <c r="P9" s="1"/>
      <c r="Q9" s="1"/>
      <c r="R9" s="1"/>
      <c r="S9" s="1"/>
      <c r="T9" s="1"/>
      <c r="U9" s="1"/>
      <c r="V9" s="1"/>
      <c r="W9" s="1"/>
      <c r="X9" s="1"/>
      <c r="Y9" s="1"/>
      <c r="Z9" s="1"/>
    </row>
    <row r="10" spans="1:26" ht="15.75" customHeight="1" x14ac:dyDescent="0.25">
      <c r="A10" s="1"/>
      <c r="B10" s="2"/>
      <c r="C10" s="12"/>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5">
      <c r="A11" s="1"/>
      <c r="B11" s="2"/>
      <c r="C11" s="12"/>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1"/>
      <c r="B12" s="550" t="s">
        <v>10</v>
      </c>
      <c r="C12" s="540"/>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5">
      <c r="A13" s="1"/>
      <c r="B13" s="13" t="s">
        <v>11</v>
      </c>
      <c r="C13" s="9">
        <v>9000000000</v>
      </c>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5">
      <c r="A14" s="1"/>
      <c r="B14" s="13" t="s">
        <v>14</v>
      </c>
      <c r="C14" s="9">
        <v>2000000000</v>
      </c>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
      <c r="B15" s="13" t="s">
        <v>15</v>
      </c>
      <c r="C15" s="9">
        <v>400000000</v>
      </c>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1"/>
      <c r="B16" s="13" t="s">
        <v>16</v>
      </c>
      <c r="C16" s="9">
        <v>1000000000</v>
      </c>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1"/>
      <c r="B17" s="13" t="s">
        <v>17</v>
      </c>
      <c r="C17" s="9">
        <v>3000000000</v>
      </c>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1"/>
      <c r="B18" s="13" t="s">
        <v>18</v>
      </c>
      <c r="C18" s="9">
        <v>7500000000</v>
      </c>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3" t="s">
        <v>19</v>
      </c>
      <c r="C19" s="9">
        <v>700000000</v>
      </c>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3" t="s">
        <v>20</v>
      </c>
      <c r="C20" s="9">
        <v>1500000000</v>
      </c>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3" t="s">
        <v>22</v>
      </c>
      <c r="C21" s="9">
        <v>1200000000</v>
      </c>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3" t="s">
        <v>27</v>
      </c>
      <c r="C22" s="9">
        <v>3000000000</v>
      </c>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3" t="s">
        <v>34</v>
      </c>
      <c r="C23" s="9">
        <v>3000000000</v>
      </c>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3" t="s">
        <v>37</v>
      </c>
      <c r="C24" s="9">
        <f>3979008422.62-2000000000</f>
        <v>1979008422.6199999</v>
      </c>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5" t="s">
        <v>8</v>
      </c>
      <c r="C25" s="10">
        <f>SUM(C13:C24)</f>
        <v>34279008422.619999</v>
      </c>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2"/>
      <c r="C26" s="2"/>
      <c r="D26" s="1"/>
      <c r="E26" s="1"/>
      <c r="F26" s="1"/>
      <c r="G26" s="1"/>
      <c r="H26" s="1"/>
      <c r="I26" s="1"/>
      <c r="J26" s="1"/>
      <c r="K26" s="1"/>
      <c r="L26" s="1"/>
      <c r="M26" s="1"/>
      <c r="N26" s="1"/>
      <c r="O26" s="1"/>
      <c r="P26" s="1"/>
      <c r="Q26" s="1"/>
      <c r="R26" s="1"/>
      <c r="S26" s="1"/>
      <c r="T26" s="1"/>
      <c r="U26" s="1"/>
      <c r="V26" s="1"/>
      <c r="W26" s="1"/>
      <c r="X26" s="1"/>
      <c r="Y26" s="1"/>
      <c r="Z26" s="1"/>
    </row>
    <row r="27" spans="1:26" ht="15.7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V93sRdAzUkjcCmAFuj/ui1jUtLJtRjrUPTjcjZ128WYaq5R7EeQlDV7PLnIecV4kq0j/58PwgxOOj8lhytyj1w==" saltValue="jVuaKj25xCBChtgEKvQnzA==" spinCount="100000" sheet="1" objects="1" scenarios="1"/>
  <mergeCells count="4">
    <mergeCell ref="B3:C3"/>
    <mergeCell ref="B4:C4"/>
    <mergeCell ref="B5:C5"/>
    <mergeCell ref="B12:C1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000"/>
  <sheetViews>
    <sheetView workbookViewId="0">
      <selection activeCell="E19" sqref="E19"/>
    </sheetView>
  </sheetViews>
  <sheetFormatPr baseColWidth="10" defaultColWidth="11.125" defaultRowHeight="15" customHeight="1" x14ac:dyDescent="0.25"/>
  <cols>
    <col min="1" max="1" width="56.125" style="373" customWidth="1"/>
    <col min="2" max="2" width="19.125" style="373" customWidth="1"/>
    <col min="3" max="3" width="24.625" style="373" customWidth="1"/>
    <col min="4" max="4" width="23.625" style="373" customWidth="1"/>
    <col min="5" max="5" width="22.875" style="373" customWidth="1"/>
    <col min="6" max="6" width="20.125" style="373" customWidth="1"/>
    <col min="7" max="7" width="24.875" style="373" bestFit="1" customWidth="1"/>
    <col min="8" max="8" width="24.125" style="373" customWidth="1"/>
    <col min="9" max="9" width="16.125" style="373" customWidth="1"/>
    <col min="10" max="18" width="10.5" style="373" customWidth="1"/>
    <col min="19" max="16384" width="11.125" style="373"/>
  </cols>
  <sheetData>
    <row r="1" spans="1:27" ht="35.25" customHeight="1" x14ac:dyDescent="0.5">
      <c r="A1" s="554" t="s">
        <v>583</v>
      </c>
      <c r="B1" s="544"/>
      <c r="C1" s="544"/>
      <c r="D1" s="544"/>
      <c r="E1" s="544"/>
      <c r="F1" s="544"/>
      <c r="G1" s="544"/>
      <c r="H1" s="544"/>
      <c r="I1" s="2"/>
      <c r="J1" s="2"/>
      <c r="K1" s="2"/>
      <c r="L1" s="2"/>
      <c r="M1" s="2"/>
      <c r="N1" s="2"/>
      <c r="O1" s="2"/>
      <c r="P1" s="2"/>
      <c r="Q1" s="2"/>
      <c r="R1" s="2"/>
      <c r="S1" s="2"/>
      <c r="T1" s="2"/>
      <c r="U1" s="2"/>
      <c r="V1" s="2"/>
      <c r="W1" s="2"/>
      <c r="X1" s="2"/>
      <c r="Y1" s="2"/>
      <c r="Z1" s="2"/>
      <c r="AA1" s="2"/>
    </row>
    <row r="2" spans="1:27" ht="15.75" customHeight="1" x14ac:dyDescent="0.25">
      <c r="A2" s="2"/>
      <c r="B2" s="12"/>
      <c r="C2" s="12"/>
      <c r="D2" s="2"/>
      <c r="E2" s="2"/>
      <c r="F2" s="2"/>
      <c r="G2" s="2"/>
      <c r="H2" s="2"/>
      <c r="I2" s="2"/>
      <c r="J2" s="2"/>
      <c r="K2" s="2"/>
      <c r="L2" s="2"/>
      <c r="M2" s="2"/>
      <c r="N2" s="2"/>
      <c r="O2" s="2"/>
      <c r="P2" s="2"/>
      <c r="Q2" s="2"/>
      <c r="R2" s="2"/>
      <c r="S2" s="2"/>
      <c r="T2" s="2"/>
      <c r="U2" s="2"/>
      <c r="V2" s="2"/>
      <c r="W2" s="2"/>
      <c r="X2" s="2"/>
      <c r="Y2" s="2"/>
      <c r="Z2" s="2"/>
      <c r="AA2" s="2"/>
    </row>
    <row r="3" spans="1:27" ht="15.75" customHeight="1" x14ac:dyDescent="0.25">
      <c r="A3" s="2"/>
      <c r="B3" s="12"/>
      <c r="C3" s="12"/>
      <c r="D3" s="551" t="s">
        <v>584</v>
      </c>
      <c r="E3" s="552"/>
      <c r="F3" s="553"/>
      <c r="G3" s="375"/>
      <c r="H3" s="2"/>
      <c r="I3" s="2"/>
      <c r="J3" s="2"/>
      <c r="K3" s="2"/>
      <c r="L3" s="2"/>
      <c r="M3" s="2"/>
      <c r="N3" s="2"/>
      <c r="O3" s="2"/>
      <c r="P3" s="2"/>
      <c r="Q3" s="2"/>
      <c r="R3" s="2"/>
      <c r="S3" s="2"/>
      <c r="T3" s="2"/>
      <c r="U3" s="2"/>
      <c r="V3" s="2"/>
      <c r="W3" s="2"/>
      <c r="X3" s="2"/>
      <c r="Y3" s="2"/>
      <c r="Z3" s="2"/>
      <c r="AA3" s="2"/>
    </row>
    <row r="4" spans="1:27" s="255" customFormat="1" ht="15.75" customHeight="1" x14ac:dyDescent="0.25">
      <c r="A4" s="404" t="s">
        <v>585</v>
      </c>
      <c r="B4" s="404" t="s">
        <v>586</v>
      </c>
      <c r="C4" s="405" t="s">
        <v>587</v>
      </c>
      <c r="D4" s="406" t="s">
        <v>588</v>
      </c>
      <c r="E4" s="406" t="s">
        <v>589</v>
      </c>
      <c r="F4" s="406" t="s">
        <v>590</v>
      </c>
      <c r="G4" s="406" t="s">
        <v>1153</v>
      </c>
      <c r="H4" s="378" t="s">
        <v>591</v>
      </c>
    </row>
    <row r="5" spans="1:27" ht="15.75" customHeight="1" x14ac:dyDescent="0.25">
      <c r="A5" s="379" t="s">
        <v>9</v>
      </c>
      <c r="B5" s="200"/>
      <c r="C5" s="380">
        <f t="shared" ref="C5:F5" si="0">SUM(C6:C30)</f>
        <v>9460000000</v>
      </c>
      <c r="D5" s="381">
        <f t="shared" si="0"/>
        <v>0</v>
      </c>
      <c r="E5" s="381">
        <f t="shared" si="0"/>
        <v>650000000</v>
      </c>
      <c r="F5" s="381">
        <f t="shared" si="0"/>
        <v>0</v>
      </c>
      <c r="G5" s="382"/>
      <c r="H5" s="382">
        <f t="shared" ref="H5:H30" si="1">C5-(D5+E5+F5)</f>
        <v>8810000000</v>
      </c>
      <c r="I5" s="2"/>
      <c r="J5" s="2"/>
      <c r="K5" s="2"/>
      <c r="L5" s="2"/>
      <c r="M5" s="2"/>
      <c r="N5" s="2"/>
      <c r="O5" s="2"/>
      <c r="P5" s="2"/>
      <c r="Q5" s="2"/>
      <c r="R5" s="2"/>
      <c r="S5" s="2"/>
      <c r="T5" s="2"/>
      <c r="U5" s="2"/>
      <c r="V5" s="2"/>
      <c r="W5" s="2"/>
      <c r="X5" s="2"/>
      <c r="Y5" s="2"/>
      <c r="Z5" s="2"/>
      <c r="AA5" s="2"/>
    </row>
    <row r="6" spans="1:27" ht="15.75" customHeight="1" x14ac:dyDescent="0.25">
      <c r="A6" s="377" t="s">
        <v>594</v>
      </c>
      <c r="B6" s="376">
        <v>2000000000</v>
      </c>
      <c r="C6" s="376">
        <f>SUM(B7:B10)</f>
        <v>1640000000</v>
      </c>
      <c r="D6" s="9"/>
      <c r="E6" s="9"/>
      <c r="F6" s="9"/>
      <c r="G6" s="383"/>
      <c r="H6" s="382">
        <f t="shared" si="1"/>
        <v>1640000000</v>
      </c>
      <c r="I6" s="2"/>
      <c r="J6" s="2"/>
      <c r="K6" s="2"/>
      <c r="L6" s="2"/>
      <c r="M6" s="2"/>
      <c r="N6" s="2"/>
      <c r="O6" s="2"/>
      <c r="P6" s="2"/>
      <c r="Q6" s="2"/>
      <c r="R6" s="2"/>
      <c r="S6" s="2"/>
      <c r="T6" s="2"/>
      <c r="U6" s="2"/>
      <c r="V6" s="2"/>
      <c r="W6" s="2"/>
      <c r="X6" s="2"/>
      <c r="Y6" s="2"/>
      <c r="Z6" s="2"/>
      <c r="AA6" s="2"/>
    </row>
    <row r="7" spans="1:27" ht="15.75" customHeight="1" x14ac:dyDescent="0.25">
      <c r="A7" s="384" t="s">
        <v>596</v>
      </c>
      <c r="B7" s="385">
        <f t="shared" ref="B7:B8" si="2">($B$6*0.8)*0.25</f>
        <v>400000000</v>
      </c>
      <c r="C7" s="9"/>
      <c r="D7" s="9"/>
      <c r="E7" s="9"/>
      <c r="F7" s="9"/>
      <c r="G7" s="383"/>
      <c r="H7" s="382">
        <f t="shared" si="1"/>
        <v>0</v>
      </c>
      <c r="I7" s="2"/>
      <c r="J7" s="2"/>
      <c r="K7" s="2"/>
      <c r="L7" s="2"/>
      <c r="M7" s="2"/>
      <c r="N7" s="2"/>
      <c r="O7" s="2"/>
      <c r="P7" s="2"/>
      <c r="Q7" s="2"/>
      <c r="R7" s="2"/>
      <c r="S7" s="2"/>
      <c r="T7" s="2"/>
      <c r="U7" s="2"/>
      <c r="V7" s="2"/>
      <c r="W7" s="2"/>
      <c r="X7" s="2"/>
      <c r="Y7" s="2"/>
      <c r="Z7" s="2"/>
      <c r="AA7" s="2"/>
    </row>
    <row r="8" spans="1:27" ht="15.75" customHeight="1" x14ac:dyDescent="0.25">
      <c r="A8" s="384" t="s">
        <v>600</v>
      </c>
      <c r="B8" s="385">
        <f t="shared" si="2"/>
        <v>400000000</v>
      </c>
      <c r="C8" s="9"/>
      <c r="D8" s="9"/>
      <c r="E8" s="9"/>
      <c r="F8" s="9"/>
      <c r="G8" s="383"/>
      <c r="H8" s="382">
        <f t="shared" si="1"/>
        <v>0</v>
      </c>
      <c r="I8" s="2"/>
      <c r="J8" s="2"/>
      <c r="K8" s="2"/>
      <c r="L8" s="2"/>
      <c r="M8" s="2"/>
      <c r="N8" s="2"/>
      <c r="O8" s="2"/>
      <c r="P8" s="2"/>
      <c r="Q8" s="2"/>
      <c r="R8" s="2"/>
      <c r="S8" s="2"/>
      <c r="T8" s="2"/>
      <c r="U8" s="2"/>
      <c r="V8" s="2"/>
      <c r="W8" s="2"/>
      <c r="X8" s="2"/>
      <c r="Y8" s="2"/>
      <c r="Z8" s="2"/>
      <c r="AA8" s="2"/>
    </row>
    <row r="9" spans="1:27" ht="15.75" customHeight="1" x14ac:dyDescent="0.25">
      <c r="A9" s="384" t="s">
        <v>601</v>
      </c>
      <c r="B9" s="385">
        <f>($B$6*0.8)*0.5</f>
        <v>800000000</v>
      </c>
      <c r="C9" s="9"/>
      <c r="D9" s="9"/>
      <c r="E9" s="9"/>
      <c r="F9" s="9"/>
      <c r="G9" s="383"/>
      <c r="H9" s="382">
        <f t="shared" si="1"/>
        <v>0</v>
      </c>
      <c r="I9" s="2"/>
      <c r="J9" s="2"/>
      <c r="K9" s="2"/>
      <c r="L9" s="2"/>
      <c r="M9" s="2"/>
      <c r="N9" s="2"/>
      <c r="O9" s="2"/>
      <c r="P9" s="2"/>
      <c r="Q9" s="2"/>
      <c r="R9" s="2"/>
      <c r="S9" s="2"/>
      <c r="T9" s="2"/>
      <c r="U9" s="2"/>
      <c r="V9" s="2"/>
      <c r="W9" s="2"/>
      <c r="X9" s="2"/>
      <c r="Y9" s="2"/>
      <c r="Z9" s="2"/>
      <c r="AA9" s="2"/>
    </row>
    <row r="10" spans="1:27" ht="15.75" customHeight="1" x14ac:dyDescent="0.25">
      <c r="A10" s="384" t="s">
        <v>602</v>
      </c>
      <c r="B10" s="522">
        <v>40000000</v>
      </c>
      <c r="C10" s="9"/>
      <c r="D10" s="9"/>
      <c r="E10" s="9"/>
      <c r="F10" s="9"/>
      <c r="G10" s="383"/>
      <c r="H10" s="382">
        <f t="shared" si="1"/>
        <v>0</v>
      </c>
      <c r="I10" s="2"/>
      <c r="J10" s="2"/>
      <c r="K10" s="2"/>
      <c r="L10" s="2"/>
      <c r="M10" s="2"/>
      <c r="N10" s="2"/>
      <c r="O10" s="2"/>
      <c r="P10" s="2"/>
      <c r="Q10" s="2"/>
      <c r="R10" s="2"/>
      <c r="S10" s="2"/>
      <c r="T10" s="2"/>
      <c r="U10" s="2"/>
      <c r="V10" s="2"/>
      <c r="W10" s="2"/>
      <c r="X10" s="2"/>
      <c r="Y10" s="2"/>
      <c r="Z10" s="2"/>
      <c r="AA10" s="2"/>
    </row>
    <row r="11" spans="1:27" ht="15.75" customHeight="1" x14ac:dyDescent="0.25">
      <c r="A11" s="377" t="s">
        <v>603</v>
      </c>
      <c r="B11" s="376">
        <v>300000000</v>
      </c>
      <c r="C11" s="376">
        <f>SUM(B12:B13)</f>
        <v>245000000</v>
      </c>
      <c r="D11" s="376"/>
      <c r="E11" s="376"/>
      <c r="F11" s="376"/>
      <c r="G11" s="386"/>
      <c r="H11" s="382">
        <f t="shared" si="1"/>
        <v>245000000</v>
      </c>
      <c r="I11" s="2"/>
      <c r="J11" s="2"/>
      <c r="K11" s="2"/>
      <c r="L11" s="2"/>
      <c r="M11" s="2"/>
      <c r="N11" s="2"/>
      <c r="O11" s="2"/>
      <c r="P11" s="2"/>
      <c r="Q11" s="2"/>
      <c r="R11" s="2"/>
      <c r="S11" s="2"/>
      <c r="T11" s="2"/>
      <c r="U11" s="2"/>
      <c r="V11" s="2"/>
      <c r="W11" s="2"/>
      <c r="X11" s="2"/>
      <c r="Y11" s="2"/>
      <c r="Z11" s="2"/>
      <c r="AA11" s="2"/>
    </row>
    <row r="12" spans="1:27" ht="15.75" customHeight="1" x14ac:dyDescent="0.25">
      <c r="A12" s="384" t="s">
        <v>605</v>
      </c>
      <c r="B12" s="522">
        <f>($B$11*0.8)*100%</f>
        <v>240000000</v>
      </c>
      <c r="C12" s="9"/>
      <c r="D12" s="9"/>
      <c r="E12" s="9"/>
      <c r="F12" s="9"/>
      <c r="G12" s="383"/>
      <c r="H12" s="382">
        <f t="shared" si="1"/>
        <v>0</v>
      </c>
      <c r="I12" s="2"/>
      <c r="J12" s="2"/>
      <c r="K12" s="2"/>
      <c r="L12" s="2"/>
      <c r="M12" s="2"/>
      <c r="N12" s="2"/>
      <c r="O12" s="2"/>
      <c r="P12" s="2"/>
      <c r="Q12" s="2"/>
      <c r="R12" s="2"/>
      <c r="S12" s="2"/>
      <c r="T12" s="2"/>
      <c r="U12" s="2"/>
      <c r="V12" s="2"/>
      <c r="W12" s="2"/>
      <c r="X12" s="2"/>
      <c r="Y12" s="2"/>
      <c r="Z12" s="2"/>
      <c r="AA12" s="2"/>
    </row>
    <row r="13" spans="1:27" ht="15.75" customHeight="1" x14ac:dyDescent="0.25">
      <c r="A13" s="384" t="s">
        <v>606</v>
      </c>
      <c r="B13" s="522">
        <v>5000000</v>
      </c>
      <c r="C13" s="9"/>
      <c r="D13" s="9"/>
      <c r="E13" s="9"/>
      <c r="F13" s="9"/>
      <c r="G13" s="383"/>
      <c r="H13" s="382">
        <f t="shared" si="1"/>
        <v>0</v>
      </c>
      <c r="I13" s="2"/>
      <c r="J13" s="2"/>
      <c r="K13" s="2"/>
      <c r="L13" s="2"/>
      <c r="M13" s="2"/>
      <c r="N13" s="2"/>
      <c r="O13" s="2"/>
      <c r="P13" s="2"/>
      <c r="Q13" s="2"/>
      <c r="R13" s="2"/>
      <c r="S13" s="2"/>
      <c r="T13" s="2"/>
      <c r="U13" s="2"/>
      <c r="V13" s="2"/>
      <c r="W13" s="2"/>
      <c r="X13" s="2"/>
      <c r="Y13" s="2"/>
      <c r="Z13" s="2"/>
      <c r="AA13" s="2"/>
    </row>
    <row r="14" spans="1:27" ht="15.75" customHeight="1" x14ac:dyDescent="0.25">
      <c r="A14" s="377" t="s">
        <v>607</v>
      </c>
      <c r="B14" s="376">
        <v>1400000000</v>
      </c>
      <c r="C14" s="376">
        <f>SUM(B15:B19)</f>
        <v>1145000000</v>
      </c>
      <c r="D14" s="9"/>
      <c r="E14" s="9"/>
      <c r="F14" s="9"/>
      <c r="G14" s="383"/>
      <c r="H14" s="382">
        <f t="shared" si="1"/>
        <v>1145000000</v>
      </c>
      <c r="I14" s="2"/>
      <c r="J14" s="2"/>
      <c r="K14" s="2"/>
      <c r="L14" s="2"/>
      <c r="M14" s="2"/>
      <c r="N14" s="2"/>
      <c r="O14" s="2"/>
      <c r="P14" s="2"/>
      <c r="Q14" s="2"/>
      <c r="R14" s="2"/>
      <c r="S14" s="2"/>
      <c r="T14" s="2"/>
      <c r="U14" s="2"/>
      <c r="V14" s="2"/>
      <c r="W14" s="2"/>
      <c r="X14" s="2"/>
      <c r="Y14" s="2"/>
      <c r="Z14" s="2"/>
      <c r="AA14" s="2"/>
    </row>
    <row r="15" spans="1:27" ht="15.75" customHeight="1" x14ac:dyDescent="0.25">
      <c r="A15" s="384" t="s">
        <v>610</v>
      </c>
      <c r="B15" s="385">
        <f>($B$14*0.8)*0.3</f>
        <v>336000000</v>
      </c>
      <c r="C15" s="9"/>
      <c r="D15" s="9"/>
      <c r="E15" s="9"/>
      <c r="F15" s="9"/>
      <c r="G15" s="383"/>
      <c r="H15" s="382">
        <f t="shared" si="1"/>
        <v>0</v>
      </c>
      <c r="I15" s="2"/>
      <c r="J15" s="2"/>
      <c r="K15" s="2"/>
      <c r="L15" s="2"/>
      <c r="M15" s="2"/>
      <c r="N15" s="2"/>
      <c r="O15" s="2"/>
      <c r="P15" s="2"/>
      <c r="Q15" s="2"/>
      <c r="R15" s="2"/>
      <c r="S15" s="2"/>
      <c r="T15" s="2"/>
      <c r="U15" s="2"/>
      <c r="V15" s="2"/>
      <c r="W15" s="2"/>
      <c r="X15" s="2"/>
      <c r="Y15" s="2"/>
      <c r="Z15" s="2"/>
      <c r="AA15" s="2"/>
    </row>
    <row r="16" spans="1:27" ht="15.75" customHeight="1" x14ac:dyDescent="0.25">
      <c r="A16" s="384" t="s">
        <v>611</v>
      </c>
      <c r="B16" s="385">
        <f>($B$14*0.8)*0.25</f>
        <v>280000000</v>
      </c>
      <c r="C16" s="9"/>
      <c r="D16" s="9"/>
      <c r="E16" s="9"/>
      <c r="F16" s="9"/>
      <c r="G16" s="383"/>
      <c r="H16" s="382">
        <f t="shared" si="1"/>
        <v>0</v>
      </c>
      <c r="I16" s="2"/>
      <c r="J16" s="2"/>
      <c r="K16" s="2"/>
      <c r="L16" s="2"/>
      <c r="M16" s="2"/>
      <c r="N16" s="2"/>
      <c r="O16" s="2"/>
      <c r="P16" s="2"/>
      <c r="Q16" s="2"/>
      <c r="R16" s="2"/>
      <c r="S16" s="2"/>
      <c r="T16" s="2"/>
      <c r="U16" s="2"/>
      <c r="V16" s="2"/>
      <c r="W16" s="2"/>
      <c r="X16" s="2"/>
      <c r="Y16" s="2"/>
      <c r="Z16" s="2"/>
      <c r="AA16" s="2"/>
    </row>
    <row r="17" spans="1:27" ht="15.75" customHeight="1" x14ac:dyDescent="0.25">
      <c r="A17" s="384" t="s">
        <v>613</v>
      </c>
      <c r="B17" s="385">
        <f>($B$14*0.8)*0.2</f>
        <v>224000000</v>
      </c>
      <c r="C17" s="9"/>
      <c r="D17" s="9"/>
      <c r="E17" s="9"/>
      <c r="F17" s="9"/>
      <c r="G17" s="383"/>
      <c r="H17" s="382">
        <f t="shared" si="1"/>
        <v>0</v>
      </c>
      <c r="I17" s="2"/>
      <c r="J17" s="2"/>
      <c r="K17" s="2"/>
      <c r="L17" s="2"/>
      <c r="M17" s="2"/>
      <c r="N17" s="2"/>
      <c r="O17" s="2"/>
      <c r="P17" s="2"/>
      <c r="Q17" s="2"/>
      <c r="R17" s="2"/>
      <c r="S17" s="2"/>
      <c r="T17" s="2"/>
      <c r="U17" s="2"/>
      <c r="V17" s="2"/>
      <c r="W17" s="2"/>
      <c r="X17" s="2"/>
      <c r="Y17" s="2"/>
      <c r="Z17" s="2"/>
      <c r="AA17" s="2"/>
    </row>
    <row r="18" spans="1:27" ht="15.75" customHeight="1" x14ac:dyDescent="0.25">
      <c r="A18" s="384" t="s">
        <v>618</v>
      </c>
      <c r="B18" s="385">
        <f>($B$14*0.8)*0.25</f>
        <v>280000000</v>
      </c>
      <c r="C18" s="9"/>
      <c r="D18" s="9"/>
      <c r="E18" s="9"/>
      <c r="F18" s="9"/>
      <c r="G18" s="383"/>
      <c r="H18" s="382">
        <f t="shared" si="1"/>
        <v>0</v>
      </c>
      <c r="I18" s="2"/>
      <c r="J18" s="2"/>
      <c r="K18" s="2"/>
      <c r="L18" s="2"/>
      <c r="M18" s="2"/>
      <c r="N18" s="2"/>
      <c r="O18" s="2"/>
      <c r="P18" s="2"/>
      <c r="Q18" s="2"/>
      <c r="R18" s="2"/>
      <c r="S18" s="2"/>
      <c r="T18" s="2"/>
      <c r="U18" s="2"/>
      <c r="V18" s="2"/>
      <c r="W18" s="2"/>
      <c r="X18" s="2"/>
      <c r="Y18" s="2"/>
      <c r="Z18" s="2"/>
      <c r="AA18" s="2"/>
    </row>
    <row r="19" spans="1:27" ht="15.75" customHeight="1" x14ac:dyDescent="0.25">
      <c r="A19" s="384" t="s">
        <v>621</v>
      </c>
      <c r="B19" s="522">
        <v>25000000</v>
      </c>
      <c r="C19" s="9"/>
      <c r="D19" s="9"/>
      <c r="E19" s="9"/>
      <c r="F19" s="9"/>
      <c r="G19" s="383"/>
      <c r="H19" s="382">
        <f t="shared" si="1"/>
        <v>0</v>
      </c>
      <c r="I19" s="2"/>
      <c r="J19" s="2"/>
      <c r="K19" s="2"/>
      <c r="L19" s="2"/>
      <c r="M19" s="2"/>
      <c r="N19" s="2"/>
      <c r="O19" s="2"/>
      <c r="P19" s="2"/>
      <c r="Q19" s="2"/>
      <c r="R19" s="2"/>
      <c r="S19" s="2"/>
      <c r="T19" s="2"/>
      <c r="U19" s="2"/>
      <c r="V19" s="2"/>
      <c r="W19" s="2"/>
      <c r="X19" s="2"/>
      <c r="Y19" s="2"/>
      <c r="Z19" s="2"/>
      <c r="AA19" s="2"/>
    </row>
    <row r="20" spans="1:27" ht="15.75" customHeight="1" x14ac:dyDescent="0.25">
      <c r="A20" s="377" t="s">
        <v>622</v>
      </c>
      <c r="B20" s="376">
        <v>6000000000</v>
      </c>
      <c r="C20" s="376">
        <f>B21+B22+B24+B25+B26</f>
        <v>4425000000</v>
      </c>
      <c r="D20" s="376"/>
      <c r="E20" s="376">
        <f>500000000+100000000+50000000</f>
        <v>650000000</v>
      </c>
      <c r="F20" s="376"/>
      <c r="G20" s="386"/>
      <c r="H20" s="382">
        <f t="shared" si="1"/>
        <v>3775000000</v>
      </c>
      <c r="I20" s="2"/>
      <c r="J20" s="2"/>
      <c r="K20" s="2"/>
      <c r="L20" s="2"/>
      <c r="M20" s="2"/>
      <c r="N20" s="2"/>
      <c r="O20" s="2"/>
      <c r="P20" s="2"/>
      <c r="Q20" s="2"/>
      <c r="R20" s="2"/>
      <c r="S20" s="2"/>
      <c r="T20" s="2"/>
      <c r="U20" s="2"/>
      <c r="V20" s="2"/>
      <c r="W20" s="2"/>
      <c r="X20" s="2"/>
      <c r="Y20" s="2"/>
      <c r="Z20" s="2"/>
      <c r="AA20" s="2"/>
    </row>
    <row r="21" spans="1:27" ht="15.75" customHeight="1" x14ac:dyDescent="0.25">
      <c r="A21" s="387" t="s">
        <v>1154</v>
      </c>
      <c r="B21" s="385">
        <f>($B$20*0.8)*0.6+840000000</f>
        <v>3720000000</v>
      </c>
      <c r="C21" s="9"/>
      <c r="D21" s="9"/>
      <c r="E21" s="9"/>
      <c r="F21" s="9"/>
      <c r="G21" s="383"/>
      <c r="H21" s="382">
        <f t="shared" si="1"/>
        <v>0</v>
      </c>
      <c r="I21" s="2"/>
      <c r="J21" s="2"/>
      <c r="K21" s="2"/>
      <c r="L21" s="2"/>
      <c r="M21" s="2"/>
      <c r="N21" s="2"/>
      <c r="O21" s="2"/>
      <c r="P21" s="2"/>
      <c r="Q21" s="2"/>
      <c r="R21" s="2"/>
      <c r="S21" s="2"/>
      <c r="T21" s="2"/>
      <c r="U21" s="2"/>
      <c r="V21" s="2"/>
      <c r="W21" s="2"/>
      <c r="X21" s="2"/>
      <c r="Y21" s="2"/>
      <c r="Z21" s="2"/>
      <c r="AA21" s="2"/>
    </row>
    <row r="22" spans="1:27" ht="15.75" customHeight="1" x14ac:dyDescent="0.25">
      <c r="A22" s="384" t="s">
        <v>625</v>
      </c>
      <c r="B22" s="385">
        <v>600000000</v>
      </c>
      <c r="C22" s="9"/>
      <c r="D22" s="9"/>
      <c r="E22" s="9"/>
      <c r="F22" s="9"/>
      <c r="G22" s="383"/>
      <c r="H22" s="382">
        <f t="shared" si="1"/>
        <v>0</v>
      </c>
      <c r="I22" s="2"/>
      <c r="J22" s="2"/>
      <c r="K22" s="2"/>
      <c r="L22" s="2"/>
      <c r="M22" s="2"/>
      <c r="N22" s="2"/>
      <c r="O22" s="2"/>
      <c r="P22" s="2"/>
      <c r="Q22" s="2"/>
      <c r="R22" s="2"/>
      <c r="S22" s="2"/>
      <c r="T22" s="2"/>
      <c r="U22" s="2"/>
      <c r="V22" s="2"/>
      <c r="W22" s="2"/>
      <c r="X22" s="2"/>
      <c r="Y22" s="2"/>
      <c r="Z22" s="2"/>
      <c r="AA22" s="2"/>
    </row>
    <row r="23" spans="1:27" ht="15.75" customHeight="1" x14ac:dyDescent="0.25">
      <c r="A23" s="384" t="s">
        <v>626</v>
      </c>
      <c r="B23" s="385">
        <f t="shared" ref="B23" si="3">($B$20*0.8)*0.1</f>
        <v>480000000</v>
      </c>
      <c r="C23" s="9"/>
      <c r="D23" s="9"/>
      <c r="E23" s="9"/>
      <c r="F23" s="9"/>
      <c r="G23" s="383"/>
      <c r="H23" s="382">
        <f t="shared" si="1"/>
        <v>0</v>
      </c>
      <c r="I23" s="2"/>
      <c r="J23" s="2"/>
      <c r="K23" s="2"/>
      <c r="L23" s="2"/>
      <c r="M23" s="2"/>
      <c r="N23" s="2"/>
      <c r="O23" s="2"/>
      <c r="P23" s="2"/>
      <c r="Q23" s="2"/>
      <c r="R23" s="2"/>
      <c r="S23" s="2"/>
      <c r="T23" s="2"/>
      <c r="U23" s="2"/>
      <c r="V23" s="2"/>
      <c r="W23" s="2"/>
      <c r="X23" s="2"/>
      <c r="Y23" s="2"/>
      <c r="Z23" s="2"/>
      <c r="AA23" s="2"/>
    </row>
    <row r="24" spans="1:27" ht="15.75" customHeight="1" x14ac:dyDescent="0.25">
      <c r="A24" s="384" t="s">
        <v>627</v>
      </c>
      <c r="B24" s="522">
        <v>70000000</v>
      </c>
      <c r="C24" s="9"/>
      <c r="D24" s="9"/>
      <c r="E24" s="9"/>
      <c r="F24" s="9"/>
      <c r="G24" s="383"/>
      <c r="H24" s="382">
        <f t="shared" si="1"/>
        <v>0</v>
      </c>
      <c r="I24" s="2"/>
      <c r="J24" s="2"/>
      <c r="K24" s="2"/>
      <c r="L24" s="2"/>
      <c r="M24" s="2"/>
      <c r="N24" s="2"/>
      <c r="O24" s="2"/>
      <c r="P24" s="2"/>
      <c r="Q24" s="2"/>
      <c r="R24" s="2"/>
      <c r="S24" s="2"/>
      <c r="T24" s="2"/>
      <c r="U24" s="2"/>
      <c r="V24" s="2"/>
      <c r="W24" s="2"/>
      <c r="X24" s="2"/>
      <c r="Y24" s="2"/>
      <c r="Z24" s="2"/>
      <c r="AA24" s="2"/>
    </row>
    <row r="25" spans="1:27" ht="15.75" customHeight="1" x14ac:dyDescent="0.25">
      <c r="A25" s="384" t="s">
        <v>119</v>
      </c>
      <c r="B25" s="522">
        <v>15000000</v>
      </c>
      <c r="C25" s="9"/>
      <c r="D25" s="9"/>
      <c r="E25" s="9"/>
      <c r="F25" s="9"/>
      <c r="G25" s="383"/>
      <c r="H25" s="382">
        <f t="shared" si="1"/>
        <v>0</v>
      </c>
      <c r="I25" s="2"/>
      <c r="J25" s="2"/>
      <c r="K25" s="2"/>
      <c r="L25" s="2"/>
      <c r="M25" s="2"/>
      <c r="N25" s="2"/>
      <c r="O25" s="2"/>
      <c r="P25" s="2"/>
      <c r="Q25" s="2"/>
      <c r="R25" s="2"/>
      <c r="S25" s="2"/>
      <c r="T25" s="2"/>
      <c r="U25" s="2"/>
      <c r="V25" s="2"/>
      <c r="W25" s="2"/>
      <c r="X25" s="2"/>
      <c r="Y25" s="2"/>
      <c r="Z25" s="2"/>
      <c r="AA25" s="2"/>
    </row>
    <row r="26" spans="1:27" ht="15.75" customHeight="1" x14ac:dyDescent="0.25">
      <c r="A26" s="384" t="s">
        <v>120</v>
      </c>
      <c r="B26" s="385">
        <v>20000000</v>
      </c>
      <c r="C26" s="9"/>
      <c r="D26" s="9"/>
      <c r="E26" s="9"/>
      <c r="F26" s="9"/>
      <c r="G26" s="383"/>
      <c r="H26" s="382">
        <f t="shared" si="1"/>
        <v>0</v>
      </c>
      <c r="I26" s="2"/>
      <c r="J26" s="2"/>
      <c r="K26" s="2"/>
      <c r="L26" s="2"/>
      <c r="M26" s="2"/>
      <c r="N26" s="2"/>
      <c r="O26" s="2"/>
      <c r="P26" s="2"/>
      <c r="Q26" s="2"/>
      <c r="R26" s="2"/>
      <c r="S26" s="2"/>
      <c r="T26" s="2"/>
      <c r="U26" s="2"/>
      <c r="V26" s="2"/>
      <c r="W26" s="2"/>
      <c r="X26" s="2"/>
      <c r="Y26" s="2"/>
      <c r="Z26" s="2"/>
      <c r="AA26" s="2"/>
    </row>
    <row r="27" spans="1:27" ht="15.75" customHeight="1" x14ac:dyDescent="0.25">
      <c r="A27" s="377" t="s">
        <v>635</v>
      </c>
      <c r="B27" s="523">
        <v>2000000000</v>
      </c>
      <c r="C27" s="376">
        <f>SUM(B28:B30)</f>
        <v>2005000000</v>
      </c>
      <c r="D27" s="376"/>
      <c r="E27" s="376"/>
      <c r="F27" s="376"/>
      <c r="G27" s="386"/>
      <c r="H27" s="382">
        <f t="shared" si="1"/>
        <v>2005000000</v>
      </c>
      <c r="I27" s="2"/>
      <c r="J27" s="2"/>
      <c r="K27" s="2"/>
      <c r="L27" s="2"/>
      <c r="M27" s="2"/>
      <c r="N27" s="2"/>
      <c r="O27" s="2"/>
      <c r="P27" s="2"/>
      <c r="Q27" s="2"/>
      <c r="R27" s="2"/>
      <c r="S27" s="2"/>
      <c r="T27" s="2"/>
      <c r="U27" s="2"/>
      <c r="V27" s="2"/>
      <c r="W27" s="2"/>
      <c r="X27" s="2"/>
      <c r="Y27" s="2"/>
      <c r="Z27" s="2"/>
      <c r="AA27" s="2"/>
    </row>
    <row r="28" spans="1:27" ht="15.75" customHeight="1" x14ac:dyDescent="0.25">
      <c r="A28" s="387" t="s">
        <v>1155</v>
      </c>
      <c r="B28" s="9">
        <f>B27*0.7</f>
        <v>1400000000</v>
      </c>
      <c r="C28" s="9"/>
      <c r="D28" s="9"/>
      <c r="E28" s="9"/>
      <c r="F28" s="9"/>
      <c r="G28" s="383"/>
      <c r="H28" s="382">
        <f t="shared" si="1"/>
        <v>0</v>
      </c>
      <c r="I28" s="2"/>
      <c r="J28" s="2"/>
      <c r="K28" s="2"/>
      <c r="L28" s="2"/>
      <c r="M28" s="2"/>
      <c r="N28" s="2"/>
      <c r="O28" s="2"/>
      <c r="P28" s="2"/>
      <c r="Q28" s="2"/>
      <c r="R28" s="2"/>
      <c r="S28" s="2"/>
      <c r="T28" s="2"/>
      <c r="U28" s="2"/>
      <c r="V28" s="2"/>
      <c r="W28" s="2"/>
      <c r="X28" s="2"/>
      <c r="Y28" s="2"/>
      <c r="Z28" s="2"/>
      <c r="AA28" s="2"/>
    </row>
    <row r="29" spans="1:27" ht="15.75" customHeight="1" x14ac:dyDescent="0.25">
      <c r="A29" s="387" t="s">
        <v>1156</v>
      </c>
      <c r="B29" s="9">
        <f>B27*0.3</f>
        <v>600000000</v>
      </c>
      <c r="C29" s="9"/>
      <c r="D29" s="9"/>
      <c r="E29" s="9"/>
      <c r="F29" s="9"/>
      <c r="G29" s="383"/>
      <c r="H29" s="382">
        <f t="shared" si="1"/>
        <v>0</v>
      </c>
      <c r="I29" s="2"/>
      <c r="J29" s="2"/>
      <c r="K29" s="2"/>
      <c r="L29" s="2"/>
      <c r="M29" s="2"/>
      <c r="N29" s="2"/>
      <c r="O29" s="2"/>
      <c r="P29" s="2"/>
      <c r="Q29" s="2"/>
      <c r="R29" s="2"/>
      <c r="S29" s="2"/>
      <c r="T29" s="2"/>
      <c r="U29" s="2"/>
      <c r="V29" s="2"/>
      <c r="W29" s="2"/>
      <c r="X29" s="2"/>
      <c r="Y29" s="2"/>
      <c r="Z29" s="2"/>
      <c r="AA29" s="2"/>
    </row>
    <row r="30" spans="1:27" ht="15.75" customHeight="1" x14ac:dyDescent="0.25">
      <c r="A30" s="387" t="s">
        <v>639</v>
      </c>
      <c r="B30" s="521">
        <v>5000000</v>
      </c>
      <c r="C30" s="9"/>
      <c r="D30" s="9"/>
      <c r="E30" s="9"/>
      <c r="F30" s="9"/>
      <c r="G30" s="383"/>
      <c r="H30" s="382">
        <f t="shared" si="1"/>
        <v>0</v>
      </c>
      <c r="I30" s="2"/>
      <c r="J30" s="2"/>
      <c r="K30" s="2"/>
      <c r="L30" s="2"/>
      <c r="M30" s="2"/>
      <c r="N30" s="2"/>
      <c r="O30" s="2"/>
      <c r="P30" s="2"/>
      <c r="Q30" s="2"/>
      <c r="R30" s="2"/>
      <c r="S30" s="2"/>
      <c r="T30" s="2"/>
      <c r="U30" s="2"/>
      <c r="V30" s="2"/>
      <c r="W30" s="2"/>
      <c r="X30" s="2"/>
      <c r="Y30" s="2"/>
      <c r="Z30" s="2"/>
      <c r="AA30" s="2"/>
    </row>
    <row r="31" spans="1:27" ht="15.75" customHeight="1" x14ac:dyDescent="0.25">
      <c r="A31" s="388" t="s">
        <v>4</v>
      </c>
      <c r="B31" s="389"/>
      <c r="C31" s="390">
        <f t="shared" ref="C31:E31" si="4">SUM(C32:C40)</f>
        <v>139748440483</v>
      </c>
      <c r="D31" s="390">
        <f t="shared" si="4"/>
        <v>24650000000</v>
      </c>
      <c r="E31" s="390">
        <f t="shared" si="4"/>
        <v>25676113526.84</v>
      </c>
      <c r="F31" s="390">
        <f>SUM(F32:F40)</f>
        <v>31922792351.540001</v>
      </c>
      <c r="G31" s="390">
        <f>SUM(G32:G40)</f>
        <v>2100000000</v>
      </c>
      <c r="H31" s="390">
        <f>C31-(D31+E31+F31+G31)</f>
        <v>55399534604.619995</v>
      </c>
      <c r="I31" s="2"/>
      <c r="J31" s="2"/>
      <c r="K31" s="2"/>
      <c r="L31" s="2"/>
      <c r="M31" s="2"/>
      <c r="N31" s="2"/>
      <c r="O31" s="2"/>
      <c r="P31" s="2"/>
      <c r="Q31" s="2"/>
      <c r="R31" s="2"/>
      <c r="S31" s="2"/>
      <c r="T31" s="2"/>
      <c r="U31" s="2"/>
      <c r="V31" s="2"/>
      <c r="W31" s="2"/>
      <c r="X31" s="2"/>
      <c r="Y31" s="2"/>
      <c r="Z31" s="2"/>
      <c r="AA31" s="2"/>
    </row>
    <row r="32" spans="1:27" ht="15.75" customHeight="1" x14ac:dyDescent="0.25">
      <c r="A32" s="377" t="s">
        <v>640</v>
      </c>
      <c r="B32" s="9"/>
      <c r="C32" s="524">
        <v>135717240483</v>
      </c>
      <c r="D32" s="9">
        <f>1500000000+1000000000+2000000000+1000000000+7850000000+6300000000+5000000000</f>
        <v>24650000000</v>
      </c>
      <c r="E32" s="9">
        <f>250000000+700000000+1500000000+3000000000+300000000+200000000+300000000+3400000000+329456449.79+200000000+1000000000+789543462.32+1476054450+1500000000+1275000000+301000000+825000000+1000000000+1020000000+1075059164.73+935000000+500000000+2850000000+400000000+250000000+300000000</f>
        <v>25676113526.84</v>
      </c>
      <c r="F32" s="9">
        <f>285000000+3494727808+650000000+1841732704+1100000000+560000000+250000000+590000000+300000000+6000000000+3000000000+1750000000+1530000000+1190000000+488879999.54+1192451840+7000000000+250000000+250000000+200000000</f>
        <v>31922792351.540001</v>
      </c>
      <c r="G32" s="9">
        <v>2100000000</v>
      </c>
      <c r="H32" s="390">
        <f>C32-(D32+E32+F32+G32)</f>
        <v>51368334604.619995</v>
      </c>
      <c r="I32" s="2"/>
      <c r="J32" s="2"/>
      <c r="K32" s="2"/>
      <c r="L32" s="2"/>
      <c r="M32" s="2"/>
      <c r="N32" s="2"/>
      <c r="O32" s="2"/>
      <c r="P32" s="2"/>
      <c r="Q32" s="2"/>
      <c r="R32" s="2"/>
      <c r="S32" s="2"/>
      <c r="T32" s="2"/>
      <c r="U32" s="2"/>
      <c r="V32" s="2"/>
      <c r="W32" s="2"/>
      <c r="X32" s="2"/>
      <c r="Y32" s="2"/>
      <c r="Z32" s="2"/>
      <c r="AA32" s="2"/>
    </row>
    <row r="33" spans="1:27" ht="15.75" customHeight="1" x14ac:dyDescent="0.25">
      <c r="A33" s="377" t="s">
        <v>45</v>
      </c>
      <c r="B33" s="9"/>
      <c r="C33" s="524">
        <v>1500000000</v>
      </c>
      <c r="D33" s="9"/>
      <c r="E33" s="9"/>
      <c r="F33" s="9"/>
      <c r="G33" s="9"/>
      <c r="H33" s="390">
        <f t="shared" ref="H33:H40" si="5">C33-(D33+E33+F33+G33)</f>
        <v>1500000000</v>
      </c>
      <c r="I33" s="2"/>
      <c r="J33" s="2"/>
      <c r="K33" s="2"/>
      <c r="L33" s="2"/>
      <c r="M33" s="2"/>
      <c r="N33" s="2"/>
      <c r="O33" s="2"/>
      <c r="P33" s="2"/>
      <c r="Q33" s="2"/>
      <c r="R33" s="2"/>
      <c r="S33" s="2"/>
      <c r="T33" s="2"/>
      <c r="U33" s="2"/>
      <c r="V33" s="2"/>
      <c r="W33" s="2"/>
      <c r="X33" s="2"/>
      <c r="Y33" s="2"/>
      <c r="Z33" s="2"/>
      <c r="AA33" s="2"/>
    </row>
    <row r="34" spans="1:27" ht="15.75" customHeight="1" x14ac:dyDescent="0.25">
      <c r="A34" s="377" t="s">
        <v>47</v>
      </c>
      <c r="B34" s="9"/>
      <c r="C34" s="524">
        <v>2500000000</v>
      </c>
      <c r="D34" s="9"/>
      <c r="E34" s="9"/>
      <c r="F34" s="9"/>
      <c r="G34" s="9"/>
      <c r="H34" s="390">
        <f t="shared" si="5"/>
        <v>2500000000</v>
      </c>
      <c r="I34" s="2"/>
      <c r="J34" s="2"/>
      <c r="K34" s="2"/>
      <c r="L34" s="2"/>
      <c r="M34" s="2"/>
      <c r="N34" s="2"/>
      <c r="O34" s="2"/>
      <c r="P34" s="2"/>
      <c r="Q34" s="2"/>
      <c r="R34" s="2"/>
      <c r="S34" s="2"/>
      <c r="T34" s="2"/>
      <c r="U34" s="2"/>
      <c r="V34" s="2"/>
      <c r="W34" s="2"/>
      <c r="X34" s="2"/>
      <c r="Y34" s="2"/>
      <c r="Z34" s="2"/>
      <c r="AA34" s="2"/>
    </row>
    <row r="35" spans="1:27" ht="30" x14ac:dyDescent="0.25">
      <c r="A35" s="392" t="s">
        <v>652</v>
      </c>
      <c r="B35" s="9"/>
      <c r="C35" s="524">
        <v>20000000</v>
      </c>
      <c r="D35" s="9"/>
      <c r="E35" s="9"/>
      <c r="F35" s="9"/>
      <c r="G35" s="9"/>
      <c r="H35" s="390">
        <f t="shared" si="5"/>
        <v>20000000</v>
      </c>
      <c r="I35" s="2"/>
      <c r="J35" s="2"/>
      <c r="K35" s="2"/>
      <c r="L35" s="2"/>
      <c r="M35" s="2"/>
      <c r="N35" s="2"/>
      <c r="O35" s="2"/>
      <c r="P35" s="2"/>
      <c r="Q35" s="2"/>
      <c r="R35" s="2"/>
      <c r="S35" s="2"/>
      <c r="T35" s="2"/>
      <c r="U35" s="2"/>
      <c r="V35" s="2"/>
      <c r="W35" s="2"/>
      <c r="X35" s="2"/>
      <c r="Y35" s="2"/>
      <c r="Z35" s="2"/>
      <c r="AA35" s="2"/>
    </row>
    <row r="36" spans="1:27" ht="30" x14ac:dyDescent="0.25">
      <c r="A36" s="392" t="s">
        <v>654</v>
      </c>
      <c r="B36" s="9"/>
      <c r="C36" s="524">
        <v>500000</v>
      </c>
      <c r="D36" s="9"/>
      <c r="E36" s="9"/>
      <c r="F36" s="9"/>
      <c r="G36" s="9"/>
      <c r="H36" s="390">
        <f t="shared" si="5"/>
        <v>500000</v>
      </c>
      <c r="I36" s="2"/>
      <c r="J36" s="2"/>
      <c r="K36" s="2"/>
      <c r="L36" s="2"/>
      <c r="M36" s="2"/>
      <c r="N36" s="2"/>
      <c r="O36" s="2"/>
      <c r="P36" s="2"/>
      <c r="Q36" s="2"/>
      <c r="R36" s="2"/>
      <c r="S36" s="2"/>
      <c r="T36" s="2"/>
      <c r="U36" s="2"/>
      <c r="V36" s="2"/>
      <c r="W36" s="2"/>
      <c r="X36" s="2"/>
      <c r="Y36" s="2"/>
      <c r="Z36" s="2"/>
      <c r="AA36" s="2"/>
    </row>
    <row r="37" spans="1:27" ht="15.75" x14ac:dyDescent="0.25">
      <c r="A37" s="392" t="s">
        <v>655</v>
      </c>
      <c r="B37" s="9"/>
      <c r="C37" s="391">
        <v>5000000</v>
      </c>
      <c r="D37" s="9"/>
      <c r="E37" s="9"/>
      <c r="F37" s="9"/>
      <c r="G37" s="9"/>
      <c r="H37" s="390">
        <f t="shared" si="5"/>
        <v>5000000</v>
      </c>
      <c r="I37" s="2"/>
      <c r="J37" s="2"/>
      <c r="K37" s="2"/>
      <c r="L37" s="2"/>
      <c r="M37" s="2"/>
      <c r="N37" s="2"/>
      <c r="O37" s="2"/>
      <c r="P37" s="2"/>
      <c r="Q37" s="2"/>
      <c r="R37" s="2"/>
      <c r="S37" s="2"/>
      <c r="T37" s="2"/>
      <c r="U37" s="2"/>
      <c r="V37" s="2"/>
      <c r="W37" s="2"/>
      <c r="X37" s="2"/>
      <c r="Y37" s="2"/>
      <c r="Z37" s="2"/>
      <c r="AA37" s="2"/>
    </row>
    <row r="38" spans="1:27" ht="30" x14ac:dyDescent="0.25">
      <c r="A38" s="392" t="s">
        <v>656</v>
      </c>
      <c r="B38" s="9"/>
      <c r="C38" s="524">
        <v>200000</v>
      </c>
      <c r="D38" s="9"/>
      <c r="E38" s="9"/>
      <c r="F38" s="9"/>
      <c r="G38" s="9"/>
      <c r="H38" s="390">
        <f t="shared" si="5"/>
        <v>200000</v>
      </c>
      <c r="I38" s="2"/>
      <c r="J38" s="2"/>
      <c r="K38" s="2"/>
      <c r="L38" s="2"/>
      <c r="M38" s="2"/>
      <c r="N38" s="2"/>
      <c r="O38" s="2"/>
      <c r="P38" s="2"/>
      <c r="Q38" s="2"/>
      <c r="R38" s="2"/>
      <c r="S38" s="2"/>
      <c r="T38" s="2"/>
      <c r="U38" s="2"/>
      <c r="V38" s="2"/>
      <c r="W38" s="2"/>
      <c r="X38" s="2"/>
      <c r="Y38" s="2"/>
      <c r="Z38" s="2"/>
      <c r="AA38" s="2"/>
    </row>
    <row r="39" spans="1:27" ht="30" x14ac:dyDescent="0.25">
      <c r="A39" s="392" t="s">
        <v>657</v>
      </c>
      <c r="B39" s="9"/>
      <c r="C39" s="524">
        <v>500000</v>
      </c>
      <c r="D39" s="9"/>
      <c r="E39" s="9"/>
      <c r="F39" s="9"/>
      <c r="G39" s="9"/>
      <c r="H39" s="390">
        <f t="shared" si="5"/>
        <v>500000</v>
      </c>
      <c r="I39" s="2"/>
      <c r="J39" s="2"/>
      <c r="K39" s="2"/>
      <c r="L39" s="2"/>
      <c r="M39" s="2"/>
      <c r="N39" s="2"/>
      <c r="O39" s="2"/>
      <c r="P39" s="2"/>
      <c r="Q39" s="2"/>
      <c r="R39" s="2"/>
      <c r="S39" s="2"/>
      <c r="T39" s="2"/>
      <c r="U39" s="2"/>
      <c r="V39" s="2"/>
      <c r="W39" s="2"/>
      <c r="X39" s="2"/>
      <c r="Y39" s="2"/>
      <c r="Z39" s="2"/>
      <c r="AA39" s="2"/>
    </row>
    <row r="40" spans="1:27" ht="30" x14ac:dyDescent="0.25">
      <c r="A40" s="392" t="s">
        <v>658</v>
      </c>
      <c r="B40" s="9"/>
      <c r="C40" s="524">
        <v>5000000</v>
      </c>
      <c r="D40" s="9"/>
      <c r="E40" s="9"/>
      <c r="F40" s="9"/>
      <c r="G40" s="9"/>
      <c r="H40" s="390">
        <f t="shared" si="5"/>
        <v>5000000</v>
      </c>
      <c r="I40" s="2"/>
      <c r="J40" s="2"/>
      <c r="K40" s="2"/>
      <c r="L40" s="2"/>
      <c r="M40" s="2"/>
      <c r="N40" s="2"/>
      <c r="O40" s="2"/>
      <c r="P40" s="2"/>
      <c r="Q40" s="2"/>
      <c r="R40" s="2"/>
      <c r="S40" s="2"/>
      <c r="T40" s="2"/>
      <c r="U40" s="2"/>
      <c r="V40" s="2"/>
      <c r="W40" s="2"/>
      <c r="X40" s="2"/>
      <c r="Y40" s="2"/>
      <c r="Z40" s="2"/>
      <c r="AA40" s="2"/>
    </row>
    <row r="41" spans="1:27" ht="15.75" customHeight="1" x14ac:dyDescent="0.25">
      <c r="A41" s="393" t="s">
        <v>659</v>
      </c>
      <c r="B41" s="207"/>
      <c r="C41" s="394">
        <f t="shared" ref="C41:F41" si="6">SUM(C42:C62)</f>
        <v>7981185817.9899998</v>
      </c>
      <c r="D41" s="394">
        <f t="shared" si="6"/>
        <v>0</v>
      </c>
      <c r="E41" s="394">
        <f t="shared" si="6"/>
        <v>415000000</v>
      </c>
      <c r="F41" s="394">
        <f t="shared" si="6"/>
        <v>0</v>
      </c>
      <c r="G41" s="394"/>
      <c r="H41" s="394">
        <f t="shared" ref="H41:H104" si="7">C41-(D41+E41+F41)</f>
        <v>7566185817.9899998</v>
      </c>
      <c r="I41" s="2"/>
      <c r="J41" s="2"/>
      <c r="K41" s="2"/>
      <c r="L41" s="2"/>
      <c r="M41" s="2"/>
      <c r="N41" s="2"/>
      <c r="O41" s="2"/>
      <c r="P41" s="2"/>
      <c r="Q41" s="2"/>
      <c r="R41" s="2"/>
      <c r="S41" s="2"/>
      <c r="T41" s="2"/>
      <c r="U41" s="2"/>
      <c r="V41" s="2"/>
      <c r="W41" s="2"/>
      <c r="X41" s="2"/>
      <c r="Y41" s="2"/>
      <c r="Z41" s="2"/>
      <c r="AA41" s="2"/>
    </row>
    <row r="42" spans="1:27" ht="15.75" customHeight="1" x14ac:dyDescent="0.25">
      <c r="A42" s="377" t="s">
        <v>82</v>
      </c>
      <c r="B42" s="376"/>
      <c r="C42" s="523">
        <v>250000000</v>
      </c>
      <c r="D42" s="376"/>
      <c r="E42" s="376"/>
      <c r="F42" s="376"/>
      <c r="G42" s="376"/>
      <c r="H42" s="394">
        <f t="shared" si="7"/>
        <v>250000000</v>
      </c>
      <c r="I42" s="2"/>
      <c r="J42" s="2"/>
      <c r="K42" s="2"/>
      <c r="L42" s="2"/>
      <c r="M42" s="2"/>
      <c r="N42" s="2"/>
      <c r="O42" s="2"/>
      <c r="P42" s="2"/>
      <c r="Q42" s="2"/>
      <c r="R42" s="2"/>
      <c r="S42" s="2"/>
      <c r="T42" s="2"/>
      <c r="U42" s="2"/>
      <c r="V42" s="2"/>
      <c r="W42" s="2"/>
      <c r="X42" s="2"/>
      <c r="Y42" s="2"/>
      <c r="Z42" s="2"/>
      <c r="AA42" s="2"/>
    </row>
    <row r="43" spans="1:27" ht="15.75" customHeight="1" x14ac:dyDescent="0.25">
      <c r="A43" s="377" t="s">
        <v>660</v>
      </c>
      <c r="B43" s="376"/>
      <c r="C43" s="376">
        <f>SUM(B44)</f>
        <v>446586000</v>
      </c>
      <c r="D43" s="376"/>
      <c r="E43" s="376"/>
      <c r="F43" s="376"/>
      <c r="G43" s="376"/>
      <c r="H43" s="394">
        <f t="shared" si="7"/>
        <v>446586000</v>
      </c>
      <c r="I43" s="2"/>
      <c r="J43" s="2"/>
      <c r="K43" s="2"/>
      <c r="L43" s="2"/>
      <c r="M43" s="2"/>
      <c r="N43" s="2"/>
      <c r="O43" s="2"/>
      <c r="P43" s="2"/>
      <c r="Q43" s="2"/>
      <c r="R43" s="2"/>
      <c r="S43" s="2"/>
      <c r="T43" s="2"/>
      <c r="U43" s="2"/>
      <c r="V43" s="2"/>
      <c r="W43" s="2"/>
      <c r="X43" s="2"/>
      <c r="Y43" s="2"/>
      <c r="Z43" s="2"/>
      <c r="AA43" s="2"/>
    </row>
    <row r="44" spans="1:27" ht="15.75" customHeight="1" x14ac:dyDescent="0.25">
      <c r="A44" s="384" t="s">
        <v>661</v>
      </c>
      <c r="B44" s="521">
        <f>343686000+34300000+17150000+51450000</f>
        <v>446586000</v>
      </c>
      <c r="C44" s="9"/>
      <c r="D44" s="9"/>
      <c r="E44" s="9"/>
      <c r="F44" s="9"/>
      <c r="G44" s="9"/>
      <c r="H44" s="394">
        <f t="shared" si="7"/>
        <v>0</v>
      </c>
      <c r="I44" s="2"/>
      <c r="J44" s="2"/>
      <c r="K44" s="2"/>
      <c r="L44" s="2"/>
      <c r="M44" s="2"/>
      <c r="N44" s="2"/>
      <c r="O44" s="2"/>
      <c r="P44" s="2"/>
      <c r="Q44" s="2"/>
      <c r="R44" s="2"/>
      <c r="S44" s="2"/>
      <c r="T44" s="2"/>
      <c r="U44" s="2"/>
      <c r="V44" s="2"/>
      <c r="W44" s="2"/>
      <c r="X44" s="2"/>
      <c r="Y44" s="2"/>
      <c r="Z44" s="2"/>
      <c r="AA44" s="2"/>
    </row>
    <row r="45" spans="1:27" ht="15.75" customHeight="1" x14ac:dyDescent="0.25">
      <c r="A45" s="377" t="s">
        <v>662</v>
      </c>
      <c r="B45" s="376"/>
      <c r="C45" s="376">
        <f>SUM(B46:B53)</f>
        <v>3920972649.4200001</v>
      </c>
      <c r="D45" s="376"/>
      <c r="E45" s="376"/>
      <c r="F45" s="376"/>
      <c r="G45" s="376"/>
      <c r="H45" s="394">
        <f t="shared" si="7"/>
        <v>3920972649.4200001</v>
      </c>
      <c r="I45" s="2"/>
      <c r="J45" s="2"/>
      <c r="K45" s="2"/>
      <c r="L45" s="2"/>
      <c r="M45" s="2"/>
      <c r="N45" s="2"/>
      <c r="O45" s="2"/>
      <c r="P45" s="2"/>
      <c r="Q45" s="2"/>
      <c r="R45" s="2"/>
      <c r="S45" s="2"/>
      <c r="T45" s="2"/>
      <c r="U45" s="2"/>
      <c r="V45" s="2"/>
      <c r="W45" s="2"/>
      <c r="X45" s="2"/>
      <c r="Y45" s="2"/>
      <c r="Z45" s="2"/>
      <c r="AA45" s="2"/>
    </row>
    <row r="46" spans="1:27" ht="15.75" customHeight="1" x14ac:dyDescent="0.25">
      <c r="A46" s="384" t="s">
        <v>663</v>
      </c>
      <c r="B46" s="521">
        <f>17028000+600000+1200000-3183744+427590+855181</f>
        <v>16927027</v>
      </c>
      <c r="C46" s="9"/>
      <c r="D46" s="9"/>
      <c r="E46" s="9"/>
      <c r="F46" s="9"/>
      <c r="G46" s="9"/>
      <c r="H46" s="394">
        <f t="shared" si="7"/>
        <v>0</v>
      </c>
      <c r="I46" s="2"/>
      <c r="J46" s="2"/>
      <c r="K46" s="2"/>
      <c r="L46" s="2"/>
      <c r="M46" s="2"/>
      <c r="N46" s="2"/>
      <c r="O46" s="2"/>
      <c r="P46" s="2"/>
      <c r="Q46" s="2"/>
      <c r="R46" s="2"/>
      <c r="S46" s="2"/>
      <c r="T46" s="2"/>
      <c r="U46" s="2"/>
      <c r="V46" s="2"/>
      <c r="W46" s="2"/>
      <c r="X46" s="2"/>
      <c r="Y46" s="2"/>
      <c r="Z46" s="2"/>
      <c r="AA46" s="2"/>
    </row>
    <row r="47" spans="1:27" ht="15.75" customHeight="1" x14ac:dyDescent="0.25">
      <c r="A47" s="384" t="s">
        <v>664</v>
      </c>
      <c r="B47" s="521">
        <f>272448000+9600000+19200000+55318038.42+3254212+6508424</f>
        <v>366328674.42000002</v>
      </c>
      <c r="C47" s="9"/>
      <c r="D47" s="9"/>
      <c r="E47" s="9"/>
      <c r="F47" s="9"/>
      <c r="G47" s="9"/>
      <c r="H47" s="394">
        <f t="shared" si="7"/>
        <v>0</v>
      </c>
      <c r="I47" s="2"/>
      <c r="J47" s="2"/>
      <c r="K47" s="2"/>
      <c r="L47" s="2"/>
      <c r="M47" s="2"/>
      <c r="N47" s="2"/>
      <c r="O47" s="2"/>
      <c r="P47" s="2"/>
      <c r="Q47" s="2"/>
      <c r="R47" s="2"/>
      <c r="S47" s="2"/>
      <c r="T47" s="2"/>
      <c r="U47" s="2"/>
      <c r="V47" s="2"/>
      <c r="W47" s="2"/>
      <c r="X47" s="2"/>
      <c r="Y47" s="2"/>
      <c r="Z47" s="2"/>
      <c r="AA47" s="2"/>
    </row>
    <row r="48" spans="1:27" ht="15.75" customHeight="1" x14ac:dyDescent="0.25">
      <c r="A48" s="384" t="s">
        <v>665</v>
      </c>
      <c r="B48" s="521">
        <f>2494448148+130000000+260000000+25680000</f>
        <v>2910128148</v>
      </c>
      <c r="C48" s="9"/>
      <c r="D48" s="9"/>
      <c r="E48" s="9">
        <f>365000000+50000000</f>
        <v>415000000</v>
      </c>
      <c r="F48" s="9"/>
      <c r="G48" s="9"/>
      <c r="H48" s="394">
        <f t="shared" si="7"/>
        <v>-415000000</v>
      </c>
      <c r="I48" s="2"/>
      <c r="J48" s="2"/>
      <c r="K48" s="2"/>
      <c r="L48" s="2"/>
      <c r="M48" s="2"/>
      <c r="N48" s="2"/>
      <c r="O48" s="2"/>
      <c r="P48" s="2"/>
      <c r="Q48" s="2"/>
      <c r="R48" s="2"/>
      <c r="S48" s="2"/>
      <c r="T48" s="2"/>
      <c r="U48" s="2"/>
      <c r="V48" s="2"/>
      <c r="W48" s="2"/>
      <c r="X48" s="2"/>
      <c r="Y48" s="2"/>
      <c r="Z48" s="2"/>
      <c r="AA48" s="2"/>
    </row>
    <row r="49" spans="1:27" ht="15.75" customHeight="1" x14ac:dyDescent="0.25">
      <c r="A49" s="384" t="s">
        <v>666</v>
      </c>
      <c r="B49" s="521">
        <f>5676000+200000+400000</f>
        <v>6276000</v>
      </c>
      <c r="C49" s="9"/>
      <c r="D49" s="9"/>
      <c r="E49" s="9"/>
      <c r="F49" s="9"/>
      <c r="G49" s="9"/>
      <c r="H49" s="394">
        <f t="shared" si="7"/>
        <v>0</v>
      </c>
      <c r="I49" s="2"/>
      <c r="J49" s="2"/>
      <c r="K49" s="2"/>
      <c r="L49" s="2"/>
      <c r="M49" s="2"/>
      <c r="N49" s="2"/>
      <c r="O49" s="2"/>
      <c r="P49" s="2"/>
      <c r="Q49" s="2"/>
      <c r="R49" s="2"/>
      <c r="S49" s="2"/>
      <c r="T49" s="2"/>
      <c r="U49" s="2"/>
      <c r="V49" s="2"/>
      <c r="W49" s="2"/>
      <c r="X49" s="2"/>
      <c r="Y49" s="2"/>
      <c r="Z49" s="2"/>
      <c r="AA49" s="2"/>
    </row>
    <row r="50" spans="1:27" ht="15.75" customHeight="1" x14ac:dyDescent="0.25">
      <c r="A50" s="384" t="s">
        <v>667</v>
      </c>
      <c r="B50" s="521">
        <f>150012000+9000000+18000000+333000000+27000000</f>
        <v>537012000</v>
      </c>
      <c r="C50" s="9"/>
      <c r="D50" s="9"/>
      <c r="E50" s="9"/>
      <c r="F50" s="9"/>
      <c r="G50" s="9"/>
      <c r="H50" s="394">
        <f t="shared" si="7"/>
        <v>0</v>
      </c>
      <c r="I50" s="2"/>
      <c r="J50" s="2"/>
      <c r="K50" s="2"/>
      <c r="L50" s="2"/>
      <c r="M50" s="2"/>
      <c r="N50" s="2"/>
      <c r="O50" s="2"/>
      <c r="P50" s="2"/>
      <c r="Q50" s="2"/>
      <c r="R50" s="2"/>
      <c r="S50" s="2"/>
      <c r="T50" s="2"/>
      <c r="U50" s="2"/>
      <c r="V50" s="2"/>
      <c r="W50" s="2"/>
      <c r="X50" s="2"/>
      <c r="Y50" s="2"/>
      <c r="Z50" s="2"/>
      <c r="AA50" s="2"/>
    </row>
    <row r="51" spans="1:27" ht="15.75" customHeight="1" x14ac:dyDescent="0.25">
      <c r="A51" s="384" t="s">
        <v>670</v>
      </c>
      <c r="B51" s="9">
        <f>18334800+1100000+2200000+40700000</f>
        <v>62334800</v>
      </c>
      <c r="C51" s="9"/>
      <c r="D51" s="9"/>
      <c r="E51" s="9"/>
      <c r="F51" s="9"/>
      <c r="G51" s="9"/>
      <c r="H51" s="394">
        <f t="shared" si="7"/>
        <v>0</v>
      </c>
      <c r="I51" s="2"/>
      <c r="J51" s="2"/>
      <c r="K51" s="2"/>
      <c r="L51" s="2"/>
      <c r="M51" s="2"/>
      <c r="N51" s="2"/>
      <c r="O51" s="2"/>
      <c r="P51" s="2"/>
      <c r="Q51" s="2"/>
      <c r="R51" s="2"/>
      <c r="S51" s="2"/>
      <c r="T51" s="2"/>
      <c r="U51" s="2"/>
      <c r="V51" s="2"/>
      <c r="W51" s="2"/>
      <c r="X51" s="2"/>
      <c r="Y51" s="2"/>
      <c r="Z51" s="2"/>
      <c r="AA51" s="2"/>
    </row>
    <row r="52" spans="1:27" ht="15.75" customHeight="1" x14ac:dyDescent="0.25">
      <c r="A52" s="384" t="s">
        <v>671</v>
      </c>
      <c r="B52" s="521">
        <f>11352000+400000+800000</f>
        <v>12552000</v>
      </c>
      <c r="C52" s="9"/>
      <c r="D52" s="9"/>
      <c r="E52" s="9"/>
      <c r="F52" s="9"/>
      <c r="G52" s="9"/>
      <c r="H52" s="394">
        <f t="shared" si="7"/>
        <v>0</v>
      </c>
      <c r="I52" s="2"/>
      <c r="J52" s="2"/>
      <c r="K52" s="2"/>
      <c r="L52" s="2"/>
      <c r="M52" s="2"/>
      <c r="N52" s="2"/>
      <c r="O52" s="2"/>
      <c r="P52" s="2"/>
      <c r="Q52" s="2"/>
      <c r="R52" s="2"/>
      <c r="S52" s="2"/>
      <c r="T52" s="2"/>
      <c r="U52" s="2"/>
      <c r="V52" s="2"/>
      <c r="W52" s="2"/>
      <c r="X52" s="2"/>
      <c r="Y52" s="2"/>
      <c r="Z52" s="2"/>
      <c r="AA52" s="2"/>
    </row>
    <row r="53" spans="1:27" ht="15.75" customHeight="1" x14ac:dyDescent="0.25">
      <c r="A53" s="384" t="s">
        <v>672</v>
      </c>
      <c r="B53" s="521">
        <f>8514000+300000+600000</f>
        <v>9414000</v>
      </c>
      <c r="C53" s="9"/>
      <c r="D53" s="9"/>
      <c r="E53" s="9"/>
      <c r="F53" s="9"/>
      <c r="G53" s="9"/>
      <c r="H53" s="394">
        <f t="shared" si="7"/>
        <v>0</v>
      </c>
      <c r="I53" s="2"/>
      <c r="J53" s="2"/>
      <c r="K53" s="2"/>
      <c r="L53" s="2"/>
      <c r="M53" s="2"/>
      <c r="N53" s="2"/>
      <c r="O53" s="2"/>
      <c r="P53" s="2"/>
      <c r="Q53" s="2"/>
      <c r="R53" s="2"/>
      <c r="S53" s="2"/>
      <c r="T53" s="2"/>
      <c r="U53" s="2"/>
      <c r="V53" s="2"/>
      <c r="W53" s="2"/>
      <c r="X53" s="2"/>
      <c r="Y53" s="2"/>
      <c r="Z53" s="2"/>
      <c r="AA53" s="2"/>
    </row>
    <row r="54" spans="1:27" ht="15.75" customHeight="1" x14ac:dyDescent="0.25">
      <c r="A54" s="377" t="s">
        <v>673</v>
      </c>
      <c r="B54" s="376"/>
      <c r="C54" s="376">
        <f>SUM(B55)</f>
        <v>43932000</v>
      </c>
      <c r="D54" s="376"/>
      <c r="E54" s="376"/>
      <c r="F54" s="376"/>
      <c r="G54" s="376"/>
      <c r="H54" s="394">
        <f t="shared" si="7"/>
        <v>43932000</v>
      </c>
      <c r="I54" s="2"/>
      <c r="J54" s="2"/>
      <c r="K54" s="2"/>
      <c r="L54" s="2"/>
      <c r="M54" s="2"/>
      <c r="N54" s="2"/>
      <c r="O54" s="2"/>
      <c r="P54" s="2"/>
      <c r="Q54" s="2"/>
      <c r="R54" s="2"/>
      <c r="S54" s="2"/>
      <c r="T54" s="2"/>
      <c r="U54" s="2"/>
      <c r="V54" s="2"/>
      <c r="W54" s="2"/>
      <c r="X54" s="2"/>
      <c r="Y54" s="2"/>
      <c r="Z54" s="2"/>
      <c r="AA54" s="2"/>
    </row>
    <row r="55" spans="1:27" ht="15.75" customHeight="1" x14ac:dyDescent="0.25">
      <c r="A55" s="384" t="s">
        <v>89</v>
      </c>
      <c r="B55" s="521">
        <f>39732000+1400000+2800000</f>
        <v>43932000</v>
      </c>
      <c r="C55" s="9"/>
      <c r="D55" s="9"/>
      <c r="E55" s="9"/>
      <c r="F55" s="9"/>
      <c r="G55" s="9"/>
      <c r="H55" s="394">
        <f t="shared" si="7"/>
        <v>0</v>
      </c>
      <c r="I55" s="2"/>
      <c r="J55" s="2"/>
      <c r="K55" s="2"/>
      <c r="L55" s="2"/>
      <c r="M55" s="2"/>
      <c r="N55" s="2"/>
      <c r="O55" s="2"/>
      <c r="P55" s="2"/>
      <c r="Q55" s="2"/>
      <c r="R55" s="2"/>
      <c r="S55" s="2"/>
      <c r="T55" s="2"/>
      <c r="U55" s="2"/>
      <c r="V55" s="2"/>
      <c r="W55" s="2"/>
      <c r="X55" s="2"/>
      <c r="Y55" s="2"/>
      <c r="Z55" s="2"/>
      <c r="AA55" s="2"/>
    </row>
    <row r="56" spans="1:27" ht="15.75" customHeight="1" x14ac:dyDescent="0.25">
      <c r="A56" s="377" t="s">
        <v>679</v>
      </c>
      <c r="B56" s="376"/>
      <c r="C56" s="376">
        <f>SUM(B57:B59)</f>
        <v>3294591168.5700002</v>
      </c>
      <c r="D56" s="376"/>
      <c r="E56" s="376"/>
      <c r="F56" s="376"/>
      <c r="G56" s="376"/>
      <c r="H56" s="394">
        <f t="shared" si="7"/>
        <v>3294591168.5700002</v>
      </c>
      <c r="I56" s="2"/>
      <c r="J56" s="2"/>
      <c r="K56" s="2"/>
      <c r="L56" s="2"/>
      <c r="M56" s="2"/>
      <c r="N56" s="2"/>
      <c r="O56" s="2"/>
      <c r="P56" s="2"/>
      <c r="Q56" s="2"/>
      <c r="R56" s="2"/>
      <c r="S56" s="2"/>
      <c r="T56" s="2"/>
      <c r="U56" s="2"/>
      <c r="V56" s="2"/>
      <c r="W56" s="2"/>
      <c r="X56" s="2"/>
      <c r="Y56" s="2"/>
      <c r="Z56" s="2"/>
      <c r="AA56" s="2"/>
    </row>
    <row r="57" spans="1:27" ht="15.75" customHeight="1" x14ac:dyDescent="0.25">
      <c r="A57" s="384" t="s">
        <v>88</v>
      </c>
      <c r="B57" s="521">
        <f>2838000+100000+200000</f>
        <v>3138000</v>
      </c>
      <c r="C57" s="9"/>
      <c r="D57" s="9"/>
      <c r="E57" s="9"/>
      <c r="F57" s="9"/>
      <c r="G57" s="9"/>
      <c r="H57" s="394">
        <f t="shared" si="7"/>
        <v>0</v>
      </c>
      <c r="I57" s="2"/>
      <c r="J57" s="2"/>
      <c r="K57" s="2"/>
      <c r="L57" s="2"/>
      <c r="M57" s="2"/>
      <c r="N57" s="2"/>
      <c r="O57" s="2"/>
      <c r="P57" s="2"/>
      <c r="Q57" s="2"/>
      <c r="R57" s="2"/>
      <c r="S57" s="2"/>
      <c r="T57" s="2"/>
      <c r="U57" s="2"/>
      <c r="V57" s="2"/>
      <c r="W57" s="2"/>
      <c r="X57" s="2"/>
      <c r="Y57" s="2"/>
      <c r="Z57" s="2"/>
      <c r="AA57" s="2"/>
    </row>
    <row r="58" spans="1:27" ht="15.75" customHeight="1" x14ac:dyDescent="0.25">
      <c r="A58" s="384" t="s">
        <v>682</v>
      </c>
      <c r="B58" s="521">
        <f>120960000+4500000+9000000</f>
        <v>134460000</v>
      </c>
      <c r="C58" s="9"/>
      <c r="D58" s="9"/>
      <c r="E58" s="9"/>
      <c r="F58" s="9"/>
      <c r="G58" s="9"/>
      <c r="H58" s="394">
        <f t="shared" si="7"/>
        <v>0</v>
      </c>
      <c r="I58" s="2"/>
      <c r="J58" s="2"/>
      <c r="K58" s="2"/>
      <c r="L58" s="2"/>
      <c r="M58" s="2"/>
      <c r="N58" s="2"/>
      <c r="O58" s="2"/>
      <c r="P58" s="2"/>
      <c r="Q58" s="2"/>
      <c r="R58" s="2"/>
      <c r="S58" s="2"/>
      <c r="T58" s="2"/>
      <c r="U58" s="2"/>
      <c r="V58" s="2"/>
      <c r="W58" s="2"/>
      <c r="X58" s="2"/>
      <c r="Y58" s="2"/>
      <c r="Z58" s="2"/>
      <c r="AA58" s="2"/>
    </row>
    <row r="59" spans="1:27" ht="15.75" customHeight="1" x14ac:dyDescent="0.25">
      <c r="A59" s="384" t="s">
        <v>683</v>
      </c>
      <c r="B59" s="521">
        <f>2616993168.57+180000000+360000000</f>
        <v>3156993168.5700002</v>
      </c>
      <c r="C59" s="9"/>
      <c r="D59" s="9"/>
      <c r="E59" s="9"/>
      <c r="F59" s="9"/>
      <c r="G59" s="9"/>
      <c r="H59" s="394">
        <f t="shared" si="7"/>
        <v>0</v>
      </c>
      <c r="I59" s="2"/>
      <c r="J59" s="2"/>
      <c r="K59" s="2"/>
      <c r="L59" s="2"/>
      <c r="M59" s="2"/>
      <c r="N59" s="2"/>
      <c r="O59" s="2"/>
      <c r="P59" s="2"/>
      <c r="Q59" s="2"/>
      <c r="R59" s="2"/>
      <c r="S59" s="2"/>
      <c r="T59" s="2"/>
      <c r="U59" s="2"/>
      <c r="V59" s="2"/>
      <c r="W59" s="2"/>
      <c r="X59" s="2"/>
      <c r="Y59" s="2"/>
      <c r="Z59" s="2"/>
      <c r="AA59" s="2"/>
    </row>
    <row r="60" spans="1:27" ht="15.75" customHeight="1" x14ac:dyDescent="0.25">
      <c r="A60" s="377" t="s">
        <v>688</v>
      </c>
      <c r="B60" s="376"/>
      <c r="C60" s="376">
        <f>SUM(B61:B62)</f>
        <v>25104000</v>
      </c>
      <c r="D60" s="376"/>
      <c r="E60" s="376"/>
      <c r="F60" s="376"/>
      <c r="G60" s="376"/>
      <c r="H60" s="394">
        <f t="shared" si="7"/>
        <v>25104000</v>
      </c>
      <c r="I60" s="2"/>
      <c r="J60" s="2"/>
      <c r="K60" s="2"/>
      <c r="L60" s="2"/>
      <c r="M60" s="2"/>
      <c r="N60" s="2"/>
      <c r="O60" s="2"/>
      <c r="P60" s="2"/>
      <c r="Q60" s="2"/>
      <c r="R60" s="2"/>
      <c r="S60" s="2"/>
      <c r="T60" s="2"/>
      <c r="U60" s="2"/>
      <c r="V60" s="2"/>
      <c r="W60" s="2"/>
      <c r="X60" s="2"/>
      <c r="Y60" s="2"/>
      <c r="Z60" s="2"/>
      <c r="AA60" s="2"/>
    </row>
    <row r="61" spans="1:27" ht="15.75" customHeight="1" x14ac:dyDescent="0.25">
      <c r="A61" s="384" t="s">
        <v>689</v>
      </c>
      <c r="B61" s="521">
        <f>14190000+500000+1000000</f>
        <v>15690000</v>
      </c>
      <c r="C61" s="9"/>
      <c r="D61" s="9"/>
      <c r="E61" s="9"/>
      <c r="F61" s="9"/>
      <c r="G61" s="9"/>
      <c r="H61" s="394">
        <f t="shared" si="7"/>
        <v>0</v>
      </c>
      <c r="I61" s="2"/>
      <c r="J61" s="2"/>
      <c r="K61" s="2"/>
      <c r="L61" s="2"/>
      <c r="M61" s="2"/>
      <c r="N61" s="2"/>
      <c r="O61" s="2"/>
      <c r="P61" s="2"/>
      <c r="Q61" s="2"/>
      <c r="R61" s="2"/>
      <c r="S61" s="2"/>
      <c r="T61" s="2"/>
      <c r="U61" s="2"/>
      <c r="V61" s="2"/>
      <c r="W61" s="2"/>
      <c r="X61" s="2"/>
      <c r="Y61" s="2"/>
      <c r="Z61" s="2"/>
      <c r="AA61" s="2"/>
    </row>
    <row r="62" spans="1:27" ht="15.75" customHeight="1" x14ac:dyDescent="0.25">
      <c r="A62" s="384" t="s">
        <v>690</v>
      </c>
      <c r="B62" s="521">
        <f>8514000+300000+600000</f>
        <v>9414000</v>
      </c>
      <c r="C62" s="9"/>
      <c r="D62" s="9"/>
      <c r="E62" s="9"/>
      <c r="F62" s="9"/>
      <c r="G62" s="9"/>
      <c r="H62" s="394">
        <f t="shared" si="7"/>
        <v>0</v>
      </c>
      <c r="I62" s="2"/>
      <c r="J62" s="2"/>
      <c r="K62" s="2"/>
      <c r="L62" s="2"/>
      <c r="M62" s="2"/>
      <c r="N62" s="2"/>
      <c r="O62" s="2"/>
      <c r="P62" s="2"/>
      <c r="Q62" s="2"/>
      <c r="R62" s="2"/>
      <c r="S62" s="2"/>
      <c r="T62" s="2"/>
      <c r="U62" s="2"/>
      <c r="V62" s="2"/>
      <c r="W62" s="2"/>
      <c r="X62" s="2"/>
      <c r="Y62" s="2"/>
      <c r="Z62" s="2"/>
      <c r="AA62" s="2"/>
    </row>
    <row r="63" spans="1:27" ht="15.75" customHeight="1" x14ac:dyDescent="0.25">
      <c r="A63" s="395" t="s">
        <v>12</v>
      </c>
      <c r="B63" s="396"/>
      <c r="C63" s="397">
        <f t="shared" ref="C63:F63" si="8">SUM(C64:C104)</f>
        <v>198925884876</v>
      </c>
      <c r="D63" s="397">
        <f t="shared" si="8"/>
        <v>0</v>
      </c>
      <c r="E63" s="397">
        <f t="shared" si="8"/>
        <v>0</v>
      </c>
      <c r="F63" s="397">
        <f t="shared" si="8"/>
        <v>0</v>
      </c>
      <c r="G63" s="397"/>
      <c r="H63" s="397">
        <f t="shared" si="7"/>
        <v>198925884876</v>
      </c>
      <c r="I63" s="2"/>
      <c r="J63" s="2"/>
      <c r="K63" s="2"/>
      <c r="L63" s="2"/>
      <c r="M63" s="2"/>
      <c r="N63" s="2"/>
      <c r="O63" s="2"/>
      <c r="P63" s="2"/>
      <c r="Q63" s="2"/>
      <c r="R63" s="2"/>
      <c r="S63" s="2"/>
      <c r="T63" s="2"/>
      <c r="U63" s="2"/>
      <c r="V63" s="2"/>
      <c r="W63" s="2"/>
      <c r="X63" s="2"/>
      <c r="Y63" s="2"/>
      <c r="Z63" s="2"/>
      <c r="AA63" s="2"/>
    </row>
    <row r="64" spans="1:27" ht="15.75" x14ac:dyDescent="0.25">
      <c r="A64" s="392" t="s">
        <v>695</v>
      </c>
      <c r="B64" s="376"/>
      <c r="C64" s="523">
        <v>10000000</v>
      </c>
      <c r="D64" s="376"/>
      <c r="E64" s="376"/>
      <c r="F64" s="376"/>
      <c r="G64" s="376"/>
      <c r="H64" s="397">
        <f t="shared" si="7"/>
        <v>10000000</v>
      </c>
      <c r="I64" s="2"/>
      <c r="J64" s="2"/>
      <c r="K64" s="2"/>
      <c r="L64" s="2"/>
      <c r="M64" s="2"/>
      <c r="N64" s="2"/>
      <c r="O64" s="2"/>
      <c r="P64" s="2"/>
      <c r="Q64" s="2"/>
      <c r="R64" s="2"/>
      <c r="S64" s="2"/>
      <c r="T64" s="2"/>
      <c r="U64" s="2"/>
      <c r="V64" s="2"/>
      <c r="W64" s="2"/>
      <c r="X64" s="2"/>
      <c r="Y64" s="2"/>
      <c r="Z64" s="2"/>
      <c r="AA64" s="2"/>
    </row>
    <row r="65" spans="1:27" ht="15.75" x14ac:dyDescent="0.25">
      <c r="A65" s="392" t="s">
        <v>696</v>
      </c>
      <c r="B65" s="376"/>
      <c r="C65" s="523">
        <v>200000000</v>
      </c>
      <c r="D65" s="376"/>
      <c r="E65" s="376"/>
      <c r="F65" s="376"/>
      <c r="G65" s="376"/>
      <c r="H65" s="397">
        <f t="shared" si="7"/>
        <v>200000000</v>
      </c>
      <c r="I65" s="2"/>
      <c r="J65" s="2"/>
      <c r="K65" s="2"/>
      <c r="L65" s="2"/>
      <c r="M65" s="2"/>
      <c r="N65" s="2"/>
      <c r="O65" s="2"/>
      <c r="P65" s="2"/>
      <c r="Q65" s="2"/>
      <c r="R65" s="2"/>
      <c r="S65" s="2"/>
      <c r="T65" s="2"/>
      <c r="U65" s="2"/>
      <c r="V65" s="2"/>
      <c r="W65" s="2"/>
      <c r="X65" s="2"/>
      <c r="Y65" s="2"/>
      <c r="Z65" s="2"/>
      <c r="AA65" s="2"/>
    </row>
    <row r="66" spans="1:27" ht="15.75" x14ac:dyDescent="0.25">
      <c r="A66" s="392" t="s">
        <v>697</v>
      </c>
      <c r="B66" s="376"/>
      <c r="C66" s="376">
        <v>250000000</v>
      </c>
      <c r="D66" s="376"/>
      <c r="E66" s="376"/>
      <c r="F66" s="376"/>
      <c r="G66" s="376"/>
      <c r="H66" s="397">
        <f t="shared" si="7"/>
        <v>250000000</v>
      </c>
      <c r="I66" s="2"/>
      <c r="J66" s="2"/>
      <c r="K66" s="2"/>
      <c r="L66" s="2"/>
      <c r="M66" s="2"/>
      <c r="N66" s="2"/>
      <c r="O66" s="2"/>
      <c r="P66" s="2"/>
      <c r="Q66" s="2"/>
      <c r="R66" s="2"/>
      <c r="S66" s="2"/>
      <c r="T66" s="2"/>
      <c r="U66" s="2"/>
      <c r="V66" s="2"/>
      <c r="W66" s="2"/>
      <c r="X66" s="2"/>
      <c r="Y66" s="2"/>
      <c r="Z66" s="2"/>
      <c r="AA66" s="2"/>
    </row>
    <row r="67" spans="1:27" ht="15.75" x14ac:dyDescent="0.25">
      <c r="A67" s="392" t="s">
        <v>698</v>
      </c>
      <c r="B67" s="376"/>
      <c r="C67" s="376">
        <v>500000</v>
      </c>
      <c r="D67" s="376"/>
      <c r="E67" s="376"/>
      <c r="F67" s="376"/>
      <c r="G67" s="376"/>
      <c r="H67" s="397">
        <f t="shared" si="7"/>
        <v>500000</v>
      </c>
      <c r="I67" s="2"/>
      <c r="J67" s="2"/>
      <c r="K67" s="2"/>
      <c r="L67" s="2"/>
      <c r="M67" s="2"/>
      <c r="N67" s="2"/>
      <c r="O67" s="2"/>
      <c r="P67" s="2"/>
      <c r="Q67" s="2"/>
      <c r="R67" s="2"/>
      <c r="S67" s="2"/>
      <c r="T67" s="2"/>
      <c r="U67" s="2"/>
      <c r="V67" s="2"/>
      <c r="W67" s="2"/>
      <c r="X67" s="2"/>
      <c r="Y67" s="2"/>
      <c r="Z67" s="2"/>
      <c r="AA67" s="2"/>
    </row>
    <row r="68" spans="1:27" ht="30" x14ac:dyDescent="0.25">
      <c r="A68" s="392" t="s">
        <v>699</v>
      </c>
      <c r="B68" s="376"/>
      <c r="C68" s="523">
        <v>1000000</v>
      </c>
      <c r="D68" s="376"/>
      <c r="E68" s="376"/>
      <c r="F68" s="376"/>
      <c r="G68" s="376"/>
      <c r="H68" s="397">
        <f t="shared" si="7"/>
        <v>1000000</v>
      </c>
      <c r="I68" s="2"/>
      <c r="J68" s="2"/>
      <c r="K68" s="2"/>
      <c r="L68" s="2"/>
      <c r="M68" s="2"/>
      <c r="N68" s="2"/>
      <c r="O68" s="2"/>
      <c r="P68" s="2"/>
      <c r="Q68" s="2"/>
      <c r="R68" s="2"/>
      <c r="S68" s="2"/>
      <c r="T68" s="2"/>
      <c r="U68" s="2"/>
      <c r="V68" s="2"/>
      <c r="W68" s="2"/>
      <c r="X68" s="2"/>
      <c r="Y68" s="2"/>
      <c r="Z68" s="2"/>
      <c r="AA68" s="2"/>
    </row>
    <row r="69" spans="1:27" ht="15.75" x14ac:dyDescent="0.25">
      <c r="A69" s="392" t="s">
        <v>151</v>
      </c>
      <c r="B69" s="376"/>
      <c r="C69" s="376">
        <v>10000</v>
      </c>
      <c r="D69" s="376"/>
      <c r="E69" s="376"/>
      <c r="F69" s="376"/>
      <c r="G69" s="376"/>
      <c r="H69" s="397">
        <f t="shared" si="7"/>
        <v>10000</v>
      </c>
      <c r="I69" s="2"/>
      <c r="J69" s="2"/>
      <c r="K69" s="2"/>
      <c r="L69" s="2"/>
      <c r="M69" s="2"/>
      <c r="N69" s="2"/>
      <c r="O69" s="2"/>
      <c r="P69" s="2"/>
      <c r="Q69" s="2"/>
      <c r="R69" s="2"/>
      <c r="S69" s="2"/>
      <c r="T69" s="2"/>
      <c r="U69" s="2"/>
      <c r="V69" s="2"/>
      <c r="W69" s="2"/>
      <c r="X69" s="2"/>
      <c r="Y69" s="2"/>
      <c r="Z69" s="2"/>
      <c r="AA69" s="2"/>
    </row>
    <row r="70" spans="1:27" ht="30" x14ac:dyDescent="0.25">
      <c r="A70" s="392" t="s">
        <v>705</v>
      </c>
      <c r="B70" s="376"/>
      <c r="C70" s="523">
        <v>500000</v>
      </c>
      <c r="D70" s="376"/>
      <c r="E70" s="376"/>
      <c r="F70" s="376"/>
      <c r="G70" s="376"/>
      <c r="H70" s="397">
        <f t="shared" si="7"/>
        <v>500000</v>
      </c>
      <c r="I70" s="2"/>
      <c r="J70" s="2"/>
      <c r="K70" s="2"/>
      <c r="L70" s="2"/>
      <c r="M70" s="2"/>
      <c r="N70" s="2"/>
      <c r="O70" s="2"/>
      <c r="P70" s="2"/>
      <c r="Q70" s="2"/>
      <c r="R70" s="2"/>
      <c r="S70" s="2"/>
      <c r="T70" s="2"/>
      <c r="U70" s="2"/>
      <c r="V70" s="2"/>
      <c r="W70" s="2"/>
      <c r="X70" s="2"/>
      <c r="Y70" s="2"/>
      <c r="Z70" s="2"/>
      <c r="AA70" s="2"/>
    </row>
    <row r="71" spans="1:27" ht="45" x14ac:dyDescent="0.25">
      <c r="A71" s="392" t="s">
        <v>706</v>
      </c>
      <c r="B71" s="376"/>
      <c r="C71" s="523">
        <v>10000000</v>
      </c>
      <c r="D71" s="376"/>
      <c r="E71" s="376"/>
      <c r="F71" s="376"/>
      <c r="G71" s="376"/>
      <c r="H71" s="397">
        <f t="shared" si="7"/>
        <v>10000000</v>
      </c>
      <c r="I71" s="2"/>
      <c r="J71" s="2"/>
      <c r="K71" s="2"/>
      <c r="L71" s="2"/>
      <c r="M71" s="2"/>
      <c r="N71" s="2"/>
      <c r="O71" s="2"/>
      <c r="P71" s="2"/>
      <c r="Q71" s="2"/>
      <c r="R71" s="2"/>
      <c r="S71" s="2"/>
      <c r="T71" s="2"/>
      <c r="U71" s="2"/>
      <c r="V71" s="2"/>
      <c r="W71" s="2"/>
      <c r="X71" s="2"/>
      <c r="Y71" s="2"/>
      <c r="Z71" s="2"/>
      <c r="AA71" s="2"/>
    </row>
    <row r="72" spans="1:27" ht="30" x14ac:dyDescent="0.25">
      <c r="A72" s="392" t="s">
        <v>707</v>
      </c>
      <c r="B72" s="376"/>
      <c r="C72" s="523">
        <v>100000</v>
      </c>
      <c r="D72" s="376"/>
      <c r="E72" s="376"/>
      <c r="F72" s="376"/>
      <c r="G72" s="376"/>
      <c r="H72" s="397">
        <f t="shared" si="7"/>
        <v>100000</v>
      </c>
      <c r="I72" s="2"/>
      <c r="J72" s="2"/>
      <c r="K72" s="2"/>
      <c r="L72" s="2"/>
      <c r="M72" s="2"/>
      <c r="N72" s="2"/>
      <c r="O72" s="2"/>
      <c r="P72" s="2"/>
      <c r="Q72" s="2"/>
      <c r="R72" s="2"/>
      <c r="S72" s="2"/>
      <c r="T72" s="2"/>
      <c r="U72" s="2"/>
      <c r="V72" s="2"/>
      <c r="W72" s="2"/>
      <c r="X72" s="2"/>
      <c r="Y72" s="2"/>
      <c r="Z72" s="2"/>
      <c r="AA72" s="2"/>
    </row>
    <row r="73" spans="1:27" ht="15.75" customHeight="1" x14ac:dyDescent="0.25">
      <c r="A73" s="377" t="s">
        <v>708</v>
      </c>
      <c r="B73" s="9"/>
      <c r="C73" s="376">
        <f>SUM(B74)</f>
        <v>650000000</v>
      </c>
      <c r="D73" s="9"/>
      <c r="E73" s="9"/>
      <c r="F73" s="9"/>
      <c r="G73" s="9"/>
      <c r="H73" s="397">
        <f t="shared" si="7"/>
        <v>650000000</v>
      </c>
      <c r="I73" s="2"/>
      <c r="J73" s="2"/>
      <c r="K73" s="2"/>
      <c r="L73" s="2"/>
      <c r="M73" s="2"/>
      <c r="N73" s="2"/>
      <c r="O73" s="2"/>
      <c r="P73" s="2"/>
      <c r="Q73" s="2"/>
      <c r="R73" s="2"/>
      <c r="S73" s="2"/>
      <c r="T73" s="2"/>
      <c r="U73" s="2"/>
      <c r="V73" s="2"/>
      <c r="W73" s="2"/>
      <c r="X73" s="2"/>
      <c r="Y73" s="2"/>
      <c r="Z73" s="2"/>
      <c r="AA73" s="2"/>
    </row>
    <row r="74" spans="1:27" ht="15.75" customHeight="1" x14ac:dyDescent="0.25">
      <c r="A74" s="384" t="s">
        <v>714</v>
      </c>
      <c r="B74" s="521">
        <v>650000000</v>
      </c>
      <c r="C74" s="9"/>
      <c r="D74" s="9"/>
      <c r="E74" s="9"/>
      <c r="F74" s="9"/>
      <c r="G74" s="9"/>
      <c r="H74" s="397">
        <f t="shared" si="7"/>
        <v>0</v>
      </c>
      <c r="I74" s="2"/>
      <c r="J74" s="2"/>
      <c r="K74" s="2"/>
      <c r="L74" s="2"/>
      <c r="M74" s="2"/>
      <c r="N74" s="2"/>
      <c r="O74" s="2"/>
      <c r="P74" s="2"/>
      <c r="Q74" s="2"/>
      <c r="R74" s="2"/>
      <c r="S74" s="2"/>
      <c r="T74" s="2"/>
      <c r="U74" s="2"/>
      <c r="V74" s="2"/>
      <c r="W74" s="2"/>
      <c r="X74" s="2"/>
      <c r="Y74" s="2"/>
      <c r="Z74" s="2"/>
      <c r="AA74" s="2"/>
    </row>
    <row r="75" spans="1:27" ht="15.75" customHeight="1" x14ac:dyDescent="0.25">
      <c r="A75" s="392" t="s">
        <v>163</v>
      </c>
      <c r="B75" s="376"/>
      <c r="C75" s="376">
        <f>SUM(B76:B77)</f>
        <v>350000000</v>
      </c>
      <c r="D75" s="376"/>
      <c r="E75" s="376"/>
      <c r="F75" s="376"/>
      <c r="G75" s="376"/>
      <c r="H75" s="397">
        <f t="shared" si="7"/>
        <v>350000000</v>
      </c>
      <c r="I75" s="2"/>
      <c r="J75" s="2"/>
      <c r="K75" s="2"/>
      <c r="L75" s="2"/>
      <c r="M75" s="2"/>
      <c r="N75" s="2"/>
      <c r="O75" s="2"/>
      <c r="P75" s="2"/>
      <c r="Q75" s="2"/>
      <c r="R75" s="2"/>
      <c r="S75" s="2"/>
      <c r="T75" s="2"/>
      <c r="U75" s="2"/>
      <c r="V75" s="2"/>
      <c r="W75" s="2"/>
      <c r="X75" s="2"/>
      <c r="Y75" s="2"/>
      <c r="Z75" s="2"/>
      <c r="AA75" s="2"/>
    </row>
    <row r="76" spans="1:27" ht="15.75" customHeight="1" x14ac:dyDescent="0.25">
      <c r="A76" s="384" t="s">
        <v>715</v>
      </c>
      <c r="B76" s="521">
        <v>175000000</v>
      </c>
      <c r="C76" s="9"/>
      <c r="D76" s="9"/>
      <c r="E76" s="9"/>
      <c r="F76" s="9"/>
      <c r="G76" s="9"/>
      <c r="H76" s="397">
        <f t="shared" si="7"/>
        <v>0</v>
      </c>
      <c r="I76" s="2"/>
      <c r="J76" s="2"/>
      <c r="K76" s="2"/>
      <c r="L76" s="2"/>
      <c r="M76" s="2"/>
      <c r="N76" s="2"/>
      <c r="O76" s="2"/>
      <c r="P76" s="2"/>
      <c r="Q76" s="2"/>
      <c r="R76" s="2"/>
      <c r="S76" s="2"/>
      <c r="T76" s="2"/>
      <c r="U76" s="2"/>
      <c r="V76" s="2"/>
      <c r="W76" s="2"/>
      <c r="X76" s="2"/>
      <c r="Y76" s="2"/>
      <c r="Z76" s="2"/>
      <c r="AA76" s="2"/>
    </row>
    <row r="77" spans="1:27" ht="15.75" customHeight="1" x14ac:dyDescent="0.25">
      <c r="A77" s="384" t="s">
        <v>716</v>
      </c>
      <c r="B77" s="521">
        <v>175000000</v>
      </c>
      <c r="C77" s="9"/>
      <c r="D77" s="9"/>
      <c r="E77" s="9"/>
      <c r="F77" s="9"/>
      <c r="G77" s="9"/>
      <c r="H77" s="397">
        <f t="shared" si="7"/>
        <v>0</v>
      </c>
      <c r="I77" s="2"/>
      <c r="J77" s="2"/>
      <c r="K77" s="2"/>
      <c r="L77" s="2"/>
      <c r="M77" s="2"/>
      <c r="N77" s="2"/>
      <c r="O77" s="2"/>
      <c r="P77" s="2"/>
      <c r="Q77" s="2"/>
      <c r="R77" s="2"/>
      <c r="S77" s="2"/>
      <c r="T77" s="2"/>
      <c r="U77" s="2"/>
      <c r="V77" s="2"/>
      <c r="W77" s="2"/>
      <c r="X77" s="2"/>
      <c r="Y77" s="2"/>
      <c r="Z77" s="2"/>
      <c r="AA77" s="2"/>
    </row>
    <row r="78" spans="1:27" ht="15.75" customHeight="1" x14ac:dyDescent="0.25">
      <c r="A78" s="377" t="s">
        <v>717</v>
      </c>
      <c r="B78" s="376"/>
      <c r="C78" s="376">
        <f>SUM(B79)</f>
        <v>20000000</v>
      </c>
      <c r="D78" s="376"/>
      <c r="E78" s="376"/>
      <c r="F78" s="376"/>
      <c r="G78" s="376"/>
      <c r="H78" s="397">
        <f t="shared" si="7"/>
        <v>20000000</v>
      </c>
      <c r="I78" s="2"/>
      <c r="J78" s="2"/>
      <c r="K78" s="2"/>
      <c r="L78" s="2"/>
      <c r="M78" s="2"/>
      <c r="N78" s="2"/>
      <c r="O78" s="2"/>
      <c r="P78" s="2"/>
      <c r="Q78" s="2"/>
      <c r="R78" s="2"/>
      <c r="S78" s="2"/>
      <c r="T78" s="2"/>
      <c r="U78" s="2"/>
      <c r="V78" s="2"/>
      <c r="W78" s="2"/>
      <c r="X78" s="2"/>
      <c r="Y78" s="2"/>
      <c r="Z78" s="2"/>
      <c r="AA78" s="2"/>
    </row>
    <row r="79" spans="1:27" ht="15.75" customHeight="1" x14ac:dyDescent="0.25">
      <c r="A79" s="384" t="s">
        <v>716</v>
      </c>
      <c r="B79" s="521">
        <v>20000000</v>
      </c>
      <c r="C79" s="9"/>
      <c r="D79" s="9"/>
      <c r="E79" s="9"/>
      <c r="F79" s="9"/>
      <c r="G79" s="9"/>
      <c r="H79" s="397">
        <f t="shared" si="7"/>
        <v>0</v>
      </c>
      <c r="I79" s="2"/>
      <c r="J79" s="2"/>
      <c r="K79" s="2"/>
      <c r="L79" s="2"/>
      <c r="M79" s="2"/>
      <c r="N79" s="2"/>
      <c r="O79" s="2"/>
      <c r="P79" s="2"/>
      <c r="Q79" s="2"/>
      <c r="R79" s="2"/>
      <c r="S79" s="2"/>
      <c r="T79" s="2"/>
      <c r="U79" s="2"/>
      <c r="V79" s="2"/>
      <c r="W79" s="2"/>
      <c r="X79" s="2"/>
      <c r="Y79" s="2"/>
      <c r="Z79" s="2"/>
      <c r="AA79" s="2"/>
    </row>
    <row r="80" spans="1:27" ht="15.75" customHeight="1" x14ac:dyDescent="0.25">
      <c r="A80" s="377" t="s">
        <v>721</v>
      </c>
      <c r="B80" s="376"/>
      <c r="C80" s="376">
        <f>SUM(B81)</f>
        <v>25000000</v>
      </c>
      <c r="D80" s="376"/>
      <c r="E80" s="376"/>
      <c r="F80" s="376"/>
      <c r="G80" s="376"/>
      <c r="H80" s="397">
        <f t="shared" si="7"/>
        <v>25000000</v>
      </c>
      <c r="I80" s="2"/>
      <c r="J80" s="2"/>
      <c r="K80" s="2"/>
      <c r="L80" s="2"/>
      <c r="M80" s="2"/>
      <c r="N80" s="2"/>
      <c r="O80" s="2"/>
      <c r="P80" s="2"/>
      <c r="Q80" s="2"/>
      <c r="R80" s="2"/>
      <c r="S80" s="2"/>
      <c r="T80" s="2"/>
      <c r="U80" s="2"/>
      <c r="V80" s="2"/>
      <c r="W80" s="2"/>
      <c r="X80" s="2"/>
      <c r="Y80" s="2"/>
      <c r="Z80" s="2"/>
      <c r="AA80" s="2"/>
    </row>
    <row r="81" spans="1:27" ht="15.75" customHeight="1" x14ac:dyDescent="0.25">
      <c r="A81" s="384" t="s">
        <v>716</v>
      </c>
      <c r="B81" s="521">
        <v>25000000</v>
      </c>
      <c r="C81" s="9"/>
      <c r="D81" s="9"/>
      <c r="E81" s="9"/>
      <c r="F81" s="9"/>
      <c r="G81" s="9"/>
      <c r="H81" s="397">
        <f t="shared" si="7"/>
        <v>0</v>
      </c>
      <c r="I81" s="2"/>
      <c r="J81" s="2"/>
      <c r="K81" s="2"/>
      <c r="L81" s="2"/>
      <c r="M81" s="2"/>
      <c r="N81" s="2"/>
      <c r="O81" s="2"/>
      <c r="P81" s="2"/>
      <c r="Q81" s="2"/>
      <c r="R81" s="2"/>
      <c r="S81" s="2"/>
      <c r="T81" s="2"/>
      <c r="U81" s="2"/>
      <c r="V81" s="2"/>
      <c r="W81" s="2"/>
      <c r="X81" s="2"/>
      <c r="Y81" s="2"/>
      <c r="Z81" s="2"/>
      <c r="AA81" s="2"/>
    </row>
    <row r="82" spans="1:27" ht="15.75" customHeight="1" x14ac:dyDescent="0.25">
      <c r="A82" s="377" t="s">
        <v>723</v>
      </c>
      <c r="B82" s="376"/>
      <c r="C82" s="376">
        <f>SUM(B83)</f>
        <v>5000000000</v>
      </c>
      <c r="D82" s="376"/>
      <c r="E82" s="376"/>
      <c r="F82" s="376"/>
      <c r="G82" s="376"/>
      <c r="H82" s="397">
        <f t="shared" si="7"/>
        <v>5000000000</v>
      </c>
      <c r="I82" s="2"/>
      <c r="J82" s="2"/>
      <c r="K82" s="2"/>
      <c r="L82" s="2"/>
      <c r="M82" s="2"/>
      <c r="N82" s="2"/>
      <c r="O82" s="2"/>
      <c r="P82" s="2"/>
      <c r="Q82" s="2"/>
      <c r="R82" s="2"/>
      <c r="S82" s="2"/>
      <c r="T82" s="2"/>
      <c r="U82" s="2"/>
      <c r="V82" s="2"/>
      <c r="W82" s="2"/>
      <c r="X82" s="2"/>
      <c r="Y82" s="2"/>
      <c r="Z82" s="2"/>
      <c r="AA82" s="2"/>
    </row>
    <row r="83" spans="1:27" ht="15.75" customHeight="1" x14ac:dyDescent="0.25">
      <c r="A83" s="384" t="s">
        <v>724</v>
      </c>
      <c r="B83" s="521">
        <v>5000000000</v>
      </c>
      <c r="C83" s="9"/>
      <c r="D83" s="9"/>
      <c r="E83" s="9"/>
      <c r="F83" s="9"/>
      <c r="G83" s="9"/>
      <c r="H83" s="397">
        <f t="shared" si="7"/>
        <v>0</v>
      </c>
      <c r="I83" s="2"/>
      <c r="J83" s="2"/>
      <c r="K83" s="2"/>
      <c r="L83" s="2"/>
      <c r="M83" s="2"/>
      <c r="N83" s="2"/>
      <c r="O83" s="2"/>
      <c r="P83" s="2"/>
      <c r="Q83" s="2"/>
      <c r="R83" s="2"/>
      <c r="S83" s="2"/>
      <c r="T83" s="2"/>
      <c r="U83" s="2"/>
      <c r="V83" s="2"/>
      <c r="W83" s="2"/>
      <c r="X83" s="2"/>
      <c r="Y83" s="2"/>
      <c r="Z83" s="2"/>
      <c r="AA83" s="2"/>
    </row>
    <row r="84" spans="1:27" ht="15.75" customHeight="1" x14ac:dyDescent="0.25">
      <c r="A84" s="377" t="s">
        <v>139</v>
      </c>
      <c r="B84" s="376"/>
      <c r="C84" s="376">
        <f>SUM(B85)</f>
        <v>20000000</v>
      </c>
      <c r="D84" s="376"/>
      <c r="E84" s="376"/>
      <c r="F84" s="376"/>
      <c r="G84" s="376"/>
      <c r="H84" s="397">
        <f t="shared" si="7"/>
        <v>20000000</v>
      </c>
      <c r="I84" s="2"/>
      <c r="J84" s="2"/>
      <c r="K84" s="2"/>
      <c r="L84" s="2"/>
      <c r="M84" s="2"/>
      <c r="N84" s="2"/>
      <c r="O84" s="2"/>
      <c r="P84" s="2"/>
      <c r="Q84" s="2"/>
      <c r="R84" s="2"/>
      <c r="S84" s="2"/>
      <c r="T84" s="2"/>
      <c r="U84" s="2"/>
      <c r="V84" s="2"/>
      <c r="W84" s="2"/>
      <c r="X84" s="2"/>
      <c r="Y84" s="2"/>
      <c r="Z84" s="2"/>
      <c r="AA84" s="2"/>
    </row>
    <row r="85" spans="1:27" ht="15.75" customHeight="1" x14ac:dyDescent="0.25">
      <c r="A85" s="384" t="s">
        <v>725</v>
      </c>
      <c r="B85" s="9">
        <v>20000000</v>
      </c>
      <c r="C85" s="9"/>
      <c r="D85" s="9"/>
      <c r="E85" s="9"/>
      <c r="F85" s="9"/>
      <c r="G85" s="9"/>
      <c r="H85" s="397">
        <f t="shared" si="7"/>
        <v>0</v>
      </c>
      <c r="I85" s="2"/>
      <c r="J85" s="2"/>
      <c r="K85" s="2"/>
      <c r="L85" s="2"/>
      <c r="M85" s="2"/>
      <c r="N85" s="2"/>
      <c r="O85" s="2"/>
      <c r="P85" s="2"/>
      <c r="Q85" s="2"/>
      <c r="R85" s="2"/>
      <c r="S85" s="2"/>
      <c r="T85" s="2"/>
      <c r="U85" s="2"/>
      <c r="V85" s="2"/>
      <c r="W85" s="2"/>
      <c r="X85" s="2"/>
      <c r="Y85" s="2"/>
      <c r="Z85" s="2"/>
      <c r="AA85" s="2"/>
    </row>
    <row r="86" spans="1:27" ht="15.75" customHeight="1" x14ac:dyDescent="0.25">
      <c r="A86" s="377" t="s">
        <v>156</v>
      </c>
      <c r="B86" s="376"/>
      <c r="C86" s="376">
        <f>SUM(B87:B88)</f>
        <v>20000000</v>
      </c>
      <c r="D86" s="376"/>
      <c r="E86" s="376"/>
      <c r="F86" s="376"/>
      <c r="G86" s="376"/>
      <c r="H86" s="397">
        <f t="shared" si="7"/>
        <v>20000000</v>
      </c>
      <c r="I86" s="2"/>
      <c r="J86" s="2"/>
      <c r="K86" s="2"/>
      <c r="L86" s="2"/>
      <c r="M86" s="2"/>
      <c r="N86" s="2"/>
      <c r="O86" s="2"/>
      <c r="P86" s="2"/>
      <c r="Q86" s="2"/>
      <c r="R86" s="2"/>
      <c r="S86" s="2"/>
      <c r="T86" s="2"/>
      <c r="U86" s="2"/>
      <c r="V86" s="2"/>
      <c r="W86" s="2"/>
      <c r="X86" s="2"/>
      <c r="Y86" s="2"/>
      <c r="Z86" s="2"/>
      <c r="AA86" s="2"/>
    </row>
    <row r="87" spans="1:27" ht="15.75" customHeight="1" x14ac:dyDescent="0.25">
      <c r="A87" s="387" t="s">
        <v>730</v>
      </c>
      <c r="B87" s="9">
        <v>6000000</v>
      </c>
      <c r="C87" s="9"/>
      <c r="D87" s="9"/>
      <c r="E87" s="9"/>
      <c r="F87" s="9"/>
      <c r="G87" s="9"/>
      <c r="H87" s="397">
        <f t="shared" si="7"/>
        <v>0</v>
      </c>
      <c r="I87" s="2"/>
      <c r="J87" s="2"/>
      <c r="K87" s="2"/>
      <c r="L87" s="2"/>
      <c r="M87" s="2"/>
      <c r="N87" s="2"/>
      <c r="O87" s="2"/>
      <c r="P87" s="2"/>
      <c r="Q87" s="2"/>
      <c r="R87" s="2"/>
      <c r="S87" s="2"/>
      <c r="T87" s="2"/>
      <c r="U87" s="2"/>
      <c r="V87" s="2"/>
      <c r="W87" s="2"/>
      <c r="X87" s="2"/>
      <c r="Y87" s="2"/>
      <c r="Z87" s="2"/>
      <c r="AA87" s="2"/>
    </row>
    <row r="88" spans="1:27" ht="15.75" customHeight="1" x14ac:dyDescent="0.25">
      <c r="A88" s="387" t="s">
        <v>731</v>
      </c>
      <c r="B88" s="9">
        <v>14000000</v>
      </c>
      <c r="C88" s="9"/>
      <c r="D88" s="9"/>
      <c r="E88" s="9"/>
      <c r="F88" s="9"/>
      <c r="G88" s="9"/>
      <c r="H88" s="397">
        <f t="shared" si="7"/>
        <v>0</v>
      </c>
      <c r="I88" s="2"/>
      <c r="J88" s="2"/>
      <c r="K88" s="2"/>
      <c r="L88" s="2"/>
      <c r="M88" s="2"/>
      <c r="N88" s="2"/>
      <c r="O88" s="2"/>
      <c r="P88" s="2"/>
      <c r="Q88" s="2"/>
      <c r="R88" s="2"/>
      <c r="S88" s="2"/>
      <c r="T88" s="2"/>
      <c r="U88" s="2"/>
      <c r="V88" s="2"/>
      <c r="W88" s="2"/>
      <c r="X88" s="2"/>
      <c r="Y88" s="2"/>
      <c r="Z88" s="2"/>
      <c r="AA88" s="2"/>
    </row>
    <row r="89" spans="1:27" ht="15.75" customHeight="1" x14ac:dyDescent="0.25">
      <c r="A89" s="377" t="s">
        <v>157</v>
      </c>
      <c r="B89" s="9"/>
      <c r="C89" s="376">
        <f>SUM(B90:B91)</f>
        <v>150000000</v>
      </c>
      <c r="D89" s="9"/>
      <c r="E89" s="9"/>
      <c r="F89" s="9"/>
      <c r="G89" s="9"/>
      <c r="H89" s="397">
        <f t="shared" si="7"/>
        <v>150000000</v>
      </c>
      <c r="I89" s="2"/>
      <c r="J89" s="2"/>
      <c r="K89" s="2"/>
      <c r="L89" s="2"/>
      <c r="M89" s="2"/>
      <c r="N89" s="2"/>
      <c r="O89" s="2"/>
      <c r="P89" s="2"/>
      <c r="Q89" s="2"/>
      <c r="R89" s="2"/>
      <c r="S89" s="2"/>
      <c r="T89" s="2"/>
      <c r="U89" s="2"/>
      <c r="V89" s="2"/>
      <c r="W89" s="2"/>
      <c r="X89" s="2"/>
      <c r="Y89" s="2"/>
      <c r="Z89" s="2"/>
      <c r="AA89" s="2"/>
    </row>
    <row r="90" spans="1:27" ht="15.75" customHeight="1" x14ac:dyDescent="0.25">
      <c r="A90" s="387" t="s">
        <v>730</v>
      </c>
      <c r="B90" s="9">
        <v>45000000</v>
      </c>
      <c r="C90" s="9"/>
      <c r="D90" s="9"/>
      <c r="E90" s="9"/>
      <c r="F90" s="9"/>
      <c r="G90" s="9"/>
      <c r="H90" s="397">
        <f t="shared" si="7"/>
        <v>0</v>
      </c>
      <c r="I90" s="2"/>
      <c r="J90" s="2"/>
      <c r="K90" s="2"/>
      <c r="L90" s="2"/>
      <c r="M90" s="2"/>
      <c r="N90" s="2"/>
      <c r="O90" s="2"/>
      <c r="P90" s="2"/>
      <c r="Q90" s="2"/>
      <c r="R90" s="2"/>
      <c r="S90" s="2"/>
      <c r="T90" s="2"/>
      <c r="U90" s="2"/>
      <c r="V90" s="2"/>
      <c r="W90" s="2"/>
      <c r="X90" s="2"/>
      <c r="Y90" s="2"/>
      <c r="Z90" s="2"/>
      <c r="AA90" s="2"/>
    </row>
    <row r="91" spans="1:27" ht="15.75" customHeight="1" x14ac:dyDescent="0.25">
      <c r="A91" s="387" t="s">
        <v>731</v>
      </c>
      <c r="B91" s="9">
        <v>105000000</v>
      </c>
      <c r="C91" s="9"/>
      <c r="D91" s="9"/>
      <c r="E91" s="9"/>
      <c r="F91" s="9"/>
      <c r="G91" s="9"/>
      <c r="H91" s="397">
        <f t="shared" si="7"/>
        <v>0</v>
      </c>
      <c r="I91" s="2"/>
      <c r="J91" s="2"/>
      <c r="K91" s="2"/>
      <c r="L91" s="2"/>
      <c r="M91" s="2"/>
      <c r="N91" s="2"/>
      <c r="O91" s="2"/>
      <c r="P91" s="2"/>
      <c r="Q91" s="2"/>
      <c r="R91" s="2"/>
      <c r="S91" s="2"/>
      <c r="T91" s="2"/>
      <c r="U91" s="2"/>
      <c r="V91" s="2"/>
      <c r="W91" s="2"/>
      <c r="X91" s="2"/>
      <c r="Y91" s="2"/>
      <c r="Z91" s="2"/>
      <c r="AA91" s="2"/>
    </row>
    <row r="92" spans="1:27" ht="15.75" customHeight="1" x14ac:dyDescent="0.25">
      <c r="A92" s="377" t="s">
        <v>152</v>
      </c>
      <c r="B92" s="376"/>
      <c r="C92" s="376">
        <f>SUM(B93)</f>
        <v>2500000000</v>
      </c>
      <c r="D92" s="376"/>
      <c r="E92" s="376"/>
      <c r="F92" s="376"/>
      <c r="G92" s="376"/>
      <c r="H92" s="397">
        <f t="shared" si="7"/>
        <v>2500000000</v>
      </c>
      <c r="I92" s="2"/>
      <c r="J92" s="2"/>
      <c r="K92" s="2"/>
      <c r="L92" s="2"/>
      <c r="M92" s="2"/>
      <c r="N92" s="2"/>
      <c r="O92" s="2"/>
      <c r="P92" s="2"/>
      <c r="Q92" s="2"/>
      <c r="R92" s="2"/>
      <c r="S92" s="2"/>
      <c r="T92" s="2"/>
      <c r="U92" s="2"/>
      <c r="V92" s="2"/>
      <c r="W92" s="2"/>
      <c r="X92" s="2"/>
      <c r="Y92" s="2"/>
      <c r="Z92" s="2"/>
      <c r="AA92" s="2"/>
    </row>
    <row r="93" spans="1:27" ht="15.75" customHeight="1" x14ac:dyDescent="0.25">
      <c r="A93" s="387" t="s">
        <v>735</v>
      </c>
      <c r="B93" s="521">
        <v>2500000000</v>
      </c>
      <c r="C93" s="9"/>
      <c r="D93" s="9"/>
      <c r="E93" s="9"/>
      <c r="F93" s="9"/>
      <c r="G93" s="9"/>
      <c r="H93" s="397">
        <f t="shared" si="7"/>
        <v>0</v>
      </c>
      <c r="I93" s="2"/>
      <c r="J93" s="2"/>
      <c r="K93" s="2"/>
      <c r="L93" s="2"/>
      <c r="M93" s="2"/>
      <c r="N93" s="2"/>
      <c r="O93" s="2"/>
      <c r="P93" s="2"/>
      <c r="Q93" s="2"/>
      <c r="R93" s="2"/>
      <c r="S93" s="2"/>
      <c r="T93" s="2"/>
      <c r="U93" s="2"/>
      <c r="V93" s="2"/>
      <c r="W93" s="2"/>
      <c r="X93" s="2"/>
      <c r="Y93" s="2"/>
      <c r="Z93" s="2"/>
      <c r="AA93" s="2"/>
    </row>
    <row r="94" spans="1:27" ht="15.75" customHeight="1" x14ac:dyDescent="0.25">
      <c r="A94" s="377" t="s">
        <v>153</v>
      </c>
      <c r="B94" s="376"/>
      <c r="C94" s="523">
        <v>280000000</v>
      </c>
      <c r="D94" s="376"/>
      <c r="E94" s="376"/>
      <c r="F94" s="376"/>
      <c r="G94" s="376"/>
      <c r="H94" s="397">
        <f t="shared" si="7"/>
        <v>280000000</v>
      </c>
      <c r="I94" s="2"/>
      <c r="J94" s="2"/>
      <c r="K94" s="2"/>
      <c r="L94" s="2"/>
      <c r="M94" s="2"/>
      <c r="N94" s="2"/>
      <c r="O94" s="2"/>
      <c r="P94" s="2"/>
      <c r="Q94" s="2"/>
      <c r="R94" s="2"/>
      <c r="S94" s="2"/>
      <c r="T94" s="2"/>
      <c r="U94" s="2"/>
      <c r="V94" s="2"/>
      <c r="W94" s="2"/>
      <c r="X94" s="2"/>
      <c r="Y94" s="2"/>
      <c r="Z94" s="2"/>
      <c r="AA94" s="2"/>
    </row>
    <row r="95" spans="1:27" ht="15.75" customHeight="1" x14ac:dyDescent="0.25">
      <c r="A95" s="377" t="s">
        <v>736</v>
      </c>
      <c r="B95" s="9"/>
      <c r="C95" s="376">
        <f>SUM(B96:B102)</f>
        <v>172373774876</v>
      </c>
      <c r="D95" s="9"/>
      <c r="E95" s="9"/>
      <c r="F95" s="9"/>
      <c r="G95" s="9"/>
      <c r="H95" s="397">
        <f t="shared" si="7"/>
        <v>172373774876</v>
      </c>
      <c r="I95" s="2"/>
      <c r="J95" s="2"/>
      <c r="K95" s="2"/>
      <c r="L95" s="2"/>
      <c r="M95" s="2"/>
      <c r="N95" s="2"/>
      <c r="O95" s="2"/>
      <c r="P95" s="2"/>
      <c r="Q95" s="2"/>
      <c r="R95" s="2"/>
      <c r="S95" s="2"/>
      <c r="T95" s="2"/>
      <c r="U95" s="2"/>
      <c r="V95" s="2"/>
      <c r="W95" s="2"/>
      <c r="X95" s="2"/>
      <c r="Y95" s="2"/>
      <c r="Z95" s="2"/>
      <c r="AA95" s="2"/>
    </row>
    <row r="96" spans="1:27" ht="15.75" customHeight="1" x14ac:dyDescent="0.25">
      <c r="A96" s="387" t="s">
        <v>741</v>
      </c>
      <c r="B96" s="521">
        <v>144834184622</v>
      </c>
      <c r="C96" s="9"/>
      <c r="D96" s="9"/>
      <c r="E96" s="9"/>
      <c r="F96" s="9"/>
      <c r="G96" s="9"/>
      <c r="H96" s="397">
        <f t="shared" si="7"/>
        <v>0</v>
      </c>
      <c r="I96" s="2"/>
      <c r="J96" s="2"/>
      <c r="K96" s="2"/>
      <c r="L96" s="2"/>
      <c r="M96" s="2"/>
      <c r="N96" s="2"/>
      <c r="O96" s="2"/>
      <c r="P96" s="2"/>
      <c r="Q96" s="2"/>
      <c r="R96" s="2"/>
      <c r="S96" s="2"/>
      <c r="T96" s="2"/>
      <c r="U96" s="2"/>
      <c r="V96" s="2"/>
      <c r="W96" s="2"/>
      <c r="X96" s="2"/>
      <c r="Y96" s="2"/>
      <c r="Z96" s="2"/>
      <c r="AA96" s="2"/>
    </row>
    <row r="97" spans="1:27" ht="15.75" customHeight="1" x14ac:dyDescent="0.25">
      <c r="A97" s="387" t="s">
        <v>742</v>
      </c>
      <c r="B97" s="521">
        <v>18740924592</v>
      </c>
      <c r="C97" s="9"/>
      <c r="D97" s="9"/>
      <c r="E97" s="9"/>
      <c r="F97" s="9"/>
      <c r="G97" s="9"/>
      <c r="H97" s="397">
        <f t="shared" si="7"/>
        <v>0</v>
      </c>
      <c r="I97" s="2"/>
      <c r="J97" s="2"/>
      <c r="K97" s="2"/>
      <c r="L97" s="2"/>
      <c r="M97" s="2"/>
      <c r="N97" s="2"/>
      <c r="O97" s="2"/>
      <c r="P97" s="2"/>
      <c r="Q97" s="2"/>
      <c r="R97" s="2"/>
      <c r="S97" s="2"/>
      <c r="T97" s="2"/>
      <c r="U97" s="2"/>
      <c r="V97" s="2"/>
      <c r="W97" s="2"/>
      <c r="X97" s="2"/>
      <c r="Y97" s="2"/>
      <c r="Z97" s="2"/>
      <c r="AA97" s="2"/>
    </row>
    <row r="98" spans="1:27" ht="15.75" customHeight="1" x14ac:dyDescent="0.25">
      <c r="A98" s="387" t="s">
        <v>743</v>
      </c>
      <c r="B98" s="521">
        <v>8128565662</v>
      </c>
      <c r="C98" s="9"/>
      <c r="D98" s="9"/>
      <c r="E98" s="9"/>
      <c r="F98" s="9"/>
      <c r="G98" s="9"/>
      <c r="H98" s="397">
        <f t="shared" si="7"/>
        <v>0</v>
      </c>
      <c r="I98" s="2"/>
      <c r="J98" s="2"/>
      <c r="K98" s="2"/>
      <c r="L98" s="2"/>
      <c r="M98" s="2"/>
      <c r="N98" s="2"/>
      <c r="O98" s="2"/>
      <c r="P98" s="2"/>
      <c r="Q98" s="2"/>
      <c r="R98" s="2"/>
      <c r="S98" s="2"/>
      <c r="T98" s="2"/>
      <c r="U98" s="2"/>
      <c r="V98" s="2"/>
      <c r="W98" s="2"/>
      <c r="X98" s="2"/>
      <c r="Y98" s="2"/>
      <c r="Z98" s="2"/>
      <c r="AA98" s="2"/>
    </row>
    <row r="99" spans="1:27" ht="15.75" customHeight="1" x14ac:dyDescent="0.25">
      <c r="A99" s="387" t="s">
        <v>744</v>
      </c>
      <c r="B99" s="9"/>
      <c r="C99" s="9"/>
      <c r="D99" s="9"/>
      <c r="E99" s="9"/>
      <c r="F99" s="9"/>
      <c r="G99" s="9"/>
      <c r="H99" s="397">
        <f t="shared" si="7"/>
        <v>0</v>
      </c>
      <c r="I99" s="2"/>
      <c r="J99" s="2"/>
      <c r="K99" s="2"/>
      <c r="L99" s="2"/>
      <c r="M99" s="2"/>
      <c r="N99" s="2"/>
      <c r="O99" s="2"/>
      <c r="P99" s="2"/>
      <c r="Q99" s="2"/>
      <c r="R99" s="2"/>
      <c r="S99" s="2"/>
      <c r="T99" s="2"/>
      <c r="U99" s="2"/>
      <c r="V99" s="2"/>
      <c r="W99" s="2"/>
      <c r="X99" s="2"/>
      <c r="Y99" s="2"/>
      <c r="Z99" s="2"/>
      <c r="AA99" s="2"/>
    </row>
    <row r="100" spans="1:27" ht="15.75" customHeight="1" x14ac:dyDescent="0.25">
      <c r="A100" s="387" t="s">
        <v>746</v>
      </c>
      <c r="B100" s="521">
        <v>539000000</v>
      </c>
      <c r="C100" s="9"/>
      <c r="D100" s="9"/>
      <c r="E100" s="9"/>
      <c r="F100" s="9"/>
      <c r="G100" s="9"/>
      <c r="H100" s="397">
        <f t="shared" si="7"/>
        <v>0</v>
      </c>
      <c r="I100" s="2"/>
      <c r="J100" s="2"/>
      <c r="K100" s="2"/>
      <c r="L100" s="2"/>
      <c r="M100" s="2"/>
      <c r="N100" s="2"/>
      <c r="O100" s="2"/>
      <c r="P100" s="2"/>
      <c r="Q100" s="2"/>
      <c r="R100" s="2"/>
      <c r="S100" s="2"/>
      <c r="T100" s="2"/>
      <c r="U100" s="2"/>
      <c r="V100" s="2"/>
      <c r="W100" s="2"/>
      <c r="X100" s="2"/>
      <c r="Y100" s="2"/>
      <c r="Z100" s="2"/>
      <c r="AA100" s="2"/>
    </row>
    <row r="101" spans="1:27" ht="15.75" customHeight="1" x14ac:dyDescent="0.25">
      <c r="A101" s="387" t="s">
        <v>134</v>
      </c>
      <c r="B101" s="521">
        <v>130000000</v>
      </c>
      <c r="C101" s="9"/>
      <c r="D101" s="9"/>
      <c r="E101" s="9"/>
      <c r="F101" s="9"/>
      <c r="G101" s="9"/>
      <c r="H101" s="397">
        <f t="shared" si="7"/>
        <v>0</v>
      </c>
      <c r="I101" s="2"/>
      <c r="J101" s="2"/>
      <c r="K101" s="2"/>
      <c r="L101" s="2"/>
      <c r="M101" s="2"/>
      <c r="N101" s="2"/>
      <c r="O101" s="2"/>
      <c r="P101" s="2"/>
      <c r="Q101" s="2"/>
      <c r="R101" s="2"/>
      <c r="S101" s="2"/>
      <c r="T101" s="2"/>
      <c r="U101" s="2"/>
      <c r="V101" s="2"/>
      <c r="W101" s="2"/>
      <c r="X101" s="2"/>
      <c r="Y101" s="2"/>
      <c r="Z101" s="2"/>
      <c r="AA101" s="2"/>
    </row>
    <row r="102" spans="1:27" ht="15.75" customHeight="1" x14ac:dyDescent="0.25">
      <c r="A102" s="387" t="s">
        <v>137</v>
      </c>
      <c r="B102" s="521">
        <v>1100000</v>
      </c>
      <c r="C102" s="9"/>
      <c r="D102" s="9"/>
      <c r="E102" s="9"/>
      <c r="F102" s="9"/>
      <c r="G102" s="9"/>
      <c r="H102" s="397">
        <f t="shared" si="7"/>
        <v>0</v>
      </c>
      <c r="I102" s="2"/>
      <c r="J102" s="2"/>
      <c r="K102" s="2"/>
      <c r="L102" s="2"/>
      <c r="M102" s="2"/>
      <c r="N102" s="2"/>
      <c r="O102" s="2"/>
      <c r="P102" s="2"/>
      <c r="Q102" s="2"/>
      <c r="R102" s="2"/>
      <c r="S102" s="2"/>
      <c r="T102" s="2"/>
      <c r="U102" s="2"/>
      <c r="V102" s="2"/>
      <c r="W102" s="2"/>
      <c r="X102" s="2"/>
      <c r="Y102" s="2"/>
      <c r="Z102" s="2"/>
      <c r="AA102" s="2"/>
    </row>
    <row r="103" spans="1:27" ht="15.75" customHeight="1" x14ac:dyDescent="0.25">
      <c r="A103" s="377" t="s">
        <v>751</v>
      </c>
      <c r="B103" s="9"/>
      <c r="C103" s="376">
        <f>SUM(B104)</f>
        <v>17065000000</v>
      </c>
      <c r="D103" s="9"/>
      <c r="E103" s="9"/>
      <c r="F103" s="9"/>
      <c r="G103" s="9"/>
      <c r="H103" s="397">
        <f t="shared" si="7"/>
        <v>17065000000</v>
      </c>
      <c r="I103" s="2"/>
      <c r="J103" s="2"/>
      <c r="K103" s="2"/>
      <c r="L103" s="2"/>
      <c r="M103" s="2"/>
      <c r="N103" s="2"/>
      <c r="O103" s="2"/>
      <c r="P103" s="2"/>
      <c r="Q103" s="2"/>
      <c r="R103" s="2"/>
      <c r="S103" s="2"/>
      <c r="T103" s="2"/>
      <c r="U103" s="2"/>
      <c r="V103" s="2"/>
      <c r="W103" s="2"/>
      <c r="X103" s="2"/>
      <c r="Y103" s="2"/>
      <c r="Z103" s="2"/>
      <c r="AA103" s="2"/>
    </row>
    <row r="104" spans="1:27" ht="15.75" customHeight="1" x14ac:dyDescent="0.25">
      <c r="A104" s="387" t="s">
        <v>752</v>
      </c>
      <c r="B104" s="521">
        <v>17065000000</v>
      </c>
      <c r="C104" s="9"/>
      <c r="D104" s="9"/>
      <c r="E104" s="9"/>
      <c r="F104" s="9"/>
      <c r="G104" s="9"/>
      <c r="H104" s="397">
        <f t="shared" si="7"/>
        <v>0</v>
      </c>
      <c r="I104" s="2"/>
      <c r="J104" s="2"/>
      <c r="K104" s="2"/>
      <c r="L104" s="2"/>
      <c r="M104" s="2"/>
      <c r="N104" s="2"/>
      <c r="O104" s="2"/>
      <c r="P104" s="2"/>
      <c r="Q104" s="2"/>
      <c r="R104" s="2"/>
      <c r="S104" s="2"/>
      <c r="T104" s="2"/>
      <c r="U104" s="2"/>
      <c r="V104" s="2"/>
      <c r="W104" s="2"/>
      <c r="X104" s="2"/>
      <c r="Y104" s="2"/>
      <c r="Z104" s="2"/>
      <c r="AA104" s="2"/>
    </row>
    <row r="105" spans="1:27" ht="15.75" customHeight="1" x14ac:dyDescent="0.25">
      <c r="A105" s="212"/>
      <c r="B105" s="9"/>
      <c r="C105" s="9"/>
      <c r="D105" s="9"/>
      <c r="E105" s="9"/>
      <c r="F105" s="9"/>
      <c r="G105" s="9"/>
      <c r="H105" s="9"/>
      <c r="I105" s="2"/>
      <c r="J105" s="2"/>
      <c r="K105" s="2"/>
      <c r="L105" s="2"/>
      <c r="M105" s="2"/>
      <c r="N105" s="2"/>
      <c r="O105" s="2"/>
      <c r="P105" s="2"/>
      <c r="Q105" s="2"/>
      <c r="R105" s="2"/>
      <c r="S105" s="2"/>
      <c r="T105" s="2"/>
      <c r="U105" s="2"/>
      <c r="V105" s="2"/>
      <c r="W105" s="2"/>
      <c r="X105" s="2"/>
      <c r="Y105" s="2"/>
      <c r="Z105" s="2"/>
      <c r="AA105" s="2"/>
    </row>
    <row r="106" spans="1:27" ht="15.75" customHeight="1" x14ac:dyDescent="0.3">
      <c r="A106" s="398" t="s">
        <v>1157</v>
      </c>
      <c r="B106" s="399"/>
      <c r="C106" s="400">
        <f>C63+C41+C31+C5</f>
        <v>356115511176.98999</v>
      </c>
      <c r="D106" s="399"/>
      <c r="E106" s="398" t="s">
        <v>756</v>
      </c>
      <c r="F106" s="401"/>
      <c r="G106" s="401"/>
      <c r="H106" s="400">
        <f>H63+H41+H31+H5</f>
        <v>270701605298.60999</v>
      </c>
      <c r="I106" s="2"/>
      <c r="J106" s="2"/>
      <c r="K106" s="2"/>
      <c r="L106" s="2"/>
      <c r="M106" s="2"/>
      <c r="N106" s="2"/>
      <c r="O106" s="2"/>
      <c r="P106" s="2"/>
      <c r="Q106" s="2"/>
      <c r="R106" s="2"/>
      <c r="S106" s="2"/>
      <c r="T106" s="2"/>
      <c r="U106" s="2"/>
      <c r="V106" s="2"/>
      <c r="W106" s="2"/>
      <c r="X106" s="2"/>
      <c r="Y106" s="2"/>
      <c r="Z106" s="2"/>
      <c r="AA106" s="2"/>
    </row>
    <row r="107" spans="1:27" ht="15.75" customHeight="1" x14ac:dyDescent="0.25">
      <c r="A107" s="2"/>
      <c r="B107" s="12"/>
      <c r="C107" s="12"/>
      <c r="D107" s="12"/>
      <c r="E107" s="12"/>
      <c r="F107" s="12"/>
      <c r="G107" s="12"/>
      <c r="H107" s="12"/>
      <c r="I107" s="2"/>
      <c r="J107" s="2"/>
      <c r="K107" s="2"/>
      <c r="L107" s="2"/>
      <c r="M107" s="2"/>
      <c r="N107" s="2"/>
      <c r="O107" s="2"/>
      <c r="P107" s="2"/>
      <c r="Q107" s="2"/>
      <c r="R107" s="2"/>
      <c r="S107" s="2"/>
      <c r="T107" s="2"/>
      <c r="U107" s="2"/>
      <c r="V107" s="2"/>
      <c r="W107" s="2"/>
      <c r="X107" s="2"/>
      <c r="Y107" s="2"/>
      <c r="Z107" s="2"/>
      <c r="AA107" s="2"/>
    </row>
    <row r="108" spans="1:27" ht="15.75" customHeight="1" x14ac:dyDescent="0.25">
      <c r="A108" s="2"/>
      <c r="B108" s="12"/>
      <c r="C108" s="12"/>
      <c r="D108" s="12"/>
      <c r="E108" s="12"/>
      <c r="F108" s="12"/>
      <c r="G108" s="12"/>
      <c r="H108" s="12"/>
      <c r="I108" s="2"/>
      <c r="J108" s="2"/>
      <c r="K108" s="2"/>
      <c r="L108" s="2"/>
      <c r="M108" s="2"/>
      <c r="N108" s="2"/>
      <c r="O108" s="2"/>
      <c r="P108" s="2"/>
      <c r="Q108" s="2"/>
      <c r="R108" s="2"/>
      <c r="S108" s="2"/>
      <c r="T108" s="2"/>
      <c r="U108" s="2"/>
      <c r="V108" s="2"/>
      <c r="W108" s="2"/>
      <c r="X108" s="2"/>
      <c r="Y108" s="2"/>
      <c r="Z108" s="2"/>
      <c r="AA108" s="2"/>
    </row>
    <row r="109" spans="1:27" ht="15.75" customHeight="1" x14ac:dyDescent="0.25">
      <c r="A109" s="2"/>
      <c r="B109" s="12"/>
      <c r="C109" s="12"/>
      <c r="D109" s="12"/>
      <c r="E109" s="12"/>
      <c r="F109" s="12"/>
      <c r="G109" s="12"/>
      <c r="H109" s="12"/>
      <c r="I109" s="2"/>
      <c r="J109" s="2"/>
      <c r="K109" s="2"/>
      <c r="L109" s="2"/>
      <c r="M109" s="2"/>
      <c r="N109" s="2"/>
      <c r="O109" s="2"/>
      <c r="P109" s="2"/>
      <c r="Q109" s="2"/>
      <c r="R109" s="2"/>
      <c r="S109" s="2"/>
      <c r="T109" s="2"/>
      <c r="U109" s="2"/>
      <c r="V109" s="2"/>
      <c r="W109" s="2"/>
      <c r="X109" s="2"/>
      <c r="Y109" s="2"/>
      <c r="Z109" s="2"/>
      <c r="AA109" s="2"/>
    </row>
    <row r="110" spans="1:27"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x14ac:dyDescent="0.25">
      <c r="A111" s="2"/>
      <c r="B111" s="2"/>
      <c r="C111" s="443"/>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x14ac:dyDescent="0.25">
      <c r="A112" s="2"/>
      <c r="B112" s="2"/>
      <c r="C112" s="12"/>
      <c r="D112" s="40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x14ac:dyDescent="0.25">
      <c r="A113" s="2"/>
      <c r="B113" s="2"/>
      <c r="C113" s="1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sheetProtection algorithmName="SHA-512" hashValue="m7/vSQnM51oL2F598fwrbYxwc7cpxy31xn0kRBBXxdpPOHkdXEa12m8gu2Gs3AC9/dd6gs8sdtzVwQhs/QQl6Q==" saltValue="J83YelKO/RIeVQ6UIQIIhA==" spinCount="100000" sheet="1" objects="1" scenarios="1"/>
  <mergeCells count="2">
    <mergeCell ref="D3:F3"/>
    <mergeCell ref="A1:H1"/>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KB191"/>
  <sheetViews>
    <sheetView workbookViewId="0">
      <pane ySplit="2" topLeftCell="A3" activePane="bottomLeft" state="frozen"/>
      <selection pane="bottomLeft" activeCell="B4" sqref="B4"/>
    </sheetView>
  </sheetViews>
  <sheetFormatPr baseColWidth="10" defaultColWidth="11.125" defaultRowHeight="15" customHeight="1" x14ac:dyDescent="0.25"/>
  <cols>
    <col min="1" max="1" width="6.625" customWidth="1"/>
    <col min="2" max="2" width="7.375" customWidth="1"/>
    <col min="3" max="3" width="7.125" customWidth="1"/>
    <col min="4" max="4" width="8.625" customWidth="1"/>
    <col min="5" max="5" width="8.375" customWidth="1"/>
    <col min="6" max="6" width="15" customWidth="1"/>
    <col min="7" max="7" width="19" customWidth="1"/>
    <col min="8" max="8" width="10.125" customWidth="1"/>
    <col min="9" max="9" width="16.125" customWidth="1"/>
    <col min="10" max="11" width="13.625" customWidth="1"/>
    <col min="12" max="12" width="33.375" customWidth="1"/>
    <col min="13" max="13" width="25.375" customWidth="1"/>
    <col min="14" max="14" width="13.625" customWidth="1"/>
    <col min="15" max="15" width="9.5" customWidth="1"/>
    <col min="16" max="16" width="15.5" customWidth="1"/>
    <col min="17" max="17" width="18.5" customWidth="1"/>
    <col min="18" max="18" width="17.625" customWidth="1"/>
    <col min="19" max="21" width="17" customWidth="1"/>
    <col min="22" max="23" width="14.625" customWidth="1"/>
    <col min="24" max="24" width="20" customWidth="1"/>
    <col min="25" max="26" width="20.125" customWidth="1"/>
    <col min="27" max="27" width="19" customWidth="1"/>
    <col min="28" max="29" width="18" customWidth="1"/>
    <col min="30" max="30" width="19.375" customWidth="1"/>
    <col min="31" max="31" width="20" customWidth="1"/>
    <col min="32" max="33" width="19.625" customWidth="1"/>
    <col min="34" max="36" width="23.875" customWidth="1"/>
    <col min="37" max="37" width="24.625" customWidth="1"/>
    <col min="38" max="38" width="22.125" customWidth="1"/>
    <col min="39" max="40" width="24.5" customWidth="1"/>
    <col min="41" max="41" width="23.375" customWidth="1"/>
    <col min="42" max="42" width="21.625" customWidth="1"/>
    <col min="43" max="43" width="22.625" customWidth="1"/>
    <col min="44" max="44" width="20.375" customWidth="1"/>
    <col min="45" max="45" width="24.625" customWidth="1"/>
    <col min="46" max="46" width="14.375" customWidth="1"/>
    <col min="47" max="47" width="14" customWidth="1"/>
    <col min="48" max="48" width="14.5" customWidth="1"/>
    <col min="49" max="49" width="14.125" customWidth="1"/>
    <col min="50" max="50" width="14.5" customWidth="1"/>
    <col min="51" max="51" width="14.125" customWidth="1"/>
    <col min="52" max="52" width="16.875" customWidth="1"/>
    <col min="53" max="53" width="18.125" customWidth="1"/>
    <col min="54" max="54" width="18.375" customWidth="1"/>
    <col min="55" max="55" width="16.375" customWidth="1"/>
    <col min="56" max="56" width="14.5" customWidth="1"/>
    <col min="57" max="57" width="15.625" customWidth="1"/>
    <col min="58" max="58" width="16" customWidth="1"/>
    <col min="59" max="60" width="17.125" customWidth="1"/>
    <col min="61" max="61" width="16.375" customWidth="1"/>
    <col min="62" max="62" width="14.5" customWidth="1"/>
    <col min="63" max="63" width="14.125" customWidth="1"/>
    <col min="64" max="66" width="15" customWidth="1"/>
    <col min="67" max="67" width="17.875" customWidth="1"/>
    <col min="68" max="68" width="14.875" customWidth="1"/>
    <col min="69" max="69" width="14.5" customWidth="1"/>
    <col min="70" max="70" width="14.125" customWidth="1"/>
    <col min="71" max="72" width="14.875" customWidth="1"/>
    <col min="73" max="73" width="15.5" customWidth="1"/>
    <col min="74" max="74" width="16.625" customWidth="1"/>
    <col min="75" max="75" width="16.375" customWidth="1"/>
    <col min="76" max="76" width="7.625" customWidth="1"/>
    <col min="77" max="77" width="15.5" customWidth="1"/>
    <col min="78" max="78" width="15.625" customWidth="1"/>
    <col min="79" max="79" width="14.125" customWidth="1"/>
    <col min="80" max="80" width="13.875" customWidth="1"/>
    <col min="81" max="81" width="16.625" customWidth="1"/>
    <col min="82" max="83" width="11.625" customWidth="1"/>
    <col min="84" max="86" width="13.625" customWidth="1"/>
    <col min="87" max="88" width="11.625" customWidth="1"/>
    <col min="89" max="89" width="12.5" customWidth="1"/>
    <col min="90" max="90" width="15.125" customWidth="1"/>
    <col min="91" max="92" width="11.625" customWidth="1"/>
    <col min="93" max="93" width="15" customWidth="1"/>
    <col min="94" max="94" width="11.625" customWidth="1"/>
    <col min="95" max="95" width="15.125" customWidth="1"/>
    <col min="96" max="96" width="15.625" customWidth="1"/>
    <col min="97" max="97" width="16.625" customWidth="1"/>
    <col min="98" max="98" width="11.5" customWidth="1"/>
    <col min="99" max="99" width="13.625" customWidth="1"/>
    <col min="100" max="101" width="14" customWidth="1"/>
    <col min="102" max="103" width="11.125" customWidth="1"/>
    <col min="104" max="104" width="19.625" customWidth="1"/>
    <col min="105" max="105" width="22.125" customWidth="1"/>
    <col min="106" max="106" width="22.375" customWidth="1"/>
    <col min="107" max="108" width="15.125" customWidth="1"/>
    <col min="109" max="109" width="15.5" customWidth="1"/>
    <col min="110" max="110" width="15" customWidth="1"/>
    <col min="111" max="115" width="16.125" customWidth="1"/>
    <col min="116" max="116" width="12.375" customWidth="1"/>
    <col min="117" max="121" width="13" customWidth="1"/>
    <col min="122" max="122" width="12.625" customWidth="1"/>
    <col min="123" max="123" width="11.5" customWidth="1"/>
    <col min="124" max="124" width="11.625" customWidth="1"/>
    <col min="125" max="125" width="13" customWidth="1"/>
    <col min="126" max="126" width="10.375" customWidth="1"/>
    <col min="127" max="127" width="12.625" customWidth="1"/>
    <col min="128" max="128" width="12.125" customWidth="1"/>
    <col min="129" max="129" width="16.125" customWidth="1"/>
    <col min="130" max="130" width="17.625" customWidth="1"/>
    <col min="131" max="131" width="20.375" customWidth="1"/>
    <col min="132" max="132" width="16.5" customWidth="1"/>
    <col min="133" max="133" width="16.125" customWidth="1"/>
    <col min="134" max="134" width="19.625" customWidth="1"/>
    <col min="135" max="135" width="18.125" customWidth="1"/>
    <col min="136" max="136" width="19.625" customWidth="1"/>
    <col min="137" max="137" width="14.5" customWidth="1"/>
    <col min="138" max="138" width="14.875" customWidth="1"/>
    <col min="139" max="139" width="17.375" customWidth="1"/>
    <col min="140" max="140" width="18.5" customWidth="1"/>
    <col min="141" max="141" width="17" customWidth="1"/>
    <col min="142" max="142" width="16.125" customWidth="1"/>
    <col min="143" max="143" width="14.5" customWidth="1"/>
    <col min="144" max="144" width="17.125" customWidth="1"/>
    <col min="145" max="145" width="14.125" customWidth="1"/>
    <col min="146" max="147" width="18.5" customWidth="1"/>
    <col min="148" max="148" width="18.625" customWidth="1"/>
    <col min="149" max="149" width="19.625" customWidth="1"/>
    <col min="150" max="151" width="17.375" customWidth="1"/>
    <col min="152" max="152" width="17.625" customWidth="1"/>
    <col min="153" max="153" width="22.625" customWidth="1"/>
    <col min="154" max="154" width="4.5" customWidth="1"/>
    <col min="155" max="158" width="3.625" customWidth="1"/>
    <col min="159" max="286" width="10.875" customWidth="1"/>
    <col min="287" max="287" width="3.625" customWidth="1"/>
    <col min="288" max="288" width="14.5" customWidth="1"/>
  </cols>
  <sheetData>
    <row r="1" spans="1:288" ht="15.75" customHeight="1" x14ac:dyDescent="0.25">
      <c r="A1" s="559" t="s">
        <v>3</v>
      </c>
      <c r="B1" s="544"/>
      <c r="C1" s="544"/>
      <c r="D1" s="544"/>
      <c r="E1" s="544"/>
      <c r="F1" s="544"/>
      <c r="G1" s="544"/>
      <c r="H1" s="544"/>
      <c r="I1" s="544"/>
      <c r="J1" s="544"/>
      <c r="K1" s="544"/>
      <c r="L1" s="544"/>
      <c r="M1" s="544"/>
      <c r="N1" s="6"/>
      <c r="O1" s="7"/>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562" t="s">
        <v>6</v>
      </c>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7"/>
      <c r="CA1" s="11"/>
      <c r="CB1" s="558" t="s">
        <v>9</v>
      </c>
      <c r="CC1" s="556"/>
      <c r="CD1" s="556"/>
      <c r="CE1" s="556"/>
      <c r="CF1" s="556"/>
      <c r="CG1" s="556"/>
      <c r="CH1" s="556"/>
      <c r="CI1" s="556"/>
      <c r="CJ1" s="556"/>
      <c r="CK1" s="556"/>
      <c r="CL1" s="556"/>
      <c r="CM1" s="556"/>
      <c r="CN1" s="556"/>
      <c r="CO1" s="556"/>
      <c r="CP1" s="556"/>
      <c r="CQ1" s="556"/>
      <c r="CR1" s="556"/>
      <c r="CS1" s="556"/>
      <c r="CT1" s="556"/>
      <c r="CU1" s="556"/>
      <c r="CV1" s="556"/>
      <c r="CW1" s="556"/>
      <c r="CX1" s="557"/>
      <c r="CY1" s="11"/>
      <c r="CZ1" s="555" t="s">
        <v>13</v>
      </c>
      <c r="DA1" s="556"/>
      <c r="DB1" s="556"/>
      <c r="DC1" s="556"/>
      <c r="DD1" s="556"/>
      <c r="DE1" s="556"/>
      <c r="DF1" s="556"/>
      <c r="DG1" s="556"/>
      <c r="DH1" s="556"/>
      <c r="DI1" s="556"/>
      <c r="DJ1" s="556"/>
      <c r="DK1" s="556"/>
      <c r="DL1" s="556"/>
      <c r="DM1" s="556"/>
      <c r="DN1" s="556"/>
      <c r="DO1" s="556"/>
      <c r="DP1" s="556"/>
      <c r="DQ1" s="556"/>
      <c r="DR1" s="556"/>
      <c r="DS1" s="556"/>
      <c r="DT1" s="556"/>
      <c r="DU1" s="556"/>
      <c r="DV1" s="556"/>
      <c r="DW1" s="556"/>
      <c r="DX1" s="556"/>
      <c r="DY1" s="556"/>
      <c r="DZ1" s="556"/>
      <c r="EA1" s="556"/>
      <c r="EB1" s="556"/>
      <c r="EC1" s="556"/>
      <c r="ED1" s="556"/>
      <c r="EE1" s="556"/>
      <c r="EF1" s="556"/>
      <c r="EG1" s="556"/>
      <c r="EH1" s="556"/>
      <c r="EI1" s="556"/>
      <c r="EJ1" s="556"/>
      <c r="EK1" s="556"/>
      <c r="EL1" s="556"/>
      <c r="EM1" s="556"/>
      <c r="EN1" s="556"/>
      <c r="EO1" s="556"/>
      <c r="EP1" s="556"/>
      <c r="EQ1" s="556"/>
      <c r="ER1" s="556"/>
      <c r="ES1" s="556"/>
      <c r="ET1" s="556"/>
      <c r="EU1" s="556"/>
      <c r="EV1" s="556"/>
      <c r="EW1" s="557"/>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row>
    <row r="2" spans="1:288" ht="15.75" customHeight="1" x14ac:dyDescent="0.25">
      <c r="A2" s="17" t="s">
        <v>21</v>
      </c>
      <c r="B2" s="17" t="s">
        <v>23</v>
      </c>
      <c r="C2" s="17" t="s">
        <v>24</v>
      </c>
      <c r="D2" s="17" t="s">
        <v>25</v>
      </c>
      <c r="E2" s="17" t="s">
        <v>26</v>
      </c>
      <c r="F2" s="17" t="s">
        <v>28</v>
      </c>
      <c r="G2" s="17" t="s">
        <v>29</v>
      </c>
      <c r="H2" s="18" t="s">
        <v>30</v>
      </c>
      <c r="I2" s="17" t="s">
        <v>32</v>
      </c>
      <c r="J2" s="17" t="s">
        <v>36</v>
      </c>
      <c r="K2" s="17"/>
      <c r="L2" s="20" t="s">
        <v>35</v>
      </c>
      <c r="M2" s="20" t="s">
        <v>38</v>
      </c>
      <c r="N2" s="21" t="s">
        <v>39</v>
      </c>
      <c r="O2" s="22" t="s">
        <v>40</v>
      </c>
      <c r="P2" s="23" t="s">
        <v>41</v>
      </c>
      <c r="Q2" s="24" t="s">
        <v>42</v>
      </c>
      <c r="R2" s="24" t="s">
        <v>43</v>
      </c>
      <c r="S2" s="24" t="s">
        <v>44</v>
      </c>
      <c r="T2" s="24" t="s">
        <v>45</v>
      </c>
      <c r="U2" s="24" t="s">
        <v>46</v>
      </c>
      <c r="V2" s="24" t="s">
        <v>47</v>
      </c>
      <c r="W2" s="24" t="s">
        <v>48</v>
      </c>
      <c r="X2" s="24" t="s">
        <v>49</v>
      </c>
      <c r="Y2" s="24" t="s">
        <v>50</v>
      </c>
      <c r="Z2" s="24" t="s">
        <v>51</v>
      </c>
      <c r="AA2" s="24" t="s">
        <v>52</v>
      </c>
      <c r="AB2" s="24" t="s">
        <v>53</v>
      </c>
      <c r="AC2" s="24" t="s">
        <v>54</v>
      </c>
      <c r="AD2" s="24" t="s">
        <v>55</v>
      </c>
      <c r="AE2" s="24" t="s">
        <v>56</v>
      </c>
      <c r="AF2" s="24" t="s">
        <v>58</v>
      </c>
      <c r="AG2" s="24" t="s">
        <v>60</v>
      </c>
      <c r="AH2" s="24" t="s">
        <v>62</v>
      </c>
      <c r="AI2" s="24" t="s">
        <v>64</v>
      </c>
      <c r="AJ2" s="24" t="s">
        <v>66</v>
      </c>
      <c r="AK2" s="24" t="s">
        <v>68</v>
      </c>
      <c r="AL2" s="24" t="s">
        <v>70</v>
      </c>
      <c r="AM2" s="24" t="s">
        <v>71</v>
      </c>
      <c r="AN2" s="24" t="s">
        <v>71</v>
      </c>
      <c r="AO2" s="24" t="s">
        <v>72</v>
      </c>
      <c r="AP2" s="24" t="s">
        <v>73</v>
      </c>
      <c r="AQ2" s="24" t="s">
        <v>74</v>
      </c>
      <c r="AR2" s="24" t="s">
        <v>75</v>
      </c>
      <c r="AS2" s="24" t="s">
        <v>76</v>
      </c>
      <c r="AT2" s="27" t="s">
        <v>69</v>
      </c>
      <c r="AU2" s="27" t="s">
        <v>93</v>
      </c>
      <c r="AV2" s="27" t="s">
        <v>77</v>
      </c>
      <c r="AW2" s="27" t="s">
        <v>94</v>
      </c>
      <c r="AX2" s="27" t="s">
        <v>78</v>
      </c>
      <c r="AY2" s="27" t="s">
        <v>95</v>
      </c>
      <c r="AZ2" s="27" t="s">
        <v>79</v>
      </c>
      <c r="BA2" s="27" t="s">
        <v>96</v>
      </c>
      <c r="BB2" s="27" t="s">
        <v>97</v>
      </c>
      <c r="BC2" s="27" t="s">
        <v>98</v>
      </c>
      <c r="BD2" s="27" t="s">
        <v>80</v>
      </c>
      <c r="BE2" s="27" t="s">
        <v>99</v>
      </c>
      <c r="BF2" s="27" t="s">
        <v>100</v>
      </c>
      <c r="BG2" s="27" t="s">
        <v>81</v>
      </c>
      <c r="BH2" s="27" t="s">
        <v>103</v>
      </c>
      <c r="BI2" s="27" t="s">
        <v>82</v>
      </c>
      <c r="BJ2" s="27" t="s">
        <v>83</v>
      </c>
      <c r="BK2" s="27" t="s">
        <v>106</v>
      </c>
      <c r="BL2" s="27" t="s">
        <v>84</v>
      </c>
      <c r="BM2" s="27" t="s">
        <v>107</v>
      </c>
      <c r="BN2" s="27" t="s">
        <v>85</v>
      </c>
      <c r="BO2" s="27" t="s">
        <v>86</v>
      </c>
      <c r="BP2" s="27" t="s">
        <v>108</v>
      </c>
      <c r="BQ2" s="27" t="s">
        <v>87</v>
      </c>
      <c r="BR2" s="27" t="s">
        <v>109</v>
      </c>
      <c r="BS2" s="27" t="s">
        <v>88</v>
      </c>
      <c r="BT2" s="27" t="s">
        <v>110</v>
      </c>
      <c r="BU2" s="27" t="s">
        <v>111</v>
      </c>
      <c r="BV2" s="27" t="s">
        <v>89</v>
      </c>
      <c r="BW2" s="27" t="s">
        <v>112</v>
      </c>
      <c r="BX2" s="27" t="s">
        <v>90</v>
      </c>
      <c r="BY2" s="27" t="s">
        <v>114</v>
      </c>
      <c r="BZ2" s="30" t="s">
        <v>91</v>
      </c>
      <c r="CA2" s="30" t="s">
        <v>122</v>
      </c>
      <c r="CB2" s="32" t="s">
        <v>92</v>
      </c>
      <c r="CC2" s="32" t="s">
        <v>125</v>
      </c>
      <c r="CD2" s="32" t="s">
        <v>101</v>
      </c>
      <c r="CE2" s="32" t="s">
        <v>126</v>
      </c>
      <c r="CF2" s="32" t="s">
        <v>102</v>
      </c>
      <c r="CG2" s="32" t="s">
        <v>127</v>
      </c>
      <c r="CH2" s="32" t="s">
        <v>128</v>
      </c>
      <c r="CI2" s="32" t="s">
        <v>104</v>
      </c>
      <c r="CJ2" s="32" t="s">
        <v>129</v>
      </c>
      <c r="CK2" s="34" t="s">
        <v>105</v>
      </c>
      <c r="CL2" s="34" t="s">
        <v>136</v>
      </c>
      <c r="CM2" s="34" t="s">
        <v>138</v>
      </c>
      <c r="CN2" s="34" t="s">
        <v>140</v>
      </c>
      <c r="CO2" s="34" t="s">
        <v>142</v>
      </c>
      <c r="CP2" s="34" t="s">
        <v>116</v>
      </c>
      <c r="CQ2" s="34" t="s">
        <v>117</v>
      </c>
      <c r="CR2" s="34" t="s">
        <v>143</v>
      </c>
      <c r="CS2" s="34" t="s">
        <v>144</v>
      </c>
      <c r="CT2" s="34" t="s">
        <v>145</v>
      </c>
      <c r="CU2" s="34" t="s">
        <v>146</v>
      </c>
      <c r="CV2" s="34" t="s">
        <v>147</v>
      </c>
      <c r="CW2" s="34" t="s">
        <v>148</v>
      </c>
      <c r="CX2" s="34" t="s">
        <v>118</v>
      </c>
      <c r="CY2" s="34" t="s">
        <v>149</v>
      </c>
      <c r="CZ2" s="36" t="s">
        <v>150</v>
      </c>
      <c r="DA2" s="36" t="s">
        <v>121</v>
      </c>
      <c r="DB2" s="36" t="s">
        <v>158</v>
      </c>
      <c r="DC2" s="36" t="s">
        <v>123</v>
      </c>
      <c r="DD2" s="36" t="s">
        <v>161</v>
      </c>
      <c r="DE2" s="36" t="s">
        <v>162</v>
      </c>
      <c r="DF2" s="36" t="s">
        <v>164</v>
      </c>
      <c r="DG2" s="36" t="s">
        <v>124</v>
      </c>
      <c r="DH2" s="36" t="s">
        <v>166</v>
      </c>
      <c r="DI2" s="36" t="s">
        <v>167</v>
      </c>
      <c r="DJ2" s="36" t="s">
        <v>131</v>
      </c>
      <c r="DK2" s="36" t="s">
        <v>170</v>
      </c>
      <c r="DL2" s="36" t="s">
        <v>171</v>
      </c>
      <c r="DM2" s="36" t="s">
        <v>172</v>
      </c>
      <c r="DN2" s="36" t="s">
        <v>173</v>
      </c>
      <c r="DO2" s="36" t="s">
        <v>174</v>
      </c>
      <c r="DP2" s="36" t="s">
        <v>175</v>
      </c>
      <c r="DQ2" s="36" t="s">
        <v>176</v>
      </c>
      <c r="DR2" s="36" t="s">
        <v>132</v>
      </c>
      <c r="DS2" s="36" t="s">
        <v>177</v>
      </c>
      <c r="DT2" s="36" t="s">
        <v>133</v>
      </c>
      <c r="DU2" s="36" t="s">
        <v>178</v>
      </c>
      <c r="DV2" s="36" t="s">
        <v>179</v>
      </c>
      <c r="DW2" s="36" t="s">
        <v>180</v>
      </c>
      <c r="DX2" s="36" t="s">
        <v>181</v>
      </c>
      <c r="DY2" s="36" t="s">
        <v>182</v>
      </c>
      <c r="DZ2" s="36" t="s">
        <v>183</v>
      </c>
      <c r="EA2" s="36" t="s">
        <v>184</v>
      </c>
      <c r="EB2" s="38" t="s">
        <v>185</v>
      </c>
      <c r="EC2" s="38" t="s">
        <v>154</v>
      </c>
      <c r="ED2" s="38" t="s">
        <v>186</v>
      </c>
      <c r="EE2" s="38" t="s">
        <v>155</v>
      </c>
      <c r="EF2" s="38" t="s">
        <v>187</v>
      </c>
      <c r="EG2" s="38" t="s">
        <v>188</v>
      </c>
      <c r="EH2" s="38" t="s">
        <v>159</v>
      </c>
      <c r="EI2" s="38" t="s">
        <v>189</v>
      </c>
      <c r="EJ2" s="38" t="s">
        <v>190</v>
      </c>
      <c r="EK2" s="38" t="s">
        <v>191</v>
      </c>
      <c r="EL2" s="38" t="s">
        <v>192</v>
      </c>
      <c r="EM2" s="38" t="s">
        <v>160</v>
      </c>
      <c r="EN2" s="38" t="s">
        <v>193</v>
      </c>
      <c r="EO2" s="38" t="s">
        <v>194</v>
      </c>
      <c r="EP2" s="38" t="s">
        <v>195</v>
      </c>
      <c r="EQ2" s="38" t="s">
        <v>165</v>
      </c>
      <c r="ER2" s="38" t="s">
        <v>168</v>
      </c>
      <c r="ES2" s="38" t="s">
        <v>196</v>
      </c>
      <c r="ET2" s="38" t="s">
        <v>197</v>
      </c>
      <c r="EU2" s="38" t="s">
        <v>198</v>
      </c>
      <c r="EV2" s="38" t="s">
        <v>199</v>
      </c>
      <c r="EW2" s="39" t="s">
        <v>200</v>
      </c>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row>
    <row r="3" spans="1:288" ht="15.75" customHeight="1" x14ac:dyDescent="0.25">
      <c r="A3" s="17"/>
      <c r="B3" s="17"/>
      <c r="C3" s="17"/>
      <c r="D3" s="17"/>
      <c r="E3" s="17"/>
      <c r="F3" s="44"/>
      <c r="G3" s="44"/>
      <c r="H3" s="18"/>
      <c r="I3" s="17"/>
      <c r="J3" s="17"/>
      <c r="K3" s="17"/>
      <c r="L3" s="46"/>
      <c r="M3" s="47"/>
      <c r="N3" s="49"/>
      <c r="O3" s="50"/>
      <c r="P3" s="51"/>
      <c r="Q3" s="52">
        <f t="shared" ref="Q3:EW3" si="0">SUM(Q4:Q156)</f>
        <v>90298905878.37999</v>
      </c>
      <c r="R3" s="52">
        <f t="shared" si="0"/>
        <v>0</v>
      </c>
      <c r="S3" s="52">
        <f t="shared" si="0"/>
        <v>0</v>
      </c>
      <c r="T3" s="53">
        <f t="shared" si="0"/>
        <v>0</v>
      </c>
      <c r="U3" s="53">
        <f t="shared" si="0"/>
        <v>0</v>
      </c>
      <c r="V3" s="53">
        <f t="shared" si="0"/>
        <v>0</v>
      </c>
      <c r="W3" s="53">
        <f t="shared" si="0"/>
        <v>0</v>
      </c>
      <c r="X3" s="53">
        <f t="shared" si="0"/>
        <v>0</v>
      </c>
      <c r="Y3" s="53">
        <f t="shared" si="0"/>
        <v>0</v>
      </c>
      <c r="Z3" s="53">
        <f t="shared" si="0"/>
        <v>0</v>
      </c>
      <c r="AA3" s="53">
        <f t="shared" si="0"/>
        <v>0</v>
      </c>
      <c r="AB3" s="53">
        <f t="shared" si="0"/>
        <v>0</v>
      </c>
      <c r="AC3" s="53">
        <f t="shared" si="0"/>
        <v>0</v>
      </c>
      <c r="AD3" s="53">
        <f t="shared" si="0"/>
        <v>0</v>
      </c>
      <c r="AE3" s="53">
        <f t="shared" si="0"/>
        <v>0</v>
      </c>
      <c r="AF3" s="53">
        <f t="shared" si="0"/>
        <v>0</v>
      </c>
      <c r="AG3" s="53">
        <f t="shared" si="0"/>
        <v>0</v>
      </c>
      <c r="AH3" s="53">
        <f t="shared" si="0"/>
        <v>0</v>
      </c>
      <c r="AI3" s="53">
        <f t="shared" si="0"/>
        <v>0</v>
      </c>
      <c r="AJ3" s="53">
        <f t="shared" si="0"/>
        <v>0</v>
      </c>
      <c r="AK3" s="53">
        <f t="shared" si="0"/>
        <v>0</v>
      </c>
      <c r="AL3" s="53">
        <f t="shared" si="0"/>
        <v>0</v>
      </c>
      <c r="AM3" s="53">
        <f t="shared" si="0"/>
        <v>0</v>
      </c>
      <c r="AN3" s="53">
        <f t="shared" si="0"/>
        <v>0</v>
      </c>
      <c r="AO3" s="53">
        <f t="shared" si="0"/>
        <v>0</v>
      </c>
      <c r="AP3" s="53">
        <f t="shared" si="0"/>
        <v>0</v>
      </c>
      <c r="AQ3" s="53">
        <f t="shared" si="0"/>
        <v>0</v>
      </c>
      <c r="AR3" s="53">
        <f t="shared" si="0"/>
        <v>0</v>
      </c>
      <c r="AS3" s="53">
        <f t="shared" si="0"/>
        <v>0</v>
      </c>
      <c r="AT3" s="53">
        <f t="shared" si="0"/>
        <v>0</v>
      </c>
      <c r="AU3" s="53">
        <f t="shared" si="0"/>
        <v>0</v>
      </c>
      <c r="AV3" s="53">
        <f t="shared" si="0"/>
        <v>0</v>
      </c>
      <c r="AW3" s="53">
        <f t="shared" si="0"/>
        <v>0</v>
      </c>
      <c r="AX3" s="53">
        <f t="shared" si="0"/>
        <v>0</v>
      </c>
      <c r="AY3" s="53">
        <f t="shared" si="0"/>
        <v>0</v>
      </c>
      <c r="AZ3" s="53">
        <f t="shared" si="0"/>
        <v>415000000</v>
      </c>
      <c r="BA3" s="53">
        <f t="shared" si="0"/>
        <v>0</v>
      </c>
      <c r="BB3" s="53">
        <f t="shared" si="0"/>
        <v>0</v>
      </c>
      <c r="BC3" s="53">
        <f t="shared" si="0"/>
        <v>0</v>
      </c>
      <c r="BD3" s="53">
        <f t="shared" si="0"/>
        <v>0</v>
      </c>
      <c r="BE3" s="53">
        <f t="shared" si="0"/>
        <v>0</v>
      </c>
      <c r="BF3" s="53">
        <f t="shared" si="0"/>
        <v>0</v>
      </c>
      <c r="BG3" s="53">
        <f t="shared" si="0"/>
        <v>0</v>
      </c>
      <c r="BH3" s="53">
        <f t="shared" si="0"/>
        <v>0</v>
      </c>
      <c r="BI3" s="53">
        <f t="shared" si="0"/>
        <v>0</v>
      </c>
      <c r="BJ3" s="53">
        <f t="shared" si="0"/>
        <v>0</v>
      </c>
      <c r="BK3" s="53">
        <f t="shared" si="0"/>
        <v>0</v>
      </c>
      <c r="BL3" s="53">
        <f t="shared" si="0"/>
        <v>0</v>
      </c>
      <c r="BM3" s="53">
        <f t="shared" si="0"/>
        <v>0</v>
      </c>
      <c r="BN3" s="53">
        <f t="shared" si="0"/>
        <v>0</v>
      </c>
      <c r="BO3" s="53">
        <f t="shared" si="0"/>
        <v>0</v>
      </c>
      <c r="BP3" s="53">
        <f t="shared" si="0"/>
        <v>0</v>
      </c>
      <c r="BQ3" s="53">
        <f t="shared" si="0"/>
        <v>0</v>
      </c>
      <c r="BR3" s="53">
        <f t="shared" si="0"/>
        <v>0</v>
      </c>
      <c r="BS3" s="53">
        <f t="shared" si="0"/>
        <v>0</v>
      </c>
      <c r="BT3" s="53">
        <f t="shared" si="0"/>
        <v>0</v>
      </c>
      <c r="BU3" s="53">
        <f t="shared" si="0"/>
        <v>0</v>
      </c>
      <c r="BV3" s="53">
        <f t="shared" si="0"/>
        <v>0</v>
      </c>
      <c r="BW3" s="53">
        <f t="shared" si="0"/>
        <v>0</v>
      </c>
      <c r="BX3" s="53">
        <f t="shared" si="0"/>
        <v>0</v>
      </c>
      <c r="BY3" s="53">
        <f t="shared" si="0"/>
        <v>0</v>
      </c>
      <c r="BZ3" s="53">
        <f t="shared" si="0"/>
        <v>0</v>
      </c>
      <c r="CA3" s="53">
        <f t="shared" si="0"/>
        <v>0</v>
      </c>
      <c r="CB3" s="53">
        <f t="shared" si="0"/>
        <v>0</v>
      </c>
      <c r="CC3" s="53">
        <f t="shared" si="0"/>
        <v>0</v>
      </c>
      <c r="CD3" s="53">
        <f t="shared" si="0"/>
        <v>0</v>
      </c>
      <c r="CE3" s="53">
        <f t="shared" si="0"/>
        <v>0</v>
      </c>
      <c r="CF3" s="53">
        <f t="shared" si="0"/>
        <v>0</v>
      </c>
      <c r="CG3" s="53">
        <f t="shared" si="0"/>
        <v>0</v>
      </c>
      <c r="CH3" s="53">
        <f t="shared" si="0"/>
        <v>0</v>
      </c>
      <c r="CI3" s="53">
        <f t="shared" si="0"/>
        <v>0</v>
      </c>
      <c r="CJ3" s="53">
        <f t="shared" si="0"/>
        <v>0</v>
      </c>
      <c r="CK3" s="53">
        <f t="shared" si="0"/>
        <v>0</v>
      </c>
      <c r="CL3" s="53">
        <f t="shared" si="0"/>
        <v>0</v>
      </c>
      <c r="CM3" s="53">
        <f t="shared" si="0"/>
        <v>0</v>
      </c>
      <c r="CN3" s="53">
        <f t="shared" si="0"/>
        <v>0</v>
      </c>
      <c r="CO3" s="53">
        <f t="shared" si="0"/>
        <v>0</v>
      </c>
      <c r="CP3" s="53">
        <f t="shared" si="0"/>
        <v>0</v>
      </c>
      <c r="CQ3" s="53">
        <f t="shared" si="0"/>
        <v>650000000</v>
      </c>
      <c r="CR3" s="53">
        <f t="shared" si="0"/>
        <v>0</v>
      </c>
      <c r="CS3" s="53">
        <f t="shared" si="0"/>
        <v>0</v>
      </c>
      <c r="CT3" s="53">
        <f t="shared" si="0"/>
        <v>0</v>
      </c>
      <c r="CU3" s="53">
        <f t="shared" si="0"/>
        <v>0</v>
      </c>
      <c r="CV3" s="53">
        <f t="shared" si="0"/>
        <v>0</v>
      </c>
      <c r="CW3" s="53">
        <f t="shared" si="0"/>
        <v>0</v>
      </c>
      <c r="CX3" s="53">
        <f t="shared" si="0"/>
        <v>0</v>
      </c>
      <c r="CY3" s="53">
        <f t="shared" si="0"/>
        <v>0</v>
      </c>
      <c r="CZ3" s="53">
        <f t="shared" si="0"/>
        <v>0</v>
      </c>
      <c r="DA3" s="53">
        <f t="shared" si="0"/>
        <v>0</v>
      </c>
      <c r="DB3" s="53">
        <f t="shared" si="0"/>
        <v>0</v>
      </c>
      <c r="DC3" s="53">
        <f t="shared" si="0"/>
        <v>0</v>
      </c>
      <c r="DD3" s="53">
        <f t="shared" si="0"/>
        <v>0</v>
      </c>
      <c r="DE3" s="53">
        <f t="shared" si="0"/>
        <v>0</v>
      </c>
      <c r="DF3" s="53">
        <f t="shared" si="0"/>
        <v>0</v>
      </c>
      <c r="DG3" s="53">
        <f t="shared" si="0"/>
        <v>0</v>
      </c>
      <c r="DH3" s="53">
        <f t="shared" si="0"/>
        <v>0</v>
      </c>
      <c r="DI3" s="53">
        <f t="shared" si="0"/>
        <v>0</v>
      </c>
      <c r="DJ3" s="53">
        <f t="shared" si="0"/>
        <v>0</v>
      </c>
      <c r="DK3" s="53">
        <f t="shared" si="0"/>
        <v>0</v>
      </c>
      <c r="DL3" s="53">
        <f t="shared" si="0"/>
        <v>0</v>
      </c>
      <c r="DM3" s="53">
        <f t="shared" si="0"/>
        <v>0</v>
      </c>
      <c r="DN3" s="53">
        <f t="shared" si="0"/>
        <v>0</v>
      </c>
      <c r="DO3" s="53">
        <f t="shared" si="0"/>
        <v>0</v>
      </c>
      <c r="DP3" s="53">
        <f t="shared" si="0"/>
        <v>0</v>
      </c>
      <c r="DQ3" s="53">
        <f t="shared" si="0"/>
        <v>0</v>
      </c>
      <c r="DR3" s="53">
        <f t="shared" si="0"/>
        <v>0</v>
      </c>
      <c r="DS3" s="53">
        <f t="shared" si="0"/>
        <v>0</v>
      </c>
      <c r="DT3" s="53">
        <f t="shared" si="0"/>
        <v>0</v>
      </c>
      <c r="DU3" s="53">
        <f t="shared" si="0"/>
        <v>0</v>
      </c>
      <c r="DV3" s="53">
        <f t="shared" si="0"/>
        <v>0</v>
      </c>
      <c r="DW3" s="53">
        <f t="shared" si="0"/>
        <v>0</v>
      </c>
      <c r="DX3" s="53">
        <f t="shared" si="0"/>
        <v>0</v>
      </c>
      <c r="DY3" s="53">
        <f t="shared" si="0"/>
        <v>0</v>
      </c>
      <c r="DZ3" s="53">
        <f t="shared" si="0"/>
        <v>0</v>
      </c>
      <c r="EA3" s="53">
        <f t="shared" si="0"/>
        <v>0</v>
      </c>
      <c r="EB3" s="53">
        <f t="shared" si="0"/>
        <v>0</v>
      </c>
      <c r="EC3" s="53">
        <f t="shared" si="0"/>
        <v>0</v>
      </c>
      <c r="ED3" s="53">
        <f t="shared" si="0"/>
        <v>0</v>
      </c>
      <c r="EE3" s="53">
        <f t="shared" si="0"/>
        <v>0</v>
      </c>
      <c r="EF3" s="53">
        <f t="shared" si="0"/>
        <v>0</v>
      </c>
      <c r="EG3" s="53">
        <f t="shared" si="0"/>
        <v>0</v>
      </c>
      <c r="EH3" s="53">
        <f t="shared" si="0"/>
        <v>0</v>
      </c>
      <c r="EI3" s="53">
        <f t="shared" si="0"/>
        <v>0</v>
      </c>
      <c r="EJ3" s="53">
        <f t="shared" si="0"/>
        <v>0</v>
      </c>
      <c r="EK3" s="53">
        <f t="shared" si="0"/>
        <v>0</v>
      </c>
      <c r="EL3" s="53">
        <f t="shared" si="0"/>
        <v>0</v>
      </c>
      <c r="EM3" s="53">
        <f t="shared" si="0"/>
        <v>0</v>
      </c>
      <c r="EN3" s="53">
        <f t="shared" si="0"/>
        <v>0</v>
      </c>
      <c r="EO3" s="53">
        <f t="shared" si="0"/>
        <v>0</v>
      </c>
      <c r="EP3" s="53">
        <f t="shared" si="0"/>
        <v>0</v>
      </c>
      <c r="EQ3" s="53">
        <f t="shared" si="0"/>
        <v>0</v>
      </c>
      <c r="ER3" s="53">
        <f t="shared" si="0"/>
        <v>0</v>
      </c>
      <c r="ES3" s="53">
        <f t="shared" si="0"/>
        <v>0</v>
      </c>
      <c r="ET3" s="53">
        <f t="shared" si="0"/>
        <v>0</v>
      </c>
      <c r="EU3" s="53">
        <f t="shared" si="0"/>
        <v>0</v>
      </c>
      <c r="EV3" s="53">
        <f t="shared" si="0"/>
        <v>0</v>
      </c>
      <c r="EW3" s="53">
        <f t="shared" si="0"/>
        <v>0</v>
      </c>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row>
    <row r="4" spans="1:288" ht="15.75" customHeight="1" x14ac:dyDescent="0.25">
      <c r="A4" s="55" t="s">
        <v>202</v>
      </c>
      <c r="B4" s="55"/>
      <c r="C4" s="55"/>
      <c r="D4" s="55"/>
      <c r="E4" s="55"/>
      <c r="F4" s="55"/>
      <c r="G4" s="55"/>
      <c r="H4" s="56"/>
      <c r="I4" s="57"/>
      <c r="J4" s="57"/>
      <c r="K4" s="57"/>
      <c r="L4" s="58" t="s">
        <v>203</v>
      </c>
      <c r="M4" s="43"/>
      <c r="N4" s="59"/>
      <c r="O4" s="50"/>
      <c r="P4" s="51"/>
      <c r="Q4" s="60"/>
      <c r="R4" s="60"/>
      <c r="S4" s="60"/>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62"/>
      <c r="CC4" s="62"/>
      <c r="CD4" s="62"/>
      <c r="CE4" s="62"/>
      <c r="CF4" s="62"/>
      <c r="CG4" s="62"/>
      <c r="CH4" s="62"/>
      <c r="CI4" s="62"/>
      <c r="CJ4" s="62"/>
      <c r="CK4" s="62"/>
      <c r="CL4" s="62"/>
      <c r="CM4" s="62"/>
      <c r="CN4" s="62"/>
      <c r="CO4" s="62"/>
      <c r="CP4" s="62"/>
      <c r="CQ4" s="62"/>
      <c r="CR4" s="62"/>
      <c r="CS4" s="62"/>
      <c r="CT4" s="62"/>
      <c r="CU4" s="62"/>
      <c r="CV4" s="62"/>
      <c r="CW4" s="62"/>
      <c r="CX4" s="62"/>
      <c r="CY4" s="62"/>
      <c r="CZ4" s="64"/>
      <c r="DA4" s="65"/>
      <c r="DB4" s="65"/>
      <c r="DC4" s="65"/>
      <c r="DD4" s="65"/>
      <c r="DE4" s="65"/>
      <c r="DF4" s="65"/>
      <c r="DG4" s="65"/>
      <c r="DH4" s="65"/>
      <c r="DI4" s="65"/>
      <c r="DJ4" s="65"/>
      <c r="DK4" s="65"/>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6"/>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row>
    <row r="5" spans="1:288" ht="15.75" customHeight="1" x14ac:dyDescent="0.25">
      <c r="A5" s="89" t="s">
        <v>202</v>
      </c>
      <c r="B5" s="90" t="s">
        <v>207</v>
      </c>
      <c r="C5" s="90"/>
      <c r="D5" s="90"/>
      <c r="E5" s="90"/>
      <c r="F5" s="90"/>
      <c r="G5" s="90"/>
      <c r="H5" s="74"/>
      <c r="I5" s="75"/>
      <c r="J5" s="75"/>
      <c r="K5" s="75"/>
      <c r="L5" s="76" t="s">
        <v>209</v>
      </c>
      <c r="M5" s="93">
        <v>0</v>
      </c>
      <c r="N5" s="59"/>
      <c r="O5" s="102"/>
      <c r="P5" s="59">
        <v>0</v>
      </c>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60"/>
      <c r="CC5" s="60"/>
      <c r="CD5" s="60"/>
      <c r="CE5" s="60"/>
      <c r="CF5" s="60"/>
      <c r="CG5" s="60"/>
      <c r="CH5" s="60"/>
      <c r="CI5" s="60"/>
      <c r="CJ5" s="60"/>
      <c r="CK5" s="60"/>
      <c r="CL5" s="60"/>
      <c r="CM5" s="60"/>
      <c r="CN5" s="60"/>
      <c r="CO5" s="60"/>
      <c r="CP5" s="60"/>
      <c r="CQ5" s="81"/>
      <c r="CR5" s="81"/>
      <c r="CS5" s="81"/>
      <c r="CT5" s="81"/>
      <c r="CU5" s="81"/>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row>
    <row r="6" spans="1:288" ht="15.75" customHeight="1" x14ac:dyDescent="0.25">
      <c r="A6" s="89" t="s">
        <v>202</v>
      </c>
      <c r="B6" s="90" t="s">
        <v>207</v>
      </c>
      <c r="C6" s="90" t="s">
        <v>212</v>
      </c>
      <c r="D6" s="90"/>
      <c r="E6" s="90"/>
      <c r="F6" s="90"/>
      <c r="G6" s="90"/>
      <c r="H6" s="74"/>
      <c r="I6" s="75"/>
      <c r="J6" s="75"/>
      <c r="K6" s="75"/>
      <c r="L6" s="76" t="s">
        <v>213</v>
      </c>
      <c r="M6" s="93">
        <v>0</v>
      </c>
      <c r="N6" s="59"/>
      <c r="O6" s="102"/>
      <c r="P6" s="59">
        <v>0</v>
      </c>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60"/>
      <c r="CC6" s="60"/>
      <c r="CD6" s="60"/>
      <c r="CE6" s="60"/>
      <c r="CF6" s="60"/>
      <c r="CG6" s="60"/>
      <c r="CH6" s="60"/>
      <c r="CI6" s="60"/>
      <c r="CJ6" s="60"/>
      <c r="CK6" s="60"/>
      <c r="CL6" s="60"/>
      <c r="CM6" s="60"/>
      <c r="CN6" s="60"/>
      <c r="CO6" s="60"/>
      <c r="CP6" s="60"/>
      <c r="CQ6" s="81"/>
      <c r="CR6" s="81"/>
      <c r="CS6" s="81"/>
      <c r="CT6" s="81"/>
      <c r="CU6" s="81"/>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row>
    <row r="7" spans="1:288" ht="15.75" customHeight="1" x14ac:dyDescent="0.25">
      <c r="A7" s="98" t="s">
        <v>202</v>
      </c>
      <c r="B7" s="107" t="s">
        <v>207</v>
      </c>
      <c r="C7" s="107" t="s">
        <v>212</v>
      </c>
      <c r="D7" s="107" t="s">
        <v>216</v>
      </c>
      <c r="E7" s="107"/>
      <c r="F7" s="107"/>
      <c r="G7" s="107"/>
      <c r="H7" s="100"/>
      <c r="I7" s="99"/>
      <c r="J7" s="99"/>
      <c r="K7" s="99"/>
      <c r="L7" s="108" t="s">
        <v>219</v>
      </c>
      <c r="M7" s="93">
        <v>0</v>
      </c>
      <c r="N7" s="59"/>
      <c r="O7" s="102"/>
      <c r="P7" s="59">
        <v>0</v>
      </c>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60"/>
      <c r="CC7" s="60"/>
      <c r="CD7" s="60"/>
      <c r="CE7" s="60"/>
      <c r="CF7" s="60"/>
      <c r="CG7" s="60"/>
      <c r="CH7" s="60"/>
      <c r="CI7" s="60"/>
      <c r="CJ7" s="60"/>
      <c r="CK7" s="60"/>
      <c r="CL7" s="60"/>
      <c r="CM7" s="60"/>
      <c r="CN7" s="60"/>
      <c r="CO7" s="60"/>
      <c r="CP7" s="60"/>
      <c r="CQ7" s="81"/>
      <c r="CR7" s="81"/>
      <c r="CS7" s="81"/>
      <c r="CT7" s="81"/>
      <c r="CU7" s="81"/>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row>
    <row r="8" spans="1:288" ht="15.75" customHeight="1" x14ac:dyDescent="0.25">
      <c r="A8" s="98" t="s">
        <v>202</v>
      </c>
      <c r="B8" s="107" t="s">
        <v>207</v>
      </c>
      <c r="C8" s="107" t="s">
        <v>212</v>
      </c>
      <c r="D8" s="107" t="s">
        <v>216</v>
      </c>
      <c r="E8" s="100" t="s">
        <v>218</v>
      </c>
      <c r="F8" s="100"/>
      <c r="G8" s="100"/>
      <c r="H8" s="100"/>
      <c r="I8" s="99"/>
      <c r="J8" s="99"/>
      <c r="K8" s="99"/>
      <c r="L8" s="108" t="s">
        <v>217</v>
      </c>
      <c r="M8" s="93">
        <v>0</v>
      </c>
      <c r="N8" s="59"/>
      <c r="O8" s="102"/>
      <c r="P8" s="59">
        <v>0</v>
      </c>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59"/>
      <c r="CC8" s="59"/>
      <c r="CD8" s="59"/>
      <c r="CE8" s="59"/>
      <c r="CF8" s="59"/>
      <c r="CG8" s="59"/>
      <c r="CH8" s="59"/>
      <c r="CI8" s="59"/>
      <c r="CJ8" s="59"/>
      <c r="CK8" s="59"/>
      <c r="CL8" s="59"/>
      <c r="CM8" s="59"/>
      <c r="CN8" s="59"/>
      <c r="CO8" s="59"/>
      <c r="CP8" s="59"/>
      <c r="CQ8" s="112"/>
      <c r="CR8" s="112"/>
      <c r="CS8" s="112"/>
      <c r="CT8" s="112"/>
      <c r="CU8" s="112"/>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row>
    <row r="9" spans="1:288" ht="15.75" customHeight="1" x14ac:dyDescent="0.25">
      <c r="A9" s="69" t="s">
        <v>202</v>
      </c>
      <c r="B9" s="68" t="s">
        <v>207</v>
      </c>
      <c r="C9" s="68" t="s">
        <v>212</v>
      </c>
      <c r="D9" s="68" t="s">
        <v>216</v>
      </c>
      <c r="E9" s="68" t="s">
        <v>218</v>
      </c>
      <c r="F9" s="116" t="s">
        <v>220</v>
      </c>
      <c r="G9" s="68" t="s">
        <v>231</v>
      </c>
      <c r="H9" s="117" t="s">
        <v>222</v>
      </c>
      <c r="I9" s="106" t="s">
        <v>223</v>
      </c>
      <c r="J9" s="106"/>
      <c r="K9" s="106"/>
      <c r="L9" s="170" t="s">
        <v>232</v>
      </c>
      <c r="M9" s="93">
        <f t="shared" ref="M9:M17" si="1">N9</f>
        <v>285000000</v>
      </c>
      <c r="N9" s="59">
        <f t="shared" ref="N9:N18" si="2">P9</f>
        <v>285000000</v>
      </c>
      <c r="O9" s="102">
        <v>7</v>
      </c>
      <c r="P9" s="59">
        <f t="shared" ref="P9:P18" si="3">SUM(Q9:EW9)</f>
        <v>285000000</v>
      </c>
      <c r="Q9" s="59">
        <v>285000000</v>
      </c>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59"/>
      <c r="CC9" s="59"/>
      <c r="CD9" s="59"/>
      <c r="CE9" s="59"/>
      <c r="CF9" s="59"/>
      <c r="CG9" s="59"/>
      <c r="CH9" s="59"/>
      <c r="CI9" s="59"/>
      <c r="CJ9" s="59"/>
      <c r="CK9" s="59"/>
      <c r="CL9" s="59"/>
      <c r="CM9" s="59"/>
      <c r="CN9" s="59"/>
      <c r="CO9" s="59"/>
      <c r="CP9" s="59"/>
      <c r="CQ9" s="112"/>
      <c r="CR9" s="112"/>
      <c r="CS9" s="112"/>
      <c r="CT9" s="112"/>
      <c r="CU9" s="112"/>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row>
    <row r="10" spans="1:288" ht="15.75" customHeight="1" x14ac:dyDescent="0.25">
      <c r="A10" s="75" t="s">
        <v>202</v>
      </c>
      <c r="B10" s="74" t="s">
        <v>207</v>
      </c>
      <c r="C10" s="74" t="s">
        <v>241</v>
      </c>
      <c r="D10" s="74"/>
      <c r="E10" s="74"/>
      <c r="F10" s="74"/>
      <c r="G10" s="74"/>
      <c r="H10" s="74"/>
      <c r="I10" s="75"/>
      <c r="J10" s="75"/>
      <c r="K10" s="75"/>
      <c r="L10" s="76" t="s">
        <v>242</v>
      </c>
      <c r="M10" s="93">
        <f t="shared" si="1"/>
        <v>0</v>
      </c>
      <c r="N10" s="59">
        <f t="shared" si="2"/>
        <v>0</v>
      </c>
      <c r="O10" s="102"/>
      <c r="P10" s="59">
        <f t="shared" si="3"/>
        <v>0</v>
      </c>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59"/>
      <c r="CC10" s="59"/>
      <c r="CD10" s="59"/>
      <c r="CE10" s="59"/>
      <c r="CF10" s="59"/>
      <c r="CG10" s="59"/>
      <c r="CH10" s="59"/>
      <c r="CI10" s="59"/>
      <c r="CJ10" s="59"/>
      <c r="CK10" s="59"/>
      <c r="CL10" s="59"/>
      <c r="CM10" s="59"/>
      <c r="CN10" s="59"/>
      <c r="CO10" s="59"/>
      <c r="CP10" s="59"/>
      <c r="CQ10" s="112"/>
      <c r="CR10" s="112"/>
      <c r="CS10" s="112"/>
      <c r="CT10" s="112"/>
      <c r="CU10" s="112"/>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3"/>
      <c r="JW10" s="113"/>
      <c r="JX10" s="113"/>
      <c r="JY10" s="113"/>
      <c r="JZ10" s="113"/>
      <c r="KA10" s="113"/>
      <c r="KB10" s="113"/>
    </row>
    <row r="11" spans="1:288" ht="15.75" customHeight="1" x14ac:dyDescent="0.25">
      <c r="A11" s="94" t="s">
        <v>202</v>
      </c>
      <c r="B11" s="94" t="s">
        <v>207</v>
      </c>
      <c r="C11" s="94" t="s">
        <v>241</v>
      </c>
      <c r="D11" s="121" t="s">
        <v>246</v>
      </c>
      <c r="E11" s="121"/>
      <c r="F11" s="121"/>
      <c r="G11" s="121"/>
      <c r="H11" s="91"/>
      <c r="I11" s="121"/>
      <c r="J11" s="121"/>
      <c r="K11" s="121"/>
      <c r="L11" s="122" t="s">
        <v>247</v>
      </c>
      <c r="M11" s="93">
        <f t="shared" si="1"/>
        <v>0</v>
      </c>
      <c r="N11" s="59">
        <f t="shared" si="2"/>
        <v>0</v>
      </c>
      <c r="O11" s="102"/>
      <c r="P11" s="59">
        <f t="shared" si="3"/>
        <v>0</v>
      </c>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59"/>
      <c r="CC11" s="59"/>
      <c r="CD11" s="59"/>
      <c r="CE11" s="59"/>
      <c r="CF11" s="59"/>
      <c r="CG11" s="59"/>
      <c r="CH11" s="59"/>
      <c r="CI11" s="59"/>
      <c r="CJ11" s="59"/>
      <c r="CK11" s="59"/>
      <c r="CL11" s="59"/>
      <c r="CM11" s="59"/>
      <c r="CN11" s="59"/>
      <c r="CO11" s="59"/>
      <c r="CP11" s="59"/>
      <c r="CQ11" s="112"/>
      <c r="CR11" s="112"/>
      <c r="CS11" s="112"/>
      <c r="CT11" s="112"/>
      <c r="CU11" s="112"/>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3"/>
      <c r="JW11" s="113"/>
      <c r="JX11" s="113"/>
      <c r="JY11" s="113"/>
      <c r="JZ11" s="113"/>
      <c r="KA11" s="113"/>
      <c r="KB11" s="113"/>
    </row>
    <row r="12" spans="1:288" ht="15.75" customHeight="1" x14ac:dyDescent="0.25">
      <c r="A12" s="99" t="s">
        <v>202</v>
      </c>
      <c r="B12" s="99" t="s">
        <v>207</v>
      </c>
      <c r="C12" s="99" t="s">
        <v>241</v>
      </c>
      <c r="D12" s="123" t="s">
        <v>246</v>
      </c>
      <c r="E12" s="123" t="s">
        <v>251</v>
      </c>
      <c r="F12" s="123"/>
      <c r="G12" s="123"/>
      <c r="H12" s="124"/>
      <c r="I12" s="123"/>
      <c r="J12" s="123"/>
      <c r="K12" s="123"/>
      <c r="L12" s="108" t="s">
        <v>252</v>
      </c>
      <c r="M12" s="93">
        <f t="shared" si="1"/>
        <v>0</v>
      </c>
      <c r="N12" s="59">
        <f t="shared" si="2"/>
        <v>0</v>
      </c>
      <c r="O12" s="102"/>
      <c r="P12" s="59">
        <f t="shared" si="3"/>
        <v>0</v>
      </c>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60"/>
      <c r="CC12" s="60"/>
      <c r="CD12" s="60"/>
      <c r="CE12" s="60"/>
      <c r="CF12" s="60"/>
      <c r="CG12" s="60"/>
      <c r="CH12" s="60"/>
      <c r="CI12" s="60"/>
      <c r="CJ12" s="60"/>
      <c r="CK12" s="60"/>
      <c r="CL12" s="60"/>
      <c r="CM12" s="60"/>
      <c r="CN12" s="60"/>
      <c r="CO12" s="60"/>
      <c r="CP12" s="60"/>
      <c r="CQ12" s="81"/>
      <c r="CR12" s="81"/>
      <c r="CS12" s="81"/>
      <c r="CT12" s="81"/>
      <c r="CU12" s="81"/>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row>
    <row r="13" spans="1:288" ht="15.75" customHeight="1" x14ac:dyDescent="0.25">
      <c r="A13" s="69" t="s">
        <v>202</v>
      </c>
      <c r="B13" s="68" t="s">
        <v>207</v>
      </c>
      <c r="C13" s="68" t="s">
        <v>241</v>
      </c>
      <c r="D13" s="68" t="s">
        <v>246</v>
      </c>
      <c r="E13" s="68" t="s">
        <v>251</v>
      </c>
      <c r="F13" s="116" t="s">
        <v>255</v>
      </c>
      <c r="G13" s="68" t="s">
        <v>256</v>
      </c>
      <c r="H13" s="117" t="s">
        <v>257</v>
      </c>
      <c r="I13" s="106" t="s">
        <v>223</v>
      </c>
      <c r="J13" s="106"/>
      <c r="K13" s="106"/>
      <c r="L13" s="125" t="s">
        <v>258</v>
      </c>
      <c r="M13" s="93">
        <f t="shared" si="1"/>
        <v>250000000</v>
      </c>
      <c r="N13" s="59">
        <f t="shared" si="2"/>
        <v>250000000</v>
      </c>
      <c r="O13" s="102">
        <v>6</v>
      </c>
      <c r="P13" s="59">
        <f t="shared" si="3"/>
        <v>250000000</v>
      </c>
      <c r="Q13" s="59">
        <v>250000000</v>
      </c>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59"/>
      <c r="CC13" s="59"/>
      <c r="CD13" s="59"/>
      <c r="CE13" s="59"/>
      <c r="CF13" s="59"/>
      <c r="CG13" s="59"/>
      <c r="CH13" s="59"/>
      <c r="CI13" s="59"/>
      <c r="CJ13" s="59"/>
      <c r="CK13" s="59"/>
      <c r="CL13" s="59"/>
      <c r="CM13" s="59"/>
      <c r="CN13" s="59"/>
      <c r="CO13" s="59"/>
      <c r="CP13" s="59"/>
      <c r="CQ13" s="112"/>
      <c r="CR13" s="112"/>
      <c r="CS13" s="112"/>
      <c r="CT13" s="112"/>
      <c r="CU13" s="112"/>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row>
    <row r="14" spans="1:288" ht="15.75" customHeight="1" x14ac:dyDescent="0.25">
      <c r="A14" s="84" t="s">
        <v>207</v>
      </c>
      <c r="B14" s="83"/>
      <c r="C14" s="83"/>
      <c r="D14" s="83"/>
      <c r="E14" s="83"/>
      <c r="F14" s="83"/>
      <c r="G14" s="83"/>
      <c r="H14" s="83"/>
      <c r="I14" s="84"/>
      <c r="J14" s="84"/>
      <c r="K14" s="84"/>
      <c r="L14" s="58" t="s">
        <v>19</v>
      </c>
      <c r="M14" s="93">
        <f t="shared" si="1"/>
        <v>0</v>
      </c>
      <c r="N14" s="59">
        <f t="shared" si="2"/>
        <v>0</v>
      </c>
      <c r="O14" s="102"/>
      <c r="P14" s="59">
        <f t="shared" si="3"/>
        <v>0</v>
      </c>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60"/>
      <c r="CC14" s="60"/>
      <c r="CD14" s="60"/>
      <c r="CE14" s="60"/>
      <c r="CF14" s="60"/>
      <c r="CG14" s="60"/>
      <c r="CH14" s="60"/>
      <c r="CI14" s="60"/>
      <c r="CJ14" s="60"/>
      <c r="CK14" s="60"/>
      <c r="CL14" s="60"/>
      <c r="CM14" s="60"/>
      <c r="CN14" s="60"/>
      <c r="CO14" s="60"/>
      <c r="CP14" s="60"/>
      <c r="CQ14" s="81"/>
      <c r="CR14" s="81"/>
      <c r="CS14" s="81"/>
      <c r="CT14" s="81"/>
      <c r="CU14" s="81"/>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row>
    <row r="15" spans="1:288" ht="15.75" customHeight="1" x14ac:dyDescent="0.25">
      <c r="A15" s="126" t="s">
        <v>207</v>
      </c>
      <c r="B15" s="126" t="s">
        <v>281</v>
      </c>
      <c r="C15" s="126"/>
      <c r="D15" s="126"/>
      <c r="E15" s="126"/>
      <c r="F15" s="126"/>
      <c r="G15" s="126"/>
      <c r="H15" s="74"/>
      <c r="I15" s="75"/>
      <c r="J15" s="75"/>
      <c r="K15" s="75"/>
      <c r="L15" s="76" t="s">
        <v>282</v>
      </c>
      <c r="M15" s="93">
        <f t="shared" si="1"/>
        <v>0</v>
      </c>
      <c r="N15" s="59">
        <f t="shared" si="2"/>
        <v>0</v>
      </c>
      <c r="O15" s="102"/>
      <c r="P15" s="59">
        <f t="shared" si="3"/>
        <v>0</v>
      </c>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60"/>
      <c r="CC15" s="60"/>
      <c r="CD15" s="60"/>
      <c r="CE15" s="60"/>
      <c r="CF15" s="60"/>
      <c r="CG15" s="60"/>
      <c r="CH15" s="60"/>
      <c r="CI15" s="60"/>
      <c r="CJ15" s="60"/>
      <c r="CK15" s="60"/>
      <c r="CL15" s="60"/>
      <c r="CM15" s="60"/>
      <c r="CN15" s="60"/>
      <c r="CO15" s="60"/>
      <c r="CP15" s="60"/>
      <c r="CQ15" s="81"/>
      <c r="CR15" s="81"/>
      <c r="CS15" s="81"/>
      <c r="CT15" s="81"/>
      <c r="CU15" s="81"/>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row>
    <row r="16" spans="1:288" ht="15.75" customHeight="1" x14ac:dyDescent="0.25">
      <c r="A16" s="126" t="s">
        <v>207</v>
      </c>
      <c r="B16" s="126" t="s">
        <v>281</v>
      </c>
      <c r="C16" s="126" t="s">
        <v>202</v>
      </c>
      <c r="D16" s="126"/>
      <c r="E16" s="126"/>
      <c r="F16" s="126"/>
      <c r="G16" s="126"/>
      <c r="H16" s="74"/>
      <c r="I16" s="75"/>
      <c r="J16" s="75"/>
      <c r="K16" s="75"/>
      <c r="L16" s="76" t="s">
        <v>283</v>
      </c>
      <c r="M16" s="93">
        <f t="shared" si="1"/>
        <v>0</v>
      </c>
      <c r="N16" s="59">
        <f t="shared" si="2"/>
        <v>0</v>
      </c>
      <c r="O16" s="102"/>
      <c r="P16" s="59">
        <f t="shared" si="3"/>
        <v>0</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60"/>
      <c r="CC16" s="60"/>
      <c r="CD16" s="60"/>
      <c r="CE16" s="60"/>
      <c r="CF16" s="60"/>
      <c r="CG16" s="60"/>
      <c r="CH16" s="60"/>
      <c r="CI16" s="60"/>
      <c r="CJ16" s="60"/>
      <c r="CK16" s="60"/>
      <c r="CL16" s="60"/>
      <c r="CM16" s="60"/>
      <c r="CN16" s="60"/>
      <c r="CO16" s="60"/>
      <c r="CP16" s="60"/>
      <c r="CQ16" s="81"/>
      <c r="CR16" s="81"/>
      <c r="CS16" s="81"/>
      <c r="CT16" s="81"/>
      <c r="CU16" s="81"/>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row>
    <row r="17" spans="1:288" ht="15.75" customHeight="1" x14ac:dyDescent="0.25">
      <c r="A17" s="91" t="s">
        <v>207</v>
      </c>
      <c r="B17" s="91" t="s">
        <v>281</v>
      </c>
      <c r="C17" s="91" t="s">
        <v>202</v>
      </c>
      <c r="D17" s="91" t="s">
        <v>287</v>
      </c>
      <c r="E17" s="91"/>
      <c r="F17" s="91"/>
      <c r="G17" s="91"/>
      <c r="H17" s="92"/>
      <c r="I17" s="94"/>
      <c r="J17" s="94"/>
      <c r="K17" s="94"/>
      <c r="L17" s="95" t="s">
        <v>288</v>
      </c>
      <c r="M17" s="93">
        <f t="shared" si="1"/>
        <v>0</v>
      </c>
      <c r="N17" s="59">
        <f t="shared" si="2"/>
        <v>0</v>
      </c>
      <c r="O17" s="102"/>
      <c r="P17" s="59">
        <f t="shared" si="3"/>
        <v>0</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60"/>
      <c r="CC17" s="60"/>
      <c r="CD17" s="60"/>
      <c r="CE17" s="60"/>
      <c r="CF17" s="60"/>
      <c r="CG17" s="60"/>
      <c r="CH17" s="60"/>
      <c r="CI17" s="60"/>
      <c r="CJ17" s="60"/>
      <c r="CK17" s="60"/>
      <c r="CL17" s="60"/>
      <c r="CM17" s="60"/>
      <c r="CN17" s="60"/>
      <c r="CO17" s="60"/>
      <c r="CP17" s="60"/>
      <c r="CQ17" s="81"/>
      <c r="CR17" s="81"/>
      <c r="CS17" s="81"/>
      <c r="CT17" s="81"/>
      <c r="CU17" s="81"/>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row>
    <row r="18" spans="1:288" ht="20.25" customHeight="1" x14ac:dyDescent="0.25">
      <c r="A18" s="91" t="s">
        <v>207</v>
      </c>
      <c r="B18" s="91" t="s">
        <v>281</v>
      </c>
      <c r="C18" s="91" t="s">
        <v>202</v>
      </c>
      <c r="D18" s="91" t="s">
        <v>287</v>
      </c>
      <c r="E18" s="91" t="s">
        <v>291</v>
      </c>
      <c r="F18" s="91"/>
      <c r="G18" s="91"/>
      <c r="H18" s="92"/>
      <c r="I18" s="94"/>
      <c r="J18" s="94"/>
      <c r="K18" s="94"/>
      <c r="L18" s="95" t="s">
        <v>292</v>
      </c>
      <c r="M18" s="93"/>
      <c r="N18" s="59">
        <f t="shared" si="2"/>
        <v>0</v>
      </c>
      <c r="O18" s="102"/>
      <c r="P18" s="59">
        <f t="shared" si="3"/>
        <v>0</v>
      </c>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129"/>
      <c r="ES18" s="129"/>
      <c r="ET18" s="129"/>
      <c r="EU18" s="129"/>
      <c r="EV18" s="129"/>
      <c r="EW18" s="130"/>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8"/>
      <c r="HB18" s="8"/>
      <c r="HC18" s="8"/>
      <c r="HD18" s="8"/>
      <c r="HE18" s="8"/>
      <c r="HF18" s="8"/>
      <c r="HG18" s="8"/>
      <c r="HH18" s="131"/>
      <c r="HI18" s="131"/>
      <c r="HJ18" s="131"/>
      <c r="HK18" s="131"/>
      <c r="HL18" s="131"/>
      <c r="HM18" s="131"/>
      <c r="HN18" s="131"/>
      <c r="HO18" s="132"/>
      <c r="HP18" s="8"/>
      <c r="HQ18" s="8"/>
      <c r="HR18" s="8"/>
      <c r="HS18" s="8"/>
      <c r="HT18" s="8"/>
      <c r="HU18" s="8"/>
      <c r="HV18" s="8"/>
      <c r="HW18" s="8"/>
      <c r="HX18" s="8"/>
      <c r="HY18" s="8"/>
      <c r="HZ18" s="8"/>
      <c r="IA18" s="8"/>
      <c r="IB18" s="8"/>
      <c r="IC18" s="8"/>
      <c r="ID18" s="8"/>
      <c r="IE18" s="8"/>
      <c r="IF18" s="8"/>
      <c r="IG18" s="133"/>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15"/>
      <c r="JM18" s="8"/>
      <c r="JN18" s="8"/>
      <c r="JO18" s="8"/>
      <c r="JP18" s="8"/>
      <c r="JQ18" s="8"/>
      <c r="JR18" s="8"/>
      <c r="JS18" s="15"/>
      <c r="JT18" s="15"/>
      <c r="JU18" s="15"/>
      <c r="JV18" s="15"/>
      <c r="JW18" s="15"/>
      <c r="JX18" s="15"/>
      <c r="JY18" s="15"/>
      <c r="JZ18" s="15"/>
      <c r="KA18" s="15"/>
      <c r="KB18" s="15"/>
    </row>
    <row r="19" spans="1:288" ht="20.25" hidden="1" customHeight="1" x14ac:dyDescent="0.25">
      <c r="A19" s="208" t="s">
        <v>207</v>
      </c>
      <c r="B19" s="208" t="s">
        <v>281</v>
      </c>
      <c r="C19" s="208" t="s">
        <v>202</v>
      </c>
      <c r="D19" s="208" t="s">
        <v>287</v>
      </c>
      <c r="E19" s="208" t="s">
        <v>291</v>
      </c>
      <c r="F19" s="355" t="s">
        <v>1060</v>
      </c>
      <c r="G19" s="208"/>
      <c r="H19" s="286" t="s">
        <v>1030</v>
      </c>
      <c r="I19" s="128" t="s">
        <v>223</v>
      </c>
      <c r="J19" s="128"/>
      <c r="K19" s="128" t="s">
        <v>760</v>
      </c>
      <c r="L19" s="111" t="s">
        <v>1143</v>
      </c>
      <c r="M19" s="93">
        <v>200000000</v>
      </c>
      <c r="N19" s="60"/>
      <c r="O19" s="77"/>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174"/>
      <c r="ES19" s="174"/>
      <c r="ET19" s="174"/>
      <c r="EU19" s="174"/>
      <c r="EV19" s="174"/>
      <c r="EW19" s="174"/>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8"/>
      <c r="HB19" s="8"/>
      <c r="HC19" s="8"/>
      <c r="HD19" s="8"/>
      <c r="HE19" s="8"/>
      <c r="HF19" s="8"/>
      <c r="HG19" s="8"/>
      <c r="HH19" s="131"/>
      <c r="HI19" s="131"/>
      <c r="HJ19" s="131"/>
      <c r="HK19" s="131"/>
      <c r="HL19" s="131"/>
      <c r="HM19" s="131"/>
      <c r="HN19" s="131"/>
      <c r="HO19" s="8"/>
      <c r="HP19" s="8"/>
      <c r="HQ19" s="8"/>
      <c r="HR19" s="8"/>
      <c r="HS19" s="8"/>
      <c r="HT19" s="8"/>
      <c r="HU19" s="8"/>
      <c r="HV19" s="8"/>
      <c r="HW19" s="8"/>
      <c r="HX19" s="8"/>
      <c r="HY19" s="8"/>
      <c r="HZ19" s="8"/>
      <c r="IA19" s="8"/>
      <c r="IB19" s="8"/>
      <c r="IC19" s="8"/>
      <c r="ID19" s="8"/>
      <c r="IE19" s="8"/>
      <c r="IF19" s="8"/>
      <c r="IG19" s="133"/>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15"/>
      <c r="JM19" s="8"/>
      <c r="JN19" s="8"/>
      <c r="JO19" s="8"/>
      <c r="JP19" s="8"/>
      <c r="JQ19" s="8"/>
      <c r="JR19" s="8"/>
      <c r="JS19" s="15"/>
      <c r="JT19" s="15"/>
      <c r="JU19" s="15"/>
      <c r="JV19" s="15"/>
      <c r="JW19" s="15"/>
      <c r="JX19" s="15"/>
      <c r="JY19" s="15"/>
      <c r="JZ19" s="15"/>
      <c r="KA19" s="15"/>
      <c r="KB19" s="15"/>
    </row>
    <row r="20" spans="1:288" ht="15.75" hidden="1" customHeight="1" x14ac:dyDescent="0.25">
      <c r="A20" s="208" t="s">
        <v>207</v>
      </c>
      <c r="B20" s="208" t="s">
        <v>281</v>
      </c>
      <c r="C20" s="208" t="s">
        <v>202</v>
      </c>
      <c r="D20" s="208" t="s">
        <v>287</v>
      </c>
      <c r="E20" s="208" t="s">
        <v>291</v>
      </c>
      <c r="F20" s="355" t="s">
        <v>1144</v>
      </c>
      <c r="G20" s="208"/>
      <c r="H20" s="286" t="s">
        <v>1030</v>
      </c>
      <c r="I20" s="128"/>
      <c r="J20" s="128"/>
      <c r="K20" s="128" t="s">
        <v>598</v>
      </c>
      <c r="L20" s="111" t="s">
        <v>1145</v>
      </c>
      <c r="M20" s="93">
        <v>1932820000</v>
      </c>
      <c r="N20" s="60"/>
      <c r="O20" s="77"/>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174"/>
      <c r="ES20" s="174"/>
      <c r="ET20" s="174"/>
      <c r="EU20" s="174"/>
      <c r="EV20" s="174"/>
      <c r="EW20" s="174"/>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8"/>
      <c r="HB20" s="8"/>
      <c r="HC20" s="8"/>
      <c r="HD20" s="8"/>
      <c r="HE20" s="8"/>
      <c r="HF20" s="8"/>
      <c r="HG20" s="8"/>
      <c r="HH20" s="131"/>
      <c r="HI20" s="131"/>
      <c r="HJ20" s="131"/>
      <c r="HK20" s="131"/>
      <c r="HL20" s="131"/>
      <c r="HM20" s="131"/>
      <c r="HN20" s="131"/>
      <c r="HO20" s="8"/>
      <c r="HP20" s="8"/>
      <c r="HQ20" s="8"/>
      <c r="HR20" s="8"/>
      <c r="HS20" s="8"/>
      <c r="HT20" s="8"/>
      <c r="HU20" s="8"/>
      <c r="HV20" s="8"/>
      <c r="HW20" s="8"/>
      <c r="HX20" s="8"/>
      <c r="HY20" s="8"/>
      <c r="HZ20" s="8"/>
      <c r="IA20" s="8"/>
      <c r="IB20" s="8"/>
      <c r="IC20" s="8"/>
      <c r="ID20" s="8"/>
      <c r="IE20" s="8"/>
      <c r="IF20" s="8"/>
      <c r="IG20" s="133"/>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15"/>
      <c r="JM20" s="8"/>
      <c r="JN20" s="8"/>
      <c r="JO20" s="8"/>
      <c r="JP20" s="8"/>
      <c r="JQ20" s="8"/>
      <c r="JR20" s="8"/>
      <c r="JS20" s="15"/>
      <c r="JT20" s="15"/>
      <c r="JU20" s="15"/>
      <c r="JV20" s="15"/>
      <c r="JW20" s="15"/>
      <c r="JX20" s="15"/>
      <c r="JY20" s="15"/>
      <c r="JZ20" s="15"/>
      <c r="KA20" s="15"/>
      <c r="KB20" s="15"/>
    </row>
    <row r="21" spans="1:288" ht="15.75" customHeight="1" x14ac:dyDescent="0.25">
      <c r="A21" s="94" t="s">
        <v>207</v>
      </c>
      <c r="B21" s="92" t="s">
        <v>281</v>
      </c>
      <c r="C21" s="92" t="s">
        <v>202</v>
      </c>
      <c r="D21" s="92" t="s">
        <v>287</v>
      </c>
      <c r="E21" s="92" t="s">
        <v>295</v>
      </c>
      <c r="F21" s="135"/>
      <c r="G21" s="135"/>
      <c r="H21" s="92"/>
      <c r="I21" s="94"/>
      <c r="J21" s="94"/>
      <c r="K21" s="94"/>
      <c r="L21" s="95" t="s">
        <v>296</v>
      </c>
      <c r="M21" s="93">
        <f t="shared" ref="M21:M22" si="4">N21</f>
        <v>0</v>
      </c>
      <c r="N21" s="59">
        <f t="shared" ref="N21:N22" si="5">P21</f>
        <v>0</v>
      </c>
      <c r="O21" s="102"/>
      <c r="P21" s="59">
        <f t="shared" ref="P21:P22" si="6">SUM(Q21:EW21)</f>
        <v>0</v>
      </c>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60"/>
      <c r="CC21" s="60"/>
      <c r="CD21" s="60"/>
      <c r="CE21" s="60"/>
      <c r="CF21" s="60"/>
      <c r="CG21" s="60"/>
      <c r="CH21" s="60"/>
      <c r="CI21" s="60"/>
      <c r="CJ21" s="60"/>
      <c r="CK21" s="60"/>
      <c r="CL21" s="60"/>
      <c r="CM21" s="60"/>
      <c r="CN21" s="60"/>
      <c r="CO21" s="60"/>
      <c r="CP21" s="60"/>
      <c r="CQ21" s="81"/>
      <c r="CR21" s="81"/>
      <c r="CS21" s="81"/>
      <c r="CT21" s="81"/>
      <c r="CU21" s="81"/>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row>
    <row r="22" spans="1:288" ht="15.75" customHeight="1" x14ac:dyDescent="0.25">
      <c r="A22" s="69" t="s">
        <v>207</v>
      </c>
      <c r="B22" s="68" t="s">
        <v>281</v>
      </c>
      <c r="C22" s="68" t="s">
        <v>202</v>
      </c>
      <c r="D22" s="68" t="s">
        <v>287</v>
      </c>
      <c r="E22" s="68" t="s">
        <v>295</v>
      </c>
      <c r="F22" s="116" t="s">
        <v>324</v>
      </c>
      <c r="G22" s="68" t="s">
        <v>1146</v>
      </c>
      <c r="H22" s="152" t="s">
        <v>325</v>
      </c>
      <c r="I22" s="106" t="s">
        <v>223</v>
      </c>
      <c r="J22" s="106" t="s">
        <v>326</v>
      </c>
      <c r="K22" s="106"/>
      <c r="L22" s="153" t="s">
        <v>327</v>
      </c>
      <c r="M22" s="93">
        <f t="shared" si="4"/>
        <v>700000000</v>
      </c>
      <c r="N22" s="59">
        <f t="shared" si="5"/>
        <v>700000000</v>
      </c>
      <c r="O22" s="102">
        <v>8</v>
      </c>
      <c r="P22" s="59">
        <f t="shared" si="6"/>
        <v>700000000</v>
      </c>
      <c r="Q22" s="60">
        <v>700000000</v>
      </c>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60"/>
      <c r="CC22" s="60"/>
      <c r="CD22" s="60"/>
      <c r="CE22" s="60"/>
      <c r="CF22" s="60"/>
      <c r="CG22" s="60"/>
      <c r="CH22" s="60"/>
      <c r="CI22" s="60"/>
      <c r="CJ22" s="60"/>
      <c r="CK22" s="60"/>
      <c r="CL22" s="60"/>
      <c r="CM22" s="60"/>
      <c r="CN22" s="60"/>
      <c r="CO22" s="60"/>
      <c r="CP22" s="60"/>
      <c r="CQ22" s="81"/>
      <c r="CR22" s="81"/>
      <c r="CS22" s="81"/>
      <c r="CT22" s="81"/>
      <c r="CU22" s="81"/>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row>
    <row r="23" spans="1:288" ht="15.75" hidden="1" customHeight="1" x14ac:dyDescent="0.25">
      <c r="A23" s="128" t="s">
        <v>207</v>
      </c>
      <c r="B23" s="109" t="s">
        <v>281</v>
      </c>
      <c r="C23" s="109" t="s">
        <v>202</v>
      </c>
      <c r="D23" s="109" t="s">
        <v>287</v>
      </c>
      <c r="E23" s="109" t="s">
        <v>295</v>
      </c>
      <c r="F23" s="285" t="s">
        <v>1082</v>
      </c>
      <c r="G23" s="109"/>
      <c r="H23" s="286" t="s">
        <v>1030</v>
      </c>
      <c r="I23" s="106"/>
      <c r="J23" s="106"/>
      <c r="K23" s="106" t="s">
        <v>837</v>
      </c>
      <c r="L23" s="111" t="s">
        <v>1083</v>
      </c>
      <c r="M23" s="93">
        <v>500000000</v>
      </c>
      <c r="N23" s="60"/>
      <c r="O23" s="77"/>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60"/>
      <c r="CC23" s="60"/>
      <c r="CD23" s="60"/>
      <c r="CE23" s="60"/>
      <c r="CF23" s="60"/>
      <c r="CG23" s="60"/>
      <c r="CH23" s="60"/>
      <c r="CI23" s="60"/>
      <c r="CJ23" s="60"/>
      <c r="CK23" s="60"/>
      <c r="CL23" s="60"/>
      <c r="CM23" s="60"/>
      <c r="CN23" s="60"/>
      <c r="CO23" s="60"/>
      <c r="CP23" s="60"/>
      <c r="CQ23" s="81"/>
      <c r="CR23" s="81"/>
      <c r="CS23" s="81"/>
      <c r="CT23" s="81"/>
      <c r="CU23" s="81"/>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row>
    <row r="24" spans="1:288" ht="15.75" hidden="1" customHeight="1" x14ac:dyDescent="0.25">
      <c r="A24" s="128" t="s">
        <v>207</v>
      </c>
      <c r="B24" s="109" t="s">
        <v>281</v>
      </c>
      <c r="C24" s="109" t="s">
        <v>202</v>
      </c>
      <c r="D24" s="109" t="s">
        <v>287</v>
      </c>
      <c r="E24" s="109" t="s">
        <v>295</v>
      </c>
      <c r="F24" s="285" t="s">
        <v>940</v>
      </c>
      <c r="G24" s="109"/>
      <c r="H24" s="286" t="s">
        <v>1030</v>
      </c>
      <c r="I24" s="106"/>
      <c r="J24" s="106"/>
      <c r="K24" s="106" t="s">
        <v>856</v>
      </c>
      <c r="L24" s="111" t="s">
        <v>332</v>
      </c>
      <c r="M24" s="93">
        <v>786519149</v>
      </c>
      <c r="N24" s="60"/>
      <c r="O24" s="77"/>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60"/>
      <c r="CC24" s="60"/>
      <c r="CD24" s="60"/>
      <c r="CE24" s="60"/>
      <c r="CF24" s="60"/>
      <c r="CG24" s="60"/>
      <c r="CH24" s="60"/>
      <c r="CI24" s="60"/>
      <c r="CJ24" s="60"/>
      <c r="CK24" s="60"/>
      <c r="CL24" s="60"/>
      <c r="CM24" s="60"/>
      <c r="CN24" s="60"/>
      <c r="CO24" s="60"/>
      <c r="CP24" s="60"/>
      <c r="CQ24" s="81"/>
      <c r="CR24" s="81"/>
      <c r="CS24" s="81"/>
      <c r="CT24" s="81"/>
      <c r="CU24" s="81"/>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row>
    <row r="25" spans="1:288" ht="15.75" customHeight="1" x14ac:dyDescent="0.25">
      <c r="A25" s="150" t="s">
        <v>212</v>
      </c>
      <c r="B25" s="150"/>
      <c r="C25" s="150"/>
      <c r="D25" s="150"/>
      <c r="E25" s="150"/>
      <c r="F25" s="150"/>
      <c r="G25" s="150"/>
      <c r="H25" s="151"/>
      <c r="I25" s="150"/>
      <c r="J25" s="150"/>
      <c r="K25" s="150"/>
      <c r="L25" s="58" t="s">
        <v>0</v>
      </c>
      <c r="M25" s="93">
        <f t="shared" ref="M25:M57" si="7">N25</f>
        <v>0</v>
      </c>
      <c r="N25" s="59">
        <f t="shared" ref="N25:N57" si="8">P25</f>
        <v>0</v>
      </c>
      <c r="O25" s="102"/>
      <c r="P25" s="59">
        <f t="shared" ref="P25:P57" si="9">SUM(Q25:EW25)</f>
        <v>0</v>
      </c>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51"/>
      <c r="CC25" s="51"/>
      <c r="CD25" s="51"/>
      <c r="CE25" s="51"/>
      <c r="CF25" s="51"/>
      <c r="CG25" s="51"/>
      <c r="CH25" s="51"/>
      <c r="CI25" s="51"/>
      <c r="CJ25" s="51"/>
      <c r="CK25" s="51"/>
      <c r="CL25" s="51"/>
      <c r="CM25" s="51"/>
      <c r="CN25" s="51"/>
      <c r="CO25" s="51"/>
      <c r="CP25" s="51"/>
      <c r="CQ25" s="66"/>
      <c r="CR25" s="66"/>
      <c r="CS25" s="66"/>
      <c r="CT25" s="66"/>
      <c r="CU25" s="66"/>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c r="IW25" s="54"/>
      <c r="IX25" s="54"/>
      <c r="IY25" s="54"/>
      <c r="IZ25" s="54"/>
      <c r="JA25" s="54"/>
      <c r="JB25" s="54"/>
      <c r="JC25" s="54"/>
      <c r="JD25" s="54"/>
      <c r="JE25" s="54"/>
      <c r="JF25" s="54"/>
      <c r="JG25" s="54"/>
      <c r="JH25" s="54"/>
      <c r="JI25" s="54"/>
      <c r="JJ25" s="54"/>
      <c r="JK25" s="54"/>
      <c r="JL25" s="54"/>
      <c r="JM25" s="54"/>
      <c r="JN25" s="54"/>
      <c r="JO25" s="54"/>
      <c r="JP25" s="54"/>
      <c r="JQ25" s="54"/>
      <c r="JR25" s="54"/>
      <c r="JS25" s="54"/>
      <c r="JT25" s="54"/>
      <c r="JU25" s="54"/>
      <c r="JV25" s="54"/>
      <c r="JW25" s="54"/>
      <c r="JX25" s="54"/>
      <c r="JY25" s="54"/>
      <c r="JZ25" s="54"/>
      <c r="KA25" s="54"/>
      <c r="KB25" s="54"/>
    </row>
    <row r="26" spans="1:288" ht="15.75" customHeight="1" x14ac:dyDescent="0.25">
      <c r="A26" s="154" t="s">
        <v>212</v>
      </c>
      <c r="B26" s="154" t="s">
        <v>281</v>
      </c>
      <c r="C26" s="154"/>
      <c r="D26" s="154"/>
      <c r="E26" s="154"/>
      <c r="F26" s="154"/>
      <c r="G26" s="154"/>
      <c r="H26" s="155"/>
      <c r="I26" s="154"/>
      <c r="J26" s="154" t="s">
        <v>328</v>
      </c>
      <c r="K26" s="154"/>
      <c r="L26" s="76" t="s">
        <v>282</v>
      </c>
      <c r="M26" s="93">
        <f t="shared" si="7"/>
        <v>0</v>
      </c>
      <c r="N26" s="59">
        <f t="shared" si="8"/>
        <v>0</v>
      </c>
      <c r="O26" s="102"/>
      <c r="P26" s="59">
        <f t="shared" si="9"/>
        <v>0</v>
      </c>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59"/>
      <c r="CC26" s="59"/>
      <c r="CD26" s="59"/>
      <c r="CE26" s="59"/>
      <c r="CF26" s="59"/>
      <c r="CG26" s="59"/>
      <c r="CH26" s="59"/>
      <c r="CI26" s="59"/>
      <c r="CJ26" s="59"/>
      <c r="CK26" s="59"/>
      <c r="CL26" s="59"/>
      <c r="CM26" s="59"/>
      <c r="CN26" s="59"/>
      <c r="CO26" s="59"/>
      <c r="CP26" s="59"/>
      <c r="CQ26" s="112"/>
      <c r="CR26" s="112"/>
      <c r="CS26" s="112"/>
      <c r="CT26" s="112"/>
      <c r="CU26" s="112"/>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c r="IW26" s="113"/>
      <c r="IX26" s="113"/>
      <c r="IY26" s="113"/>
      <c r="IZ26" s="113"/>
      <c r="JA26" s="113"/>
      <c r="JB26" s="113"/>
      <c r="JC26" s="113"/>
      <c r="JD26" s="113"/>
      <c r="JE26" s="113"/>
      <c r="JF26" s="113"/>
      <c r="JG26" s="113"/>
      <c r="JH26" s="113"/>
      <c r="JI26" s="113"/>
      <c r="JJ26" s="113"/>
      <c r="JK26" s="113"/>
      <c r="JL26" s="113"/>
      <c r="JM26" s="113"/>
      <c r="JN26" s="113"/>
      <c r="JO26" s="113"/>
      <c r="JP26" s="113"/>
      <c r="JQ26" s="113"/>
      <c r="JR26" s="113"/>
      <c r="JS26" s="113"/>
      <c r="JT26" s="113"/>
      <c r="JU26" s="113"/>
      <c r="JV26" s="113"/>
      <c r="JW26" s="113"/>
      <c r="JX26" s="113"/>
      <c r="JY26" s="113"/>
      <c r="JZ26" s="113"/>
      <c r="KA26" s="113"/>
      <c r="KB26" s="113"/>
    </row>
    <row r="27" spans="1:288" ht="15.75" customHeight="1" x14ac:dyDescent="0.25">
      <c r="A27" s="154" t="s">
        <v>212</v>
      </c>
      <c r="B27" s="154" t="s">
        <v>281</v>
      </c>
      <c r="C27" s="154" t="s">
        <v>281</v>
      </c>
      <c r="D27" s="154"/>
      <c r="E27" s="154"/>
      <c r="F27" s="154"/>
      <c r="G27" s="154"/>
      <c r="H27" s="155"/>
      <c r="I27" s="154"/>
      <c r="J27" s="154"/>
      <c r="K27" s="154"/>
      <c r="L27" s="76" t="s">
        <v>333</v>
      </c>
      <c r="M27" s="93">
        <f t="shared" si="7"/>
        <v>0</v>
      </c>
      <c r="N27" s="59">
        <f t="shared" si="8"/>
        <v>0</v>
      </c>
      <c r="O27" s="102"/>
      <c r="P27" s="59">
        <f t="shared" si="9"/>
        <v>0</v>
      </c>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59"/>
      <c r="CC27" s="59"/>
      <c r="CD27" s="59"/>
      <c r="CE27" s="59"/>
      <c r="CF27" s="59"/>
      <c r="CG27" s="59"/>
      <c r="CH27" s="59"/>
      <c r="CI27" s="59"/>
      <c r="CJ27" s="59"/>
      <c r="CK27" s="59"/>
      <c r="CL27" s="59"/>
      <c r="CM27" s="59"/>
      <c r="CN27" s="59"/>
      <c r="CO27" s="59"/>
      <c r="CP27" s="59"/>
      <c r="CQ27" s="112"/>
      <c r="CR27" s="112"/>
      <c r="CS27" s="112"/>
      <c r="CT27" s="112"/>
      <c r="CU27" s="112"/>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c r="IW27" s="113"/>
      <c r="IX27" s="113"/>
      <c r="IY27" s="113"/>
      <c r="IZ27" s="113"/>
      <c r="JA27" s="113"/>
      <c r="JB27" s="113"/>
      <c r="JC27" s="113"/>
      <c r="JD27" s="113"/>
      <c r="JE27" s="113"/>
      <c r="JF27" s="113"/>
      <c r="JG27" s="113"/>
      <c r="JH27" s="113"/>
      <c r="JI27" s="113"/>
      <c r="JJ27" s="113"/>
      <c r="JK27" s="113"/>
      <c r="JL27" s="113"/>
      <c r="JM27" s="113"/>
      <c r="JN27" s="113"/>
      <c r="JO27" s="113"/>
      <c r="JP27" s="113"/>
      <c r="JQ27" s="113"/>
      <c r="JR27" s="113"/>
      <c r="JS27" s="113"/>
      <c r="JT27" s="113"/>
      <c r="JU27" s="113"/>
      <c r="JV27" s="113"/>
      <c r="JW27" s="113"/>
      <c r="JX27" s="113"/>
      <c r="JY27" s="113"/>
      <c r="JZ27" s="113"/>
      <c r="KA27" s="113"/>
      <c r="KB27" s="113"/>
    </row>
    <row r="28" spans="1:288" ht="15.75" customHeight="1" x14ac:dyDescent="0.25">
      <c r="A28" s="156" t="s">
        <v>212</v>
      </c>
      <c r="B28" s="156" t="s">
        <v>281</v>
      </c>
      <c r="C28" s="156" t="s">
        <v>281</v>
      </c>
      <c r="D28" s="156" t="s">
        <v>207</v>
      </c>
      <c r="E28" s="156"/>
      <c r="F28" s="156"/>
      <c r="G28" s="156"/>
      <c r="H28" s="157"/>
      <c r="I28" s="156"/>
      <c r="J28" s="156"/>
      <c r="K28" s="156"/>
      <c r="L28" s="95" t="s">
        <v>340</v>
      </c>
      <c r="M28" s="93">
        <f t="shared" si="7"/>
        <v>0</v>
      </c>
      <c r="N28" s="59">
        <f t="shared" si="8"/>
        <v>0</v>
      </c>
      <c r="O28" s="102"/>
      <c r="P28" s="59">
        <f t="shared" si="9"/>
        <v>0</v>
      </c>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9"/>
      <c r="CC28" s="49"/>
      <c r="CD28" s="49"/>
      <c r="CE28" s="49"/>
      <c r="CF28" s="49"/>
      <c r="CG28" s="49"/>
      <c r="CH28" s="49"/>
      <c r="CI28" s="49"/>
      <c r="CJ28" s="49"/>
      <c r="CK28" s="49"/>
      <c r="CL28" s="49"/>
      <c r="CM28" s="49"/>
      <c r="CN28" s="49"/>
      <c r="CO28" s="49"/>
      <c r="CP28" s="49"/>
      <c r="CQ28" s="158"/>
      <c r="CR28" s="158"/>
      <c r="CS28" s="158"/>
      <c r="CT28" s="158"/>
      <c r="CU28" s="158"/>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c r="IK28" s="159"/>
      <c r="IL28" s="159"/>
      <c r="IM28" s="159"/>
      <c r="IN28" s="159"/>
      <c r="IO28" s="159"/>
      <c r="IP28" s="159"/>
      <c r="IQ28" s="159"/>
      <c r="IR28" s="159"/>
      <c r="IS28" s="159"/>
      <c r="IT28" s="159"/>
      <c r="IU28" s="159"/>
      <c r="IV28" s="159"/>
      <c r="IW28" s="159"/>
      <c r="IX28" s="159"/>
      <c r="IY28" s="159"/>
      <c r="IZ28" s="159"/>
      <c r="JA28" s="159"/>
      <c r="JB28" s="159"/>
      <c r="JC28" s="159"/>
      <c r="JD28" s="159"/>
      <c r="JE28" s="159"/>
      <c r="JF28" s="159"/>
      <c r="JG28" s="159"/>
      <c r="JH28" s="159"/>
      <c r="JI28" s="159"/>
      <c r="JJ28" s="159"/>
      <c r="JK28" s="159"/>
      <c r="JL28" s="159"/>
      <c r="JM28" s="159"/>
      <c r="JN28" s="159"/>
      <c r="JO28" s="159"/>
      <c r="JP28" s="159"/>
      <c r="JQ28" s="159"/>
      <c r="JR28" s="159"/>
      <c r="JS28" s="159"/>
      <c r="JT28" s="159"/>
      <c r="JU28" s="159"/>
      <c r="JV28" s="159"/>
      <c r="JW28" s="159"/>
      <c r="JX28" s="159"/>
      <c r="JY28" s="159"/>
      <c r="JZ28" s="159"/>
      <c r="KA28" s="159"/>
      <c r="KB28" s="159"/>
    </row>
    <row r="29" spans="1:288" ht="15.75" customHeight="1" x14ac:dyDescent="0.25">
      <c r="A29" s="156" t="s">
        <v>212</v>
      </c>
      <c r="B29" s="156" t="s">
        <v>281</v>
      </c>
      <c r="C29" s="156" t="s">
        <v>281</v>
      </c>
      <c r="D29" s="156" t="s">
        <v>207</v>
      </c>
      <c r="E29" s="156" t="s">
        <v>287</v>
      </c>
      <c r="F29" s="156"/>
      <c r="G29" s="156"/>
      <c r="H29" s="157"/>
      <c r="I29" s="156"/>
      <c r="J29" s="156"/>
      <c r="K29" s="156"/>
      <c r="L29" s="95" t="s">
        <v>347</v>
      </c>
      <c r="M29" s="93">
        <f t="shared" si="7"/>
        <v>0</v>
      </c>
      <c r="N29" s="59">
        <f t="shared" si="8"/>
        <v>0</v>
      </c>
      <c r="O29" s="102"/>
      <c r="P29" s="59">
        <f t="shared" si="9"/>
        <v>0</v>
      </c>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9"/>
      <c r="CC29" s="49"/>
      <c r="CD29" s="49"/>
      <c r="CE29" s="49"/>
      <c r="CF29" s="49"/>
      <c r="CG29" s="49"/>
      <c r="CH29" s="49"/>
      <c r="CI29" s="49"/>
      <c r="CJ29" s="49"/>
      <c r="CK29" s="49"/>
      <c r="CL29" s="49"/>
      <c r="CM29" s="49"/>
      <c r="CN29" s="49"/>
      <c r="CO29" s="49"/>
      <c r="CP29" s="49"/>
      <c r="CQ29" s="158"/>
      <c r="CR29" s="158"/>
      <c r="CS29" s="158"/>
      <c r="CT29" s="158"/>
      <c r="CU29" s="158"/>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9"/>
      <c r="EY29" s="159"/>
      <c r="EZ29" s="159"/>
      <c r="FA29" s="159"/>
      <c r="FB29" s="159"/>
      <c r="FC29" s="15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9"/>
      <c r="IO29" s="159"/>
      <c r="IP29" s="159"/>
      <c r="IQ29" s="159"/>
      <c r="IR29" s="159"/>
      <c r="IS29" s="159"/>
      <c r="IT29" s="159"/>
      <c r="IU29" s="159"/>
      <c r="IV29" s="159"/>
      <c r="IW29" s="159"/>
      <c r="IX29" s="159"/>
      <c r="IY29" s="159"/>
      <c r="IZ29" s="159"/>
      <c r="JA29" s="159"/>
      <c r="JB29" s="159"/>
      <c r="JC29" s="159"/>
      <c r="JD29" s="159"/>
      <c r="JE29" s="159"/>
      <c r="JF29" s="159"/>
      <c r="JG29" s="159"/>
      <c r="JH29" s="159"/>
      <c r="JI29" s="159"/>
      <c r="JJ29" s="159"/>
      <c r="JK29" s="159"/>
      <c r="JL29" s="159"/>
      <c r="JM29" s="159"/>
      <c r="JN29" s="159"/>
      <c r="JO29" s="159"/>
      <c r="JP29" s="159"/>
      <c r="JQ29" s="159"/>
      <c r="JR29" s="159"/>
      <c r="JS29" s="159"/>
      <c r="JT29" s="159"/>
      <c r="JU29" s="159"/>
      <c r="JV29" s="159"/>
      <c r="JW29" s="159"/>
      <c r="JX29" s="159"/>
      <c r="JY29" s="159"/>
      <c r="JZ29" s="159"/>
      <c r="KA29" s="159"/>
      <c r="KB29" s="159"/>
    </row>
    <row r="30" spans="1:288" ht="15.75" customHeight="1" x14ac:dyDescent="0.25">
      <c r="A30" s="160" t="s">
        <v>212</v>
      </c>
      <c r="B30" s="160" t="s">
        <v>281</v>
      </c>
      <c r="C30" s="160" t="s">
        <v>281</v>
      </c>
      <c r="D30" s="160" t="s">
        <v>207</v>
      </c>
      <c r="E30" s="160" t="s">
        <v>287</v>
      </c>
      <c r="F30" s="116" t="s">
        <v>348</v>
      </c>
      <c r="G30" s="68" t="s">
        <v>349</v>
      </c>
      <c r="H30" s="161" t="s">
        <v>350</v>
      </c>
      <c r="I30" s="217" t="s">
        <v>223</v>
      </c>
      <c r="J30" s="217" t="s">
        <v>351</v>
      </c>
      <c r="K30" s="217"/>
      <c r="L30" s="326" t="s">
        <v>352</v>
      </c>
      <c r="M30" s="93">
        <f t="shared" si="7"/>
        <v>3494727808</v>
      </c>
      <c r="N30" s="59">
        <f t="shared" si="8"/>
        <v>3494727808</v>
      </c>
      <c r="O30" s="102">
        <v>18</v>
      </c>
      <c r="P30" s="59">
        <f t="shared" si="9"/>
        <v>3494727808</v>
      </c>
      <c r="Q30" s="59">
        <v>3494727808</v>
      </c>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59"/>
      <c r="CC30" s="59"/>
      <c r="CD30" s="59"/>
      <c r="CE30" s="59"/>
      <c r="CF30" s="59"/>
      <c r="CG30" s="59"/>
      <c r="CH30" s="59"/>
      <c r="CI30" s="59"/>
      <c r="CJ30" s="59"/>
      <c r="CK30" s="59"/>
      <c r="CL30" s="59"/>
      <c r="CM30" s="59"/>
      <c r="CN30" s="59"/>
      <c r="CO30" s="59"/>
      <c r="CP30" s="59"/>
      <c r="CQ30" s="112"/>
      <c r="CR30" s="112"/>
      <c r="CS30" s="112"/>
      <c r="CT30" s="112"/>
      <c r="CU30" s="112"/>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c r="IW30" s="113"/>
      <c r="IX30" s="113"/>
      <c r="IY30" s="113"/>
      <c r="IZ30" s="113"/>
      <c r="JA30" s="113"/>
      <c r="JB30" s="113"/>
      <c r="JC30" s="113"/>
      <c r="JD30" s="113"/>
      <c r="JE30" s="113"/>
      <c r="JF30" s="113"/>
      <c r="JG30" s="113"/>
      <c r="JH30" s="113"/>
      <c r="JI30" s="113"/>
      <c r="JJ30" s="113"/>
      <c r="JK30" s="113"/>
      <c r="JL30" s="113"/>
      <c r="JM30" s="113"/>
      <c r="JN30" s="113"/>
      <c r="JO30" s="113"/>
      <c r="JP30" s="113"/>
      <c r="JQ30" s="113"/>
      <c r="JR30" s="113"/>
      <c r="JS30" s="113"/>
      <c r="JT30" s="113"/>
      <c r="JU30" s="113"/>
      <c r="JV30" s="113"/>
      <c r="JW30" s="113"/>
      <c r="JX30" s="113"/>
      <c r="JY30" s="113"/>
      <c r="JZ30" s="113"/>
      <c r="KA30" s="113"/>
      <c r="KB30" s="113"/>
    </row>
    <row r="31" spans="1:288" ht="15.75" customHeight="1" x14ac:dyDescent="0.25">
      <c r="A31" s="154" t="s">
        <v>212</v>
      </c>
      <c r="B31" s="154" t="s">
        <v>202</v>
      </c>
      <c r="C31" s="154"/>
      <c r="D31" s="154"/>
      <c r="E31" s="154"/>
      <c r="F31" s="154"/>
      <c r="G31" s="154"/>
      <c r="H31" s="155"/>
      <c r="I31" s="154"/>
      <c r="J31" s="154"/>
      <c r="K31" s="154"/>
      <c r="L31" s="76" t="s">
        <v>353</v>
      </c>
      <c r="M31" s="93">
        <f t="shared" si="7"/>
        <v>0</v>
      </c>
      <c r="N31" s="59">
        <f t="shared" si="8"/>
        <v>0</v>
      </c>
      <c r="O31" s="102"/>
      <c r="P31" s="59">
        <f t="shared" si="9"/>
        <v>0</v>
      </c>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51"/>
      <c r="CC31" s="51"/>
      <c r="CD31" s="51"/>
      <c r="CE31" s="51"/>
      <c r="CF31" s="51"/>
      <c r="CG31" s="51"/>
      <c r="CH31" s="51"/>
      <c r="CI31" s="51"/>
      <c r="CJ31" s="51"/>
      <c r="CK31" s="51"/>
      <c r="CL31" s="51"/>
      <c r="CM31" s="51"/>
      <c r="CN31" s="51"/>
      <c r="CO31" s="51"/>
      <c r="CP31" s="51"/>
      <c r="CQ31" s="66"/>
      <c r="CR31" s="66"/>
      <c r="CS31" s="66"/>
      <c r="CT31" s="66"/>
      <c r="CU31" s="66"/>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row>
    <row r="32" spans="1:288" ht="15.75" customHeight="1" x14ac:dyDescent="0.25">
      <c r="A32" s="154" t="s">
        <v>212</v>
      </c>
      <c r="B32" s="154" t="s">
        <v>202</v>
      </c>
      <c r="C32" s="154" t="s">
        <v>204</v>
      </c>
      <c r="D32" s="154"/>
      <c r="E32" s="154"/>
      <c r="F32" s="154"/>
      <c r="G32" s="154"/>
      <c r="H32" s="155"/>
      <c r="I32" s="154"/>
      <c r="J32" s="154"/>
      <c r="K32" s="154"/>
      <c r="L32" s="76" t="s">
        <v>354</v>
      </c>
      <c r="M32" s="93">
        <f t="shared" si="7"/>
        <v>0</v>
      </c>
      <c r="N32" s="59">
        <f t="shared" si="8"/>
        <v>0</v>
      </c>
      <c r="O32" s="102"/>
      <c r="P32" s="59">
        <f t="shared" si="9"/>
        <v>0</v>
      </c>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51"/>
      <c r="CC32" s="51"/>
      <c r="CD32" s="51"/>
      <c r="CE32" s="51"/>
      <c r="CF32" s="51"/>
      <c r="CG32" s="51"/>
      <c r="CH32" s="51"/>
      <c r="CI32" s="51"/>
      <c r="CJ32" s="51"/>
      <c r="CK32" s="51"/>
      <c r="CL32" s="51"/>
      <c r="CM32" s="51"/>
      <c r="CN32" s="51"/>
      <c r="CO32" s="51"/>
      <c r="CP32" s="51"/>
      <c r="CQ32" s="66"/>
      <c r="CR32" s="66"/>
      <c r="CS32" s="66"/>
      <c r="CT32" s="66"/>
      <c r="CU32" s="66"/>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c r="JQ32" s="54"/>
      <c r="JR32" s="54"/>
      <c r="JS32" s="54"/>
      <c r="JT32" s="54"/>
      <c r="JU32" s="54"/>
      <c r="JV32" s="54"/>
      <c r="JW32" s="54"/>
      <c r="JX32" s="54"/>
      <c r="JY32" s="54"/>
      <c r="JZ32" s="54"/>
      <c r="KA32" s="54"/>
      <c r="KB32" s="54"/>
    </row>
    <row r="33" spans="1:288" ht="15.75" customHeight="1" x14ac:dyDescent="0.25">
      <c r="A33" s="156" t="s">
        <v>212</v>
      </c>
      <c r="B33" s="162" t="s">
        <v>202</v>
      </c>
      <c r="C33" s="162" t="s">
        <v>204</v>
      </c>
      <c r="D33" s="162" t="s">
        <v>355</v>
      </c>
      <c r="E33" s="162"/>
      <c r="F33" s="162"/>
      <c r="G33" s="162"/>
      <c r="H33" s="91"/>
      <c r="I33" s="121"/>
      <c r="J33" s="121"/>
      <c r="K33" s="121"/>
      <c r="L33" s="95" t="s">
        <v>356</v>
      </c>
      <c r="M33" s="93">
        <f t="shared" si="7"/>
        <v>0</v>
      </c>
      <c r="N33" s="59">
        <f t="shared" si="8"/>
        <v>0</v>
      </c>
      <c r="O33" s="102"/>
      <c r="P33" s="59">
        <f t="shared" si="9"/>
        <v>0</v>
      </c>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51"/>
      <c r="CC33" s="51"/>
      <c r="CD33" s="51"/>
      <c r="CE33" s="51"/>
      <c r="CF33" s="51"/>
      <c r="CG33" s="51"/>
      <c r="CH33" s="51"/>
      <c r="CI33" s="51"/>
      <c r="CJ33" s="51"/>
      <c r="CK33" s="51"/>
      <c r="CL33" s="51"/>
      <c r="CM33" s="51"/>
      <c r="CN33" s="51"/>
      <c r="CO33" s="51"/>
      <c r="CP33" s="51"/>
      <c r="CQ33" s="66"/>
      <c r="CR33" s="66"/>
      <c r="CS33" s="66"/>
      <c r="CT33" s="66"/>
      <c r="CU33" s="66"/>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c r="IW33" s="54"/>
      <c r="IX33" s="54"/>
      <c r="IY33" s="54"/>
      <c r="IZ33" s="54"/>
      <c r="JA33" s="54"/>
      <c r="JB33" s="54"/>
      <c r="JC33" s="54"/>
      <c r="JD33" s="54"/>
      <c r="JE33" s="54"/>
      <c r="JF33" s="54"/>
      <c r="JG33" s="54"/>
      <c r="JH33" s="54"/>
      <c r="JI33" s="54"/>
      <c r="JJ33" s="54"/>
      <c r="JK33" s="54"/>
      <c r="JL33" s="54"/>
      <c r="JM33" s="54"/>
      <c r="JN33" s="54"/>
      <c r="JO33" s="54"/>
      <c r="JP33" s="54"/>
      <c r="JQ33" s="54"/>
      <c r="JR33" s="54"/>
      <c r="JS33" s="54"/>
      <c r="JT33" s="54"/>
      <c r="JU33" s="54"/>
      <c r="JV33" s="54"/>
      <c r="JW33" s="54"/>
      <c r="JX33" s="54"/>
      <c r="JY33" s="54"/>
      <c r="JZ33" s="54"/>
      <c r="KA33" s="54"/>
      <c r="KB33" s="54"/>
    </row>
    <row r="34" spans="1:288" ht="15.75" customHeight="1" x14ac:dyDescent="0.25">
      <c r="A34" s="156" t="s">
        <v>212</v>
      </c>
      <c r="B34" s="156" t="s">
        <v>202</v>
      </c>
      <c r="C34" s="156" t="s">
        <v>204</v>
      </c>
      <c r="D34" s="156" t="s">
        <v>355</v>
      </c>
      <c r="E34" s="156" t="s">
        <v>359</v>
      </c>
      <c r="F34" s="163"/>
      <c r="G34" s="163"/>
      <c r="H34" s="164"/>
      <c r="I34" s="162"/>
      <c r="J34" s="162"/>
      <c r="K34" s="162"/>
      <c r="L34" s="122" t="s">
        <v>360</v>
      </c>
      <c r="M34" s="93">
        <f t="shared" si="7"/>
        <v>0</v>
      </c>
      <c r="N34" s="59">
        <f t="shared" si="8"/>
        <v>0</v>
      </c>
      <c r="O34" s="102"/>
      <c r="P34" s="59">
        <f t="shared" si="9"/>
        <v>0</v>
      </c>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80"/>
      <c r="CA34" s="80"/>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row>
    <row r="35" spans="1:288" ht="15.75" customHeight="1" x14ac:dyDescent="0.25">
      <c r="A35" s="160" t="s">
        <v>212</v>
      </c>
      <c r="B35" s="160" t="s">
        <v>202</v>
      </c>
      <c r="C35" s="160" t="s">
        <v>204</v>
      </c>
      <c r="D35" s="160" t="s">
        <v>355</v>
      </c>
      <c r="E35" s="160" t="s">
        <v>359</v>
      </c>
      <c r="F35" s="165" t="s">
        <v>1147</v>
      </c>
      <c r="G35" s="109" t="s">
        <v>363</v>
      </c>
      <c r="H35" s="166" t="s">
        <v>364</v>
      </c>
      <c r="I35" s="217" t="s">
        <v>223</v>
      </c>
      <c r="J35" s="106" t="s">
        <v>365</v>
      </c>
      <c r="K35" s="106"/>
      <c r="L35" s="171" t="s">
        <v>368</v>
      </c>
      <c r="M35" s="93">
        <f t="shared" si="7"/>
        <v>1500000000</v>
      </c>
      <c r="N35" s="59">
        <f t="shared" si="8"/>
        <v>1500000000</v>
      </c>
      <c r="O35" s="102">
        <v>24</v>
      </c>
      <c r="P35" s="59">
        <f t="shared" si="9"/>
        <v>1500000000</v>
      </c>
      <c r="Q35" s="59">
        <v>1500000000</v>
      </c>
      <c r="R35" s="59"/>
      <c r="S35" s="5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9"/>
      <c r="CC35" s="49"/>
      <c r="CD35" s="49"/>
      <c r="CE35" s="49"/>
      <c r="CF35" s="49"/>
      <c r="CG35" s="49"/>
      <c r="CH35" s="49"/>
      <c r="CI35" s="49"/>
      <c r="CJ35" s="49"/>
      <c r="CK35" s="49"/>
      <c r="CL35" s="49"/>
      <c r="CM35" s="49"/>
      <c r="CN35" s="49"/>
      <c r="CO35" s="49"/>
      <c r="CP35" s="49"/>
      <c r="CQ35" s="158"/>
      <c r="CR35" s="158"/>
      <c r="CS35" s="158"/>
      <c r="CT35" s="158"/>
      <c r="CU35" s="158"/>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c r="IV35" s="159"/>
      <c r="IW35" s="159"/>
      <c r="IX35" s="159"/>
      <c r="IY35" s="159"/>
      <c r="IZ35" s="159"/>
      <c r="JA35" s="159"/>
      <c r="JB35" s="159"/>
      <c r="JC35" s="159"/>
      <c r="JD35" s="159"/>
      <c r="JE35" s="159"/>
      <c r="JF35" s="159"/>
      <c r="JG35" s="159"/>
      <c r="JH35" s="159"/>
      <c r="JI35" s="159"/>
      <c r="JJ35" s="159"/>
      <c r="JK35" s="159"/>
      <c r="JL35" s="159"/>
      <c r="JM35" s="159"/>
      <c r="JN35" s="159"/>
      <c r="JO35" s="159"/>
      <c r="JP35" s="159"/>
      <c r="JQ35" s="159"/>
      <c r="JR35" s="159"/>
      <c r="JS35" s="159"/>
      <c r="JT35" s="159"/>
      <c r="JU35" s="159"/>
      <c r="JV35" s="159"/>
      <c r="JW35" s="159"/>
      <c r="JX35" s="159"/>
      <c r="JY35" s="159"/>
      <c r="JZ35" s="159"/>
      <c r="KA35" s="159"/>
      <c r="KB35" s="159"/>
    </row>
    <row r="36" spans="1:288" ht="15.75" customHeight="1" x14ac:dyDescent="0.25">
      <c r="A36" s="156" t="s">
        <v>212</v>
      </c>
      <c r="B36" s="156" t="s">
        <v>202</v>
      </c>
      <c r="C36" s="156" t="s">
        <v>204</v>
      </c>
      <c r="D36" s="156" t="s">
        <v>375</v>
      </c>
      <c r="E36" s="156" t="s">
        <v>379</v>
      </c>
      <c r="F36" s="156"/>
      <c r="G36" s="156"/>
      <c r="H36" s="157"/>
      <c r="I36" s="156"/>
      <c r="J36" s="156"/>
      <c r="K36" s="156"/>
      <c r="L36" s="95" t="s">
        <v>380</v>
      </c>
      <c r="M36" s="93">
        <f t="shared" si="7"/>
        <v>0</v>
      </c>
      <c r="N36" s="59">
        <f t="shared" si="8"/>
        <v>0</v>
      </c>
      <c r="O36" s="102"/>
      <c r="P36" s="59">
        <f t="shared" si="9"/>
        <v>0</v>
      </c>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51"/>
      <c r="CC36" s="51"/>
      <c r="CD36" s="51"/>
      <c r="CE36" s="51"/>
      <c r="CF36" s="51"/>
      <c r="CG36" s="51"/>
      <c r="CH36" s="51"/>
      <c r="CI36" s="51"/>
      <c r="CJ36" s="51"/>
      <c r="CK36" s="51"/>
      <c r="CL36" s="51"/>
      <c r="CM36" s="51"/>
      <c r="CN36" s="51"/>
      <c r="CO36" s="51"/>
      <c r="CP36" s="51"/>
      <c r="CQ36" s="66"/>
      <c r="CR36" s="66"/>
      <c r="CS36" s="66"/>
      <c r="CT36" s="66"/>
      <c r="CU36" s="66"/>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row>
    <row r="37" spans="1:288" ht="15.75" customHeight="1" x14ac:dyDescent="0.25">
      <c r="A37" s="160" t="s">
        <v>212</v>
      </c>
      <c r="B37" s="160" t="s">
        <v>202</v>
      </c>
      <c r="C37" s="160" t="s">
        <v>204</v>
      </c>
      <c r="D37" s="160" t="s">
        <v>375</v>
      </c>
      <c r="E37" s="160" t="s">
        <v>379</v>
      </c>
      <c r="F37" s="172" t="s">
        <v>382</v>
      </c>
      <c r="G37" s="109" t="s">
        <v>363</v>
      </c>
      <c r="H37" s="166" t="s">
        <v>383</v>
      </c>
      <c r="I37" s="217" t="s">
        <v>223</v>
      </c>
      <c r="J37" s="106" t="s">
        <v>384</v>
      </c>
      <c r="K37" s="106"/>
      <c r="L37" s="171" t="s">
        <v>385</v>
      </c>
      <c r="M37" s="93">
        <f t="shared" si="7"/>
        <v>1000000000</v>
      </c>
      <c r="N37" s="59">
        <f t="shared" si="8"/>
        <v>1000000000</v>
      </c>
      <c r="O37" s="102">
        <v>24</v>
      </c>
      <c r="P37" s="59">
        <f t="shared" si="9"/>
        <v>1000000000</v>
      </c>
      <c r="Q37" s="59">
        <v>1000000000</v>
      </c>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59"/>
      <c r="CC37" s="59"/>
      <c r="CD37" s="59"/>
      <c r="CE37" s="59"/>
      <c r="CF37" s="59"/>
      <c r="CG37" s="59"/>
      <c r="CH37" s="59"/>
      <c r="CI37" s="59"/>
      <c r="CJ37" s="59"/>
      <c r="CK37" s="59"/>
      <c r="CL37" s="59"/>
      <c r="CM37" s="59"/>
      <c r="CN37" s="59"/>
      <c r="CO37" s="59"/>
      <c r="CP37" s="59"/>
      <c r="CQ37" s="112"/>
      <c r="CR37" s="112"/>
      <c r="CS37" s="112"/>
      <c r="CT37" s="112"/>
      <c r="CU37" s="112"/>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c r="IW37" s="113"/>
      <c r="IX37" s="113"/>
      <c r="IY37" s="113"/>
      <c r="IZ37" s="113"/>
      <c r="JA37" s="113"/>
      <c r="JB37" s="113"/>
      <c r="JC37" s="113"/>
      <c r="JD37" s="113"/>
      <c r="JE37" s="113"/>
      <c r="JF37" s="113"/>
      <c r="JG37" s="113"/>
      <c r="JH37" s="113"/>
      <c r="JI37" s="113"/>
      <c r="JJ37" s="113"/>
      <c r="JK37" s="113"/>
      <c r="JL37" s="113"/>
      <c r="JM37" s="113"/>
      <c r="JN37" s="113"/>
      <c r="JO37" s="113"/>
      <c r="JP37" s="113"/>
      <c r="JQ37" s="113"/>
      <c r="JR37" s="113"/>
      <c r="JS37" s="113"/>
      <c r="JT37" s="113"/>
      <c r="JU37" s="113"/>
      <c r="JV37" s="113"/>
      <c r="JW37" s="113"/>
      <c r="JX37" s="113"/>
      <c r="JY37" s="113"/>
      <c r="JZ37" s="113"/>
      <c r="KA37" s="113"/>
      <c r="KB37" s="113"/>
    </row>
    <row r="38" spans="1:288" ht="15.75" customHeight="1" x14ac:dyDescent="0.25">
      <c r="A38" s="72" t="s">
        <v>212</v>
      </c>
      <c r="B38" s="72" t="s">
        <v>207</v>
      </c>
      <c r="C38" s="72"/>
      <c r="D38" s="72"/>
      <c r="E38" s="72"/>
      <c r="F38" s="72"/>
      <c r="G38" s="72"/>
      <c r="H38" s="155"/>
      <c r="I38" s="154"/>
      <c r="J38" s="154"/>
      <c r="K38" s="154"/>
      <c r="L38" s="76" t="s">
        <v>272</v>
      </c>
      <c r="M38" s="93">
        <f t="shared" si="7"/>
        <v>0</v>
      </c>
      <c r="N38" s="59">
        <f t="shared" si="8"/>
        <v>0</v>
      </c>
      <c r="O38" s="102"/>
      <c r="P38" s="59">
        <f t="shared" si="9"/>
        <v>0</v>
      </c>
      <c r="Q38" s="59"/>
      <c r="R38" s="59"/>
      <c r="S38" s="59"/>
      <c r="T38" s="59"/>
      <c r="U38" s="59"/>
      <c r="V38" s="59"/>
      <c r="W38" s="59"/>
      <c r="X38" s="59"/>
      <c r="Y38" s="59"/>
      <c r="Z38" s="59"/>
      <c r="AA38" s="59"/>
      <c r="AB38" s="59"/>
      <c r="AC38" s="59"/>
      <c r="AD38" s="59"/>
      <c r="AE38" s="59"/>
      <c r="AF38" s="59"/>
      <c r="AG38" s="59"/>
      <c r="AH38" s="173"/>
      <c r="AI38" s="173"/>
      <c r="AJ38" s="173"/>
      <c r="AK38" s="173"/>
      <c r="AL38" s="173"/>
      <c r="AM38" s="173"/>
      <c r="AN38" s="173"/>
      <c r="AO38" s="173"/>
      <c r="AP38" s="173"/>
      <c r="AQ38" s="173"/>
      <c r="AR38" s="173"/>
      <c r="AS38" s="173"/>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129"/>
      <c r="EN38" s="129"/>
      <c r="EO38" s="129"/>
      <c r="EP38" s="129"/>
      <c r="EQ38" s="129"/>
      <c r="ER38" s="130"/>
      <c r="ES38" s="130"/>
      <c r="ET38" s="174"/>
      <c r="EU38" s="174"/>
      <c r="EV38" s="174"/>
      <c r="EW38" s="174"/>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8"/>
      <c r="GZ38" s="8"/>
      <c r="HA38" s="8"/>
      <c r="HB38" s="8"/>
      <c r="HC38" s="8"/>
      <c r="HD38" s="8"/>
      <c r="HE38" s="8"/>
      <c r="HF38" s="131"/>
      <c r="HG38" s="131"/>
      <c r="HH38" s="131"/>
      <c r="HI38" s="131"/>
      <c r="HJ38" s="131"/>
      <c r="HK38" s="131"/>
      <c r="HL38" s="131"/>
      <c r="HM38" s="132"/>
      <c r="HN38" s="8"/>
      <c r="HO38" s="8"/>
      <c r="HP38" s="8"/>
      <c r="HQ38" s="8"/>
      <c r="HR38" s="8"/>
      <c r="HS38" s="168"/>
      <c r="HT38" s="168"/>
      <c r="HU38" s="168"/>
      <c r="HV38" s="168"/>
      <c r="HW38" s="168"/>
      <c r="HX38" s="168"/>
      <c r="HY38" s="168"/>
      <c r="HZ38" s="168"/>
      <c r="IA38" s="168"/>
      <c r="IB38" s="168"/>
      <c r="IC38" s="168"/>
      <c r="ID38" s="168"/>
      <c r="IE38" s="169"/>
      <c r="IF38" s="168"/>
      <c r="IG38" s="168"/>
      <c r="IH38" s="168"/>
      <c r="II38" s="168"/>
      <c r="IJ38" s="168"/>
      <c r="IK38" s="168"/>
      <c r="IL38" s="168"/>
      <c r="IM38" s="168"/>
      <c r="IN38" s="168"/>
      <c r="IO38" s="168"/>
      <c r="IP38" s="168"/>
      <c r="IQ38" s="168"/>
      <c r="IR38" s="168"/>
      <c r="IS38" s="168"/>
      <c r="IT38" s="168"/>
      <c r="IU38" s="168"/>
      <c r="IV38" s="168"/>
      <c r="IW38" s="168"/>
      <c r="IX38" s="168"/>
      <c r="IY38" s="168"/>
      <c r="IZ38" s="168"/>
      <c r="JA38" s="168"/>
      <c r="JB38" s="168"/>
      <c r="JC38" s="168"/>
      <c r="JD38" s="168"/>
      <c r="JE38" s="168"/>
      <c r="JF38" s="168"/>
      <c r="JG38" s="168"/>
      <c r="JH38" s="168"/>
      <c r="JI38" s="168"/>
      <c r="JJ38" s="113"/>
      <c r="JK38" s="168"/>
      <c r="JL38" s="168"/>
      <c r="JM38" s="168"/>
      <c r="JN38" s="168"/>
      <c r="JO38" s="168"/>
      <c r="JP38" s="168"/>
      <c r="JQ38" s="113"/>
      <c r="JR38" s="113"/>
      <c r="JS38" s="113"/>
      <c r="JT38" s="113"/>
      <c r="JU38" s="113"/>
      <c r="JV38" s="113"/>
      <c r="JW38" s="113"/>
      <c r="JX38" s="113"/>
      <c r="JY38" s="113"/>
      <c r="JZ38" s="113"/>
      <c r="KA38" s="113"/>
      <c r="KB38" s="113"/>
    </row>
    <row r="39" spans="1:288" ht="15.75" customHeight="1" x14ac:dyDescent="0.25">
      <c r="A39" s="72" t="s">
        <v>212</v>
      </c>
      <c r="B39" s="72" t="s">
        <v>207</v>
      </c>
      <c r="C39" s="72" t="s">
        <v>212</v>
      </c>
      <c r="D39" s="72"/>
      <c r="E39" s="72"/>
      <c r="F39" s="72"/>
      <c r="G39" s="72"/>
      <c r="H39" s="155"/>
      <c r="I39" s="154"/>
      <c r="J39" s="154"/>
      <c r="K39" s="154"/>
      <c r="L39" s="76" t="s">
        <v>213</v>
      </c>
      <c r="M39" s="93">
        <f t="shared" si="7"/>
        <v>0</v>
      </c>
      <c r="N39" s="59">
        <f t="shared" si="8"/>
        <v>0</v>
      </c>
      <c r="O39" s="102"/>
      <c r="P39" s="59">
        <f t="shared" si="9"/>
        <v>0</v>
      </c>
      <c r="Q39" s="59"/>
      <c r="R39" s="59"/>
      <c r="S39" s="59"/>
      <c r="T39" s="59"/>
      <c r="U39" s="59"/>
      <c r="V39" s="59"/>
      <c r="W39" s="59"/>
      <c r="X39" s="59"/>
      <c r="Y39" s="59"/>
      <c r="Z39" s="59"/>
      <c r="AA39" s="59"/>
      <c r="AB39" s="59"/>
      <c r="AC39" s="59"/>
      <c r="AD39" s="59"/>
      <c r="AE39" s="59"/>
      <c r="AF39" s="59"/>
      <c r="AG39" s="59"/>
      <c r="AH39" s="173"/>
      <c r="AI39" s="173"/>
      <c r="AJ39" s="173"/>
      <c r="AK39" s="173"/>
      <c r="AL39" s="173"/>
      <c r="AM39" s="173"/>
      <c r="AN39" s="173"/>
      <c r="AO39" s="173"/>
      <c r="AP39" s="173"/>
      <c r="AQ39" s="173"/>
      <c r="AR39" s="173"/>
      <c r="AS39" s="173"/>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129"/>
      <c r="EN39" s="129"/>
      <c r="EO39" s="129"/>
      <c r="EP39" s="129"/>
      <c r="EQ39" s="129"/>
      <c r="ER39" s="130"/>
      <c r="ES39" s="130"/>
      <c r="ET39" s="174"/>
      <c r="EU39" s="174"/>
      <c r="EV39" s="174"/>
      <c r="EW39" s="174"/>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8"/>
      <c r="GZ39" s="8"/>
      <c r="HA39" s="8"/>
      <c r="HB39" s="8"/>
      <c r="HC39" s="8"/>
      <c r="HD39" s="8"/>
      <c r="HE39" s="8"/>
      <c r="HF39" s="131"/>
      <c r="HG39" s="131"/>
      <c r="HH39" s="131"/>
      <c r="HI39" s="131"/>
      <c r="HJ39" s="131"/>
      <c r="HK39" s="131"/>
      <c r="HL39" s="131"/>
      <c r="HM39" s="132"/>
      <c r="HN39" s="8"/>
      <c r="HO39" s="8"/>
      <c r="HP39" s="8"/>
      <c r="HQ39" s="8"/>
      <c r="HR39" s="8"/>
      <c r="HS39" s="168"/>
      <c r="HT39" s="168"/>
      <c r="HU39" s="168"/>
      <c r="HV39" s="168"/>
      <c r="HW39" s="168"/>
      <c r="HX39" s="168"/>
      <c r="HY39" s="168"/>
      <c r="HZ39" s="168"/>
      <c r="IA39" s="168"/>
      <c r="IB39" s="168"/>
      <c r="IC39" s="168"/>
      <c r="ID39" s="168"/>
      <c r="IE39" s="169"/>
      <c r="IF39" s="168"/>
      <c r="IG39" s="168"/>
      <c r="IH39" s="168"/>
      <c r="II39" s="168"/>
      <c r="IJ39" s="168"/>
      <c r="IK39" s="168"/>
      <c r="IL39" s="168"/>
      <c r="IM39" s="168"/>
      <c r="IN39" s="168"/>
      <c r="IO39" s="168"/>
      <c r="IP39" s="168"/>
      <c r="IQ39" s="168"/>
      <c r="IR39" s="168"/>
      <c r="IS39" s="168"/>
      <c r="IT39" s="168"/>
      <c r="IU39" s="168"/>
      <c r="IV39" s="168"/>
      <c r="IW39" s="168"/>
      <c r="IX39" s="168"/>
      <c r="IY39" s="168"/>
      <c r="IZ39" s="168"/>
      <c r="JA39" s="168"/>
      <c r="JB39" s="168"/>
      <c r="JC39" s="168"/>
      <c r="JD39" s="168"/>
      <c r="JE39" s="168"/>
      <c r="JF39" s="168"/>
      <c r="JG39" s="168"/>
      <c r="JH39" s="168"/>
      <c r="JI39" s="168"/>
      <c r="JJ39" s="113"/>
      <c r="JK39" s="168"/>
      <c r="JL39" s="168"/>
      <c r="JM39" s="168"/>
      <c r="JN39" s="168"/>
      <c r="JO39" s="168"/>
      <c r="JP39" s="168"/>
      <c r="JQ39" s="113"/>
      <c r="JR39" s="113"/>
      <c r="JS39" s="113"/>
      <c r="JT39" s="113"/>
      <c r="JU39" s="113"/>
      <c r="JV39" s="113"/>
      <c r="JW39" s="113"/>
      <c r="JX39" s="113"/>
      <c r="JY39" s="113"/>
      <c r="JZ39" s="113"/>
      <c r="KA39" s="113"/>
      <c r="KB39" s="113"/>
    </row>
    <row r="40" spans="1:288" ht="15.75" customHeight="1" x14ac:dyDescent="0.25">
      <c r="A40" s="91" t="s">
        <v>212</v>
      </c>
      <c r="B40" s="91" t="s">
        <v>207</v>
      </c>
      <c r="C40" s="91" t="s">
        <v>212</v>
      </c>
      <c r="D40" s="91" t="s">
        <v>396</v>
      </c>
      <c r="E40" s="91"/>
      <c r="F40" s="91"/>
      <c r="G40" s="91"/>
      <c r="H40" s="157"/>
      <c r="I40" s="156"/>
      <c r="J40" s="156"/>
      <c r="K40" s="156"/>
      <c r="L40" s="95" t="s">
        <v>397</v>
      </c>
      <c r="M40" s="93">
        <f t="shared" si="7"/>
        <v>0</v>
      </c>
      <c r="N40" s="59">
        <f t="shared" si="8"/>
        <v>0</v>
      </c>
      <c r="O40" s="102"/>
      <c r="P40" s="59">
        <f t="shared" si="9"/>
        <v>0</v>
      </c>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59"/>
      <c r="CC40" s="59"/>
      <c r="CD40" s="59"/>
      <c r="CE40" s="59"/>
      <c r="CF40" s="59"/>
      <c r="CG40" s="59"/>
      <c r="CH40" s="59"/>
      <c r="CI40" s="59"/>
      <c r="CJ40" s="59"/>
      <c r="CK40" s="59"/>
      <c r="CL40" s="59"/>
      <c r="CM40" s="59"/>
      <c r="CN40" s="59"/>
      <c r="CO40" s="59"/>
      <c r="CP40" s="59"/>
      <c r="CQ40" s="112"/>
      <c r="CR40" s="112"/>
      <c r="CS40" s="112"/>
      <c r="CT40" s="112"/>
      <c r="CU40" s="112"/>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c r="IW40" s="113"/>
      <c r="IX40" s="113"/>
      <c r="IY40" s="113"/>
      <c r="IZ40" s="113"/>
      <c r="JA40" s="113"/>
      <c r="JB40" s="113"/>
      <c r="JC40" s="113"/>
      <c r="JD40" s="113"/>
      <c r="JE40" s="113"/>
      <c r="JF40" s="113"/>
      <c r="JG40" s="113"/>
      <c r="JH40" s="113"/>
      <c r="JI40" s="113"/>
      <c r="JJ40" s="113"/>
      <c r="JK40" s="113"/>
      <c r="JL40" s="113"/>
      <c r="JM40" s="113"/>
      <c r="JN40" s="113"/>
      <c r="JO40" s="113"/>
      <c r="JP40" s="113"/>
      <c r="JQ40" s="113"/>
      <c r="JR40" s="113"/>
      <c r="JS40" s="113"/>
      <c r="JT40" s="113"/>
      <c r="JU40" s="113"/>
      <c r="JV40" s="113"/>
      <c r="JW40" s="113"/>
      <c r="JX40" s="113"/>
      <c r="JY40" s="113"/>
      <c r="JZ40" s="113"/>
      <c r="KA40" s="113"/>
      <c r="KB40" s="113"/>
    </row>
    <row r="41" spans="1:288" ht="15.75" customHeight="1" x14ac:dyDescent="0.25">
      <c r="A41" s="91" t="s">
        <v>212</v>
      </c>
      <c r="B41" s="91" t="s">
        <v>207</v>
      </c>
      <c r="C41" s="91" t="s">
        <v>212</v>
      </c>
      <c r="D41" s="91" t="s">
        <v>396</v>
      </c>
      <c r="E41" s="91" t="s">
        <v>406</v>
      </c>
      <c r="F41" s="91"/>
      <c r="G41" s="91"/>
      <c r="H41" s="157"/>
      <c r="I41" s="156"/>
      <c r="J41" s="156"/>
      <c r="K41" s="156"/>
      <c r="L41" s="95" t="s">
        <v>407</v>
      </c>
      <c r="M41" s="93">
        <f t="shared" si="7"/>
        <v>0</v>
      </c>
      <c r="N41" s="59">
        <f t="shared" si="8"/>
        <v>0</v>
      </c>
      <c r="O41" s="102"/>
      <c r="P41" s="59">
        <f t="shared" si="9"/>
        <v>0</v>
      </c>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59"/>
      <c r="CC41" s="59"/>
      <c r="CD41" s="59"/>
      <c r="CE41" s="59"/>
      <c r="CF41" s="59"/>
      <c r="CG41" s="59"/>
      <c r="CH41" s="59"/>
      <c r="CI41" s="59"/>
      <c r="CJ41" s="59"/>
      <c r="CK41" s="59"/>
      <c r="CL41" s="59"/>
      <c r="CM41" s="59"/>
      <c r="CN41" s="59"/>
      <c r="CO41" s="59"/>
      <c r="CP41" s="59"/>
      <c r="CQ41" s="112"/>
      <c r="CR41" s="112"/>
      <c r="CS41" s="112"/>
      <c r="CT41" s="112"/>
      <c r="CU41" s="112"/>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c r="IW41" s="113"/>
      <c r="IX41" s="113"/>
      <c r="IY41" s="113"/>
      <c r="IZ41" s="113"/>
      <c r="JA41" s="113"/>
      <c r="JB41" s="113"/>
      <c r="JC41" s="113"/>
      <c r="JD41" s="113"/>
      <c r="JE41" s="113"/>
      <c r="JF41" s="113"/>
      <c r="JG41" s="113"/>
      <c r="JH41" s="113"/>
      <c r="JI41" s="113"/>
      <c r="JJ41" s="113"/>
      <c r="JK41" s="113"/>
      <c r="JL41" s="113"/>
      <c r="JM41" s="113"/>
      <c r="JN41" s="113"/>
      <c r="JO41" s="113"/>
      <c r="JP41" s="113"/>
      <c r="JQ41" s="113"/>
      <c r="JR41" s="113"/>
      <c r="JS41" s="113"/>
      <c r="JT41" s="113"/>
      <c r="JU41" s="113"/>
      <c r="JV41" s="113"/>
      <c r="JW41" s="113"/>
      <c r="JX41" s="113"/>
      <c r="JY41" s="113"/>
      <c r="JZ41" s="113"/>
      <c r="KA41" s="113"/>
      <c r="KB41" s="113"/>
    </row>
    <row r="42" spans="1:288" ht="15.75" customHeight="1" x14ac:dyDescent="0.25">
      <c r="A42" s="160" t="s">
        <v>212</v>
      </c>
      <c r="B42" s="160" t="s">
        <v>207</v>
      </c>
      <c r="C42" s="160" t="s">
        <v>212</v>
      </c>
      <c r="D42" s="160" t="s">
        <v>396</v>
      </c>
      <c r="E42" s="160" t="s">
        <v>406</v>
      </c>
      <c r="F42" s="165" t="s">
        <v>363</v>
      </c>
      <c r="G42" s="109" t="s">
        <v>363</v>
      </c>
      <c r="H42" s="166" t="s">
        <v>408</v>
      </c>
      <c r="I42" s="217" t="s">
        <v>244</v>
      </c>
      <c r="J42" s="217" t="s">
        <v>409</v>
      </c>
      <c r="K42" s="217"/>
      <c r="L42" s="356" t="s">
        <v>410</v>
      </c>
      <c r="M42" s="93">
        <f t="shared" si="7"/>
        <v>2000000000</v>
      </c>
      <c r="N42" s="59">
        <f t="shared" si="8"/>
        <v>2000000000</v>
      </c>
      <c r="O42" s="102">
        <v>24</v>
      </c>
      <c r="P42" s="59">
        <f t="shared" si="9"/>
        <v>2000000000</v>
      </c>
      <c r="Q42" s="59">
        <v>2000000000</v>
      </c>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59"/>
      <c r="CC42" s="59"/>
      <c r="CD42" s="59"/>
      <c r="CE42" s="59"/>
      <c r="CF42" s="59"/>
      <c r="CG42" s="59"/>
      <c r="CH42" s="59"/>
      <c r="CI42" s="59"/>
      <c r="CJ42" s="59"/>
      <c r="CK42" s="59"/>
      <c r="CL42" s="59"/>
      <c r="CM42" s="59"/>
      <c r="CN42" s="59"/>
      <c r="CO42" s="59"/>
      <c r="CP42" s="59"/>
      <c r="CQ42" s="112"/>
      <c r="CR42" s="112"/>
      <c r="CS42" s="112"/>
      <c r="CT42" s="112"/>
      <c r="CU42" s="112"/>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row>
    <row r="43" spans="1:288" ht="15.75" customHeight="1" x14ac:dyDescent="0.25">
      <c r="A43" s="69" t="s">
        <v>212</v>
      </c>
      <c r="B43" s="68" t="s">
        <v>207</v>
      </c>
      <c r="C43" s="68" t="s">
        <v>212</v>
      </c>
      <c r="D43" s="68" t="s">
        <v>396</v>
      </c>
      <c r="E43" s="68" t="s">
        <v>406</v>
      </c>
      <c r="F43" s="116" t="s">
        <v>414</v>
      </c>
      <c r="G43" s="68" t="s">
        <v>415</v>
      </c>
      <c r="H43" s="161" t="s">
        <v>416</v>
      </c>
      <c r="I43" s="217" t="s">
        <v>244</v>
      </c>
      <c r="J43" s="106" t="s">
        <v>417</v>
      </c>
      <c r="K43" s="106"/>
      <c r="L43" s="153" t="s">
        <v>418</v>
      </c>
      <c r="M43" s="93">
        <f t="shared" si="7"/>
        <v>365000000</v>
      </c>
      <c r="N43" s="59">
        <f t="shared" si="8"/>
        <v>365000000</v>
      </c>
      <c r="O43" s="102">
        <v>7</v>
      </c>
      <c r="P43" s="59">
        <f t="shared" si="9"/>
        <v>365000000</v>
      </c>
      <c r="Q43" s="59"/>
      <c r="R43" s="59"/>
      <c r="S43" s="59"/>
      <c r="T43" s="59"/>
      <c r="U43" s="59"/>
      <c r="V43" s="59">
        <v>0</v>
      </c>
      <c r="W43" s="59"/>
      <c r="X43" s="59"/>
      <c r="Y43" s="59"/>
      <c r="Z43" s="59"/>
      <c r="AA43" s="59"/>
      <c r="AB43" s="59"/>
      <c r="AC43" s="59"/>
      <c r="AD43" s="59"/>
      <c r="AE43" s="59"/>
      <c r="AF43" s="59"/>
      <c r="AG43" s="59"/>
      <c r="AH43" s="173"/>
      <c r="AI43" s="173"/>
      <c r="AJ43" s="173"/>
      <c r="AK43" s="173"/>
      <c r="AL43" s="173"/>
      <c r="AM43" s="173"/>
      <c r="AN43" s="173"/>
      <c r="AO43" s="173"/>
      <c r="AP43" s="173"/>
      <c r="AQ43" s="173"/>
      <c r="AR43" s="173"/>
      <c r="AS43" s="173"/>
      <c r="AT43" s="59"/>
      <c r="AU43" s="59"/>
      <c r="AV43" s="59"/>
      <c r="AW43" s="59"/>
      <c r="AX43" s="59"/>
      <c r="AY43" s="59"/>
      <c r="AZ43" s="59">
        <v>365000000</v>
      </c>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130"/>
      <c r="EN43" s="130"/>
      <c r="EO43" s="130"/>
      <c r="EP43" s="130"/>
      <c r="EQ43" s="130"/>
      <c r="ER43" s="130"/>
      <c r="ES43" s="130"/>
      <c r="ET43" s="130"/>
      <c r="EU43" s="130"/>
      <c r="EV43" s="130"/>
      <c r="EW43" s="130"/>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68"/>
      <c r="GZ43" s="168"/>
      <c r="HA43" s="168"/>
      <c r="HB43" s="168"/>
      <c r="HC43" s="168"/>
      <c r="HD43" s="168"/>
      <c r="HE43" s="168"/>
      <c r="HF43" s="181"/>
      <c r="HG43" s="181"/>
      <c r="HH43" s="181"/>
      <c r="HI43" s="181"/>
      <c r="HJ43" s="181"/>
      <c r="HK43" s="181"/>
      <c r="HL43" s="181"/>
      <c r="HM43" s="168"/>
      <c r="HN43" s="168"/>
      <c r="HO43" s="168"/>
      <c r="HP43" s="168"/>
      <c r="HQ43" s="168"/>
      <c r="HR43" s="168"/>
      <c r="HS43" s="168"/>
      <c r="HT43" s="168"/>
      <c r="HU43" s="168"/>
      <c r="HV43" s="168"/>
      <c r="HW43" s="168"/>
      <c r="HX43" s="168"/>
      <c r="HY43" s="168"/>
      <c r="HZ43" s="168"/>
      <c r="IA43" s="168"/>
      <c r="IB43" s="168"/>
      <c r="IC43" s="168"/>
      <c r="ID43" s="168"/>
      <c r="IE43" s="169"/>
      <c r="IF43" s="168"/>
      <c r="IG43" s="168"/>
      <c r="IH43" s="168"/>
      <c r="II43" s="168"/>
      <c r="IJ43" s="168"/>
      <c r="IK43" s="168"/>
      <c r="IL43" s="168"/>
      <c r="IM43" s="168"/>
      <c r="IN43" s="168"/>
      <c r="IO43" s="168"/>
      <c r="IP43" s="168"/>
      <c r="IQ43" s="168"/>
      <c r="IR43" s="168"/>
      <c r="IS43" s="168"/>
      <c r="IT43" s="168"/>
      <c r="IU43" s="168"/>
      <c r="IV43" s="168"/>
      <c r="IW43" s="168"/>
      <c r="IX43" s="168"/>
      <c r="IY43" s="168"/>
      <c r="IZ43" s="168"/>
      <c r="JA43" s="168"/>
      <c r="JB43" s="168"/>
      <c r="JC43" s="168"/>
      <c r="JD43" s="168"/>
      <c r="JE43" s="168"/>
      <c r="JF43" s="168"/>
      <c r="JG43" s="168"/>
      <c r="JH43" s="168"/>
      <c r="JI43" s="168"/>
      <c r="JJ43" s="113"/>
      <c r="JK43" s="168"/>
      <c r="JL43" s="168"/>
      <c r="JM43" s="168"/>
      <c r="JN43" s="168"/>
      <c r="JO43" s="168"/>
      <c r="JP43" s="168"/>
      <c r="JQ43" s="113"/>
      <c r="JR43" s="113"/>
      <c r="JS43" s="113"/>
      <c r="JT43" s="113"/>
      <c r="JU43" s="113"/>
      <c r="JV43" s="113"/>
      <c r="JW43" s="113"/>
      <c r="JX43" s="113"/>
      <c r="JY43" s="113"/>
      <c r="JZ43" s="113"/>
      <c r="KA43" s="113"/>
      <c r="KB43" s="113"/>
    </row>
    <row r="44" spans="1:288" ht="15.75" customHeight="1" x14ac:dyDescent="0.25">
      <c r="A44" s="69" t="s">
        <v>212</v>
      </c>
      <c r="B44" s="68" t="s">
        <v>207</v>
      </c>
      <c r="C44" s="68" t="s">
        <v>212</v>
      </c>
      <c r="D44" s="68" t="s">
        <v>396</v>
      </c>
      <c r="E44" s="68" t="s">
        <v>406</v>
      </c>
      <c r="F44" s="116" t="s">
        <v>419</v>
      </c>
      <c r="G44" s="68" t="s">
        <v>415</v>
      </c>
      <c r="H44" s="161" t="s">
        <v>420</v>
      </c>
      <c r="I44" s="217" t="s">
        <v>244</v>
      </c>
      <c r="J44" s="106" t="s">
        <v>421</v>
      </c>
      <c r="K44" s="106"/>
      <c r="L44" s="153" t="s">
        <v>422</v>
      </c>
      <c r="M44" s="93">
        <f t="shared" si="7"/>
        <v>50000000</v>
      </c>
      <c r="N44" s="59">
        <f t="shared" si="8"/>
        <v>50000000</v>
      </c>
      <c r="O44" s="102">
        <v>4</v>
      </c>
      <c r="P44" s="59">
        <f t="shared" si="9"/>
        <v>50000000</v>
      </c>
      <c r="Q44" s="59"/>
      <c r="R44" s="59"/>
      <c r="S44" s="59"/>
      <c r="T44" s="59"/>
      <c r="U44" s="59"/>
      <c r="V44" s="59">
        <v>0</v>
      </c>
      <c r="W44" s="59"/>
      <c r="X44" s="59"/>
      <c r="Y44" s="59"/>
      <c r="Z44" s="59"/>
      <c r="AA44" s="59"/>
      <c r="AB44" s="59"/>
      <c r="AC44" s="59"/>
      <c r="AD44" s="59"/>
      <c r="AE44" s="59"/>
      <c r="AF44" s="59"/>
      <c r="AG44" s="59"/>
      <c r="AH44" s="173"/>
      <c r="AI44" s="173"/>
      <c r="AJ44" s="173"/>
      <c r="AK44" s="173"/>
      <c r="AL44" s="173"/>
      <c r="AM44" s="173"/>
      <c r="AN44" s="173"/>
      <c r="AO44" s="173"/>
      <c r="AP44" s="173"/>
      <c r="AQ44" s="173"/>
      <c r="AR44" s="173"/>
      <c r="AS44" s="173"/>
      <c r="AT44" s="59"/>
      <c r="AU44" s="59"/>
      <c r="AV44" s="59"/>
      <c r="AW44" s="59"/>
      <c r="AX44" s="59"/>
      <c r="AY44" s="59"/>
      <c r="AZ44" s="59">
        <v>50000000</v>
      </c>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130"/>
      <c r="EN44" s="130"/>
      <c r="EO44" s="130"/>
      <c r="EP44" s="130"/>
      <c r="EQ44" s="130"/>
      <c r="ER44" s="130"/>
      <c r="ES44" s="130"/>
      <c r="ET44" s="130"/>
      <c r="EU44" s="130"/>
      <c r="EV44" s="130"/>
      <c r="EW44" s="130"/>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68"/>
      <c r="GZ44" s="168"/>
      <c r="HA44" s="168"/>
      <c r="HB44" s="168"/>
      <c r="HC44" s="168"/>
      <c r="HD44" s="168"/>
      <c r="HE44" s="168"/>
      <c r="HF44" s="181"/>
      <c r="HG44" s="181"/>
      <c r="HH44" s="181"/>
      <c r="HI44" s="181"/>
      <c r="HJ44" s="181"/>
      <c r="HK44" s="181"/>
      <c r="HL44" s="181"/>
      <c r="HM44" s="168"/>
      <c r="HN44" s="168"/>
      <c r="HO44" s="168"/>
      <c r="HP44" s="168"/>
      <c r="HQ44" s="168"/>
      <c r="HR44" s="168"/>
      <c r="HS44" s="168"/>
      <c r="HT44" s="168"/>
      <c r="HU44" s="168"/>
      <c r="HV44" s="168"/>
      <c r="HW44" s="168"/>
      <c r="HX44" s="168"/>
      <c r="HY44" s="168"/>
      <c r="HZ44" s="168"/>
      <c r="IA44" s="168"/>
      <c r="IB44" s="168"/>
      <c r="IC44" s="168"/>
      <c r="ID44" s="168"/>
      <c r="IE44" s="169"/>
      <c r="IF44" s="168"/>
      <c r="IG44" s="168"/>
      <c r="IH44" s="168"/>
      <c r="II44" s="168"/>
      <c r="IJ44" s="168"/>
      <c r="IK44" s="168"/>
      <c r="IL44" s="168"/>
      <c r="IM44" s="168"/>
      <c r="IN44" s="168"/>
      <c r="IO44" s="168"/>
      <c r="IP44" s="168"/>
      <c r="IQ44" s="168"/>
      <c r="IR44" s="168"/>
      <c r="IS44" s="168"/>
      <c r="IT44" s="168"/>
      <c r="IU44" s="168"/>
      <c r="IV44" s="168"/>
      <c r="IW44" s="168"/>
      <c r="IX44" s="168"/>
      <c r="IY44" s="168"/>
      <c r="IZ44" s="168"/>
      <c r="JA44" s="168"/>
      <c r="JB44" s="168"/>
      <c r="JC44" s="168"/>
      <c r="JD44" s="168"/>
      <c r="JE44" s="168"/>
      <c r="JF44" s="168"/>
      <c r="JG44" s="168"/>
      <c r="JH44" s="168"/>
      <c r="JI44" s="168"/>
      <c r="JJ44" s="113"/>
      <c r="JK44" s="168"/>
      <c r="JL44" s="168"/>
      <c r="JM44" s="168"/>
      <c r="JN44" s="168"/>
      <c r="JO44" s="168"/>
      <c r="JP44" s="168"/>
      <c r="JQ44" s="113"/>
      <c r="JR44" s="113"/>
      <c r="JS44" s="113"/>
      <c r="JT44" s="113"/>
      <c r="JU44" s="113"/>
      <c r="JV44" s="113"/>
      <c r="JW44" s="113"/>
      <c r="JX44" s="113"/>
      <c r="JY44" s="113"/>
      <c r="JZ44" s="113"/>
      <c r="KA44" s="113"/>
      <c r="KB44" s="113"/>
    </row>
    <row r="45" spans="1:288" ht="15.75" customHeight="1" x14ac:dyDescent="0.25">
      <c r="A45" s="69" t="s">
        <v>212</v>
      </c>
      <c r="B45" s="68" t="s">
        <v>207</v>
      </c>
      <c r="C45" s="68" t="s">
        <v>212</v>
      </c>
      <c r="D45" s="68" t="s">
        <v>396</v>
      </c>
      <c r="E45" s="68" t="s">
        <v>406</v>
      </c>
      <c r="F45" s="172" t="s">
        <v>423</v>
      </c>
      <c r="G45" s="68" t="s">
        <v>424</v>
      </c>
      <c r="H45" s="161" t="s">
        <v>425</v>
      </c>
      <c r="I45" s="217" t="s">
        <v>244</v>
      </c>
      <c r="J45" s="217" t="s">
        <v>426</v>
      </c>
      <c r="K45" s="217"/>
      <c r="L45" s="153" t="s">
        <v>427</v>
      </c>
      <c r="M45" s="93">
        <f t="shared" si="7"/>
        <v>1500000000</v>
      </c>
      <c r="N45" s="59">
        <f t="shared" si="8"/>
        <v>1500000000</v>
      </c>
      <c r="O45" s="102">
        <v>10</v>
      </c>
      <c r="P45" s="59">
        <f t="shared" si="9"/>
        <v>1500000000</v>
      </c>
      <c r="Q45" s="59">
        <v>1500000000</v>
      </c>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59"/>
      <c r="CC45" s="59"/>
      <c r="CD45" s="59"/>
      <c r="CE45" s="59"/>
      <c r="CF45" s="59"/>
      <c r="CG45" s="59"/>
      <c r="CH45" s="59"/>
      <c r="CI45" s="59"/>
      <c r="CJ45" s="59"/>
      <c r="CK45" s="59"/>
      <c r="CL45" s="59"/>
      <c r="CM45" s="59"/>
      <c r="CN45" s="59"/>
      <c r="CO45" s="59"/>
      <c r="CP45" s="59"/>
      <c r="CQ45" s="112"/>
      <c r="CR45" s="112"/>
      <c r="CS45" s="112"/>
      <c r="CT45" s="112"/>
      <c r="CU45" s="112"/>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c r="IW45" s="113"/>
      <c r="IX45" s="113"/>
      <c r="IY45" s="113"/>
      <c r="IZ45" s="113"/>
      <c r="JA45" s="113"/>
      <c r="JB45" s="113"/>
      <c r="JC45" s="113"/>
      <c r="JD45" s="113"/>
      <c r="JE45" s="113"/>
      <c r="JF45" s="113"/>
      <c r="JG45" s="113"/>
      <c r="JH45" s="113"/>
      <c r="JI45" s="113"/>
      <c r="JJ45" s="113"/>
      <c r="JK45" s="113"/>
      <c r="JL45" s="113"/>
      <c r="JM45" s="113"/>
      <c r="JN45" s="113"/>
      <c r="JO45" s="113"/>
      <c r="JP45" s="113"/>
      <c r="JQ45" s="113"/>
      <c r="JR45" s="113"/>
      <c r="JS45" s="113"/>
      <c r="JT45" s="113"/>
      <c r="JU45" s="113"/>
      <c r="JV45" s="113"/>
      <c r="JW45" s="113"/>
      <c r="JX45" s="113"/>
      <c r="JY45" s="113"/>
      <c r="JZ45" s="113"/>
      <c r="KA45" s="113"/>
      <c r="KB45" s="113"/>
    </row>
    <row r="46" spans="1:288" ht="15.75" customHeight="1" x14ac:dyDescent="0.25">
      <c r="A46" s="91" t="s">
        <v>212</v>
      </c>
      <c r="B46" s="91" t="s">
        <v>207</v>
      </c>
      <c r="C46" s="91" t="s">
        <v>212</v>
      </c>
      <c r="D46" s="91" t="s">
        <v>396</v>
      </c>
      <c r="E46" s="91" t="s">
        <v>428</v>
      </c>
      <c r="F46" s="182"/>
      <c r="G46" s="91"/>
      <c r="H46" s="157"/>
      <c r="I46" s="156"/>
      <c r="J46" s="156"/>
      <c r="K46" s="156"/>
      <c r="L46" s="95" t="s">
        <v>429</v>
      </c>
      <c r="M46" s="93">
        <f t="shared" si="7"/>
        <v>0</v>
      </c>
      <c r="N46" s="59">
        <f t="shared" si="8"/>
        <v>0</v>
      </c>
      <c r="O46" s="102"/>
      <c r="P46" s="59">
        <f t="shared" si="9"/>
        <v>0</v>
      </c>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59"/>
      <c r="CC46" s="59"/>
      <c r="CD46" s="59"/>
      <c r="CE46" s="59"/>
      <c r="CF46" s="59"/>
      <c r="CG46" s="59"/>
      <c r="CH46" s="59"/>
      <c r="CI46" s="59"/>
      <c r="CJ46" s="59"/>
      <c r="CK46" s="59"/>
      <c r="CL46" s="59"/>
      <c r="CM46" s="59"/>
      <c r="CN46" s="59"/>
      <c r="CO46" s="59"/>
      <c r="CP46" s="59"/>
      <c r="CQ46" s="112"/>
      <c r="CR46" s="112"/>
      <c r="CS46" s="112"/>
      <c r="CT46" s="112"/>
      <c r="CU46" s="112"/>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c r="HU46" s="113"/>
      <c r="HV46" s="113"/>
      <c r="HW46" s="113"/>
      <c r="HX46" s="113"/>
      <c r="HY46" s="113"/>
      <c r="HZ46" s="113"/>
      <c r="IA46" s="113"/>
      <c r="IB46" s="113"/>
      <c r="IC46" s="113"/>
      <c r="ID46" s="113"/>
      <c r="IE46" s="113"/>
      <c r="IF46" s="113"/>
      <c r="IG46" s="113"/>
      <c r="IH46" s="113"/>
      <c r="II46" s="113"/>
      <c r="IJ46" s="113"/>
      <c r="IK46" s="113"/>
      <c r="IL46" s="113"/>
      <c r="IM46" s="113"/>
      <c r="IN46" s="113"/>
      <c r="IO46" s="113"/>
      <c r="IP46" s="113"/>
      <c r="IQ46" s="113"/>
      <c r="IR46" s="113"/>
      <c r="IS46" s="113"/>
      <c r="IT46" s="113"/>
      <c r="IU46" s="113"/>
      <c r="IV46" s="113"/>
      <c r="IW46" s="113"/>
      <c r="IX46" s="113"/>
      <c r="IY46" s="113"/>
      <c r="IZ46" s="113"/>
      <c r="JA46" s="113"/>
      <c r="JB46" s="113"/>
      <c r="JC46" s="113"/>
      <c r="JD46" s="113"/>
      <c r="JE46" s="113"/>
      <c r="JF46" s="113"/>
      <c r="JG46" s="113"/>
      <c r="JH46" s="113"/>
      <c r="JI46" s="113"/>
      <c r="JJ46" s="113"/>
      <c r="JK46" s="113"/>
      <c r="JL46" s="113"/>
      <c r="JM46" s="113"/>
      <c r="JN46" s="113"/>
      <c r="JO46" s="113"/>
      <c r="JP46" s="113"/>
      <c r="JQ46" s="113"/>
      <c r="JR46" s="113"/>
      <c r="JS46" s="113"/>
      <c r="JT46" s="113"/>
      <c r="JU46" s="113"/>
      <c r="JV46" s="113"/>
      <c r="JW46" s="113"/>
      <c r="JX46" s="113"/>
      <c r="JY46" s="113"/>
      <c r="JZ46" s="113"/>
      <c r="KA46" s="113"/>
      <c r="KB46" s="113"/>
    </row>
    <row r="47" spans="1:288" ht="15.75" customHeight="1" x14ac:dyDescent="0.25">
      <c r="A47" s="149" t="s">
        <v>212</v>
      </c>
      <c r="B47" s="149" t="s">
        <v>207</v>
      </c>
      <c r="C47" s="149" t="s">
        <v>212</v>
      </c>
      <c r="D47" s="149" t="s">
        <v>396</v>
      </c>
      <c r="E47" s="149" t="s">
        <v>428</v>
      </c>
      <c r="F47" s="165" t="s">
        <v>363</v>
      </c>
      <c r="G47" s="109" t="s">
        <v>363</v>
      </c>
      <c r="H47" s="166" t="s">
        <v>432</v>
      </c>
      <c r="I47" s="217" t="s">
        <v>244</v>
      </c>
      <c r="J47" s="217" t="s">
        <v>421</v>
      </c>
      <c r="K47" s="217"/>
      <c r="L47" s="171" t="s">
        <v>433</v>
      </c>
      <c r="M47" s="93">
        <f t="shared" si="7"/>
        <v>1000000000</v>
      </c>
      <c r="N47" s="59">
        <f t="shared" si="8"/>
        <v>1000000000</v>
      </c>
      <c r="O47" s="102">
        <v>24</v>
      </c>
      <c r="P47" s="59">
        <f t="shared" si="9"/>
        <v>1000000000</v>
      </c>
      <c r="Q47" s="59">
        <v>1000000000</v>
      </c>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59"/>
      <c r="CC47" s="59"/>
      <c r="CD47" s="59"/>
      <c r="CE47" s="59"/>
      <c r="CF47" s="59"/>
      <c r="CG47" s="59"/>
      <c r="CH47" s="59"/>
      <c r="CI47" s="59"/>
      <c r="CJ47" s="59"/>
      <c r="CK47" s="59"/>
      <c r="CL47" s="59"/>
      <c r="CM47" s="59"/>
      <c r="CN47" s="59"/>
      <c r="CO47" s="59"/>
      <c r="CP47" s="59"/>
      <c r="CQ47" s="112"/>
      <c r="CR47" s="112"/>
      <c r="CS47" s="112"/>
      <c r="CT47" s="112"/>
      <c r="CU47" s="112"/>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112"/>
      <c r="DW47" s="112"/>
      <c r="DX47" s="112"/>
      <c r="DY47" s="112"/>
      <c r="DZ47" s="112"/>
      <c r="EA47" s="112"/>
      <c r="EB47" s="112"/>
      <c r="EC47" s="112"/>
      <c r="ED47" s="112"/>
      <c r="EE47" s="112"/>
      <c r="EF47" s="112"/>
      <c r="EG47" s="112"/>
      <c r="EH47" s="112"/>
      <c r="EI47" s="112"/>
      <c r="EJ47" s="112"/>
      <c r="EK47" s="112"/>
      <c r="EL47" s="112"/>
      <c r="EM47" s="112"/>
      <c r="EN47" s="112"/>
      <c r="EO47" s="112"/>
      <c r="EP47" s="112"/>
      <c r="EQ47" s="112"/>
      <c r="ER47" s="112"/>
      <c r="ES47" s="112"/>
      <c r="ET47" s="112"/>
      <c r="EU47" s="112"/>
      <c r="EV47" s="112"/>
      <c r="EW47" s="112"/>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c r="HU47" s="113"/>
      <c r="HV47" s="113"/>
      <c r="HW47" s="113"/>
      <c r="HX47" s="113"/>
      <c r="HY47" s="113"/>
      <c r="HZ47" s="113"/>
      <c r="IA47" s="113"/>
      <c r="IB47" s="113"/>
      <c r="IC47" s="113"/>
      <c r="ID47" s="113"/>
      <c r="IE47" s="113"/>
      <c r="IF47" s="113"/>
      <c r="IG47" s="113"/>
      <c r="IH47" s="113"/>
      <c r="II47" s="113"/>
      <c r="IJ47" s="113"/>
      <c r="IK47" s="113"/>
      <c r="IL47" s="113"/>
      <c r="IM47" s="113"/>
      <c r="IN47" s="113"/>
      <c r="IO47" s="113"/>
      <c r="IP47" s="113"/>
      <c r="IQ47" s="113"/>
      <c r="IR47" s="113"/>
      <c r="IS47" s="113"/>
      <c r="IT47" s="113"/>
      <c r="IU47" s="113"/>
      <c r="IV47" s="113"/>
      <c r="IW47" s="113"/>
      <c r="IX47" s="113"/>
      <c r="IY47" s="113"/>
      <c r="IZ47" s="113"/>
      <c r="JA47" s="113"/>
      <c r="JB47" s="113"/>
      <c r="JC47" s="113"/>
      <c r="JD47" s="113"/>
      <c r="JE47" s="113"/>
      <c r="JF47" s="113"/>
      <c r="JG47" s="113"/>
      <c r="JH47" s="113"/>
      <c r="JI47" s="113"/>
      <c r="JJ47" s="113"/>
      <c r="JK47" s="113"/>
      <c r="JL47" s="113"/>
      <c r="JM47" s="113"/>
      <c r="JN47" s="113"/>
      <c r="JO47" s="113"/>
      <c r="JP47" s="113"/>
      <c r="JQ47" s="113"/>
      <c r="JR47" s="113"/>
      <c r="JS47" s="113"/>
      <c r="JT47" s="113"/>
      <c r="JU47" s="113"/>
      <c r="JV47" s="113"/>
      <c r="JW47" s="113"/>
      <c r="JX47" s="113"/>
      <c r="JY47" s="113"/>
      <c r="JZ47" s="113"/>
      <c r="KA47" s="113"/>
      <c r="KB47" s="113"/>
    </row>
    <row r="48" spans="1:288" ht="15.75" customHeight="1" x14ac:dyDescent="0.25">
      <c r="A48" s="84" t="s">
        <v>241</v>
      </c>
      <c r="B48" s="83"/>
      <c r="C48" s="83"/>
      <c r="D48" s="83"/>
      <c r="E48" s="83"/>
      <c r="F48" s="183"/>
      <c r="G48" s="183"/>
      <c r="H48" s="83"/>
      <c r="I48" s="84"/>
      <c r="J48" s="84"/>
      <c r="K48" s="84"/>
      <c r="L48" s="58" t="s">
        <v>437</v>
      </c>
      <c r="M48" s="93">
        <f t="shared" si="7"/>
        <v>0</v>
      </c>
      <c r="N48" s="59">
        <f t="shared" si="8"/>
        <v>0</v>
      </c>
      <c r="O48" s="102"/>
      <c r="P48" s="59">
        <f t="shared" si="9"/>
        <v>0</v>
      </c>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80"/>
      <c r="CA48" s="80"/>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row>
    <row r="49" spans="1:288" ht="15.75" customHeight="1" x14ac:dyDescent="0.25">
      <c r="A49" s="75" t="s">
        <v>241</v>
      </c>
      <c r="B49" s="74" t="s">
        <v>281</v>
      </c>
      <c r="C49" s="74"/>
      <c r="D49" s="74"/>
      <c r="E49" s="74"/>
      <c r="F49" s="184"/>
      <c r="G49" s="184"/>
      <c r="H49" s="74"/>
      <c r="I49" s="75"/>
      <c r="J49" s="75"/>
      <c r="K49" s="75"/>
      <c r="L49" s="76" t="s">
        <v>282</v>
      </c>
      <c r="M49" s="93">
        <f t="shared" si="7"/>
        <v>0</v>
      </c>
      <c r="N49" s="59">
        <f t="shared" si="8"/>
        <v>0</v>
      </c>
      <c r="O49" s="102"/>
      <c r="P49" s="59">
        <f t="shared" si="9"/>
        <v>0</v>
      </c>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80"/>
      <c r="CA49" s="80"/>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row>
    <row r="50" spans="1:288" ht="15.75" customHeight="1" x14ac:dyDescent="0.25">
      <c r="A50" s="75" t="s">
        <v>241</v>
      </c>
      <c r="B50" s="74" t="s">
        <v>281</v>
      </c>
      <c r="C50" s="74" t="s">
        <v>281</v>
      </c>
      <c r="D50" s="74"/>
      <c r="E50" s="74"/>
      <c r="F50" s="184"/>
      <c r="G50" s="184"/>
      <c r="H50" s="74"/>
      <c r="I50" s="75"/>
      <c r="J50" s="75"/>
      <c r="K50" s="75"/>
      <c r="L50" s="76" t="s">
        <v>333</v>
      </c>
      <c r="M50" s="93">
        <f t="shared" si="7"/>
        <v>0</v>
      </c>
      <c r="N50" s="59">
        <f t="shared" si="8"/>
        <v>0</v>
      </c>
      <c r="O50" s="102"/>
      <c r="P50" s="59">
        <f t="shared" si="9"/>
        <v>0</v>
      </c>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80"/>
      <c r="CA50" s="80"/>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row>
    <row r="51" spans="1:288" ht="15.75" customHeight="1" x14ac:dyDescent="0.25">
      <c r="A51" s="94" t="s">
        <v>241</v>
      </c>
      <c r="B51" s="94" t="s">
        <v>281</v>
      </c>
      <c r="C51" s="94" t="s">
        <v>281</v>
      </c>
      <c r="D51" s="94" t="s">
        <v>281</v>
      </c>
      <c r="E51" s="92"/>
      <c r="F51" s="135"/>
      <c r="G51" s="135"/>
      <c r="H51" s="92"/>
      <c r="I51" s="94"/>
      <c r="J51" s="94"/>
      <c r="K51" s="94"/>
      <c r="L51" s="95" t="s">
        <v>439</v>
      </c>
      <c r="M51" s="93">
        <f t="shared" si="7"/>
        <v>0</v>
      </c>
      <c r="N51" s="59">
        <f t="shared" si="8"/>
        <v>0</v>
      </c>
      <c r="O51" s="102"/>
      <c r="P51" s="59">
        <f t="shared" si="9"/>
        <v>0</v>
      </c>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80"/>
      <c r="CA51" s="80"/>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row>
    <row r="52" spans="1:288" ht="15.75" customHeight="1" x14ac:dyDescent="0.25">
      <c r="A52" s="94" t="s">
        <v>241</v>
      </c>
      <c r="B52" s="94" t="s">
        <v>281</v>
      </c>
      <c r="C52" s="94" t="s">
        <v>281</v>
      </c>
      <c r="D52" s="94" t="s">
        <v>281</v>
      </c>
      <c r="E52" s="94" t="s">
        <v>202</v>
      </c>
      <c r="F52" s="134"/>
      <c r="G52" s="134"/>
      <c r="H52" s="92"/>
      <c r="I52" s="94"/>
      <c r="J52" s="94"/>
      <c r="K52" s="94"/>
      <c r="L52" s="95" t="s">
        <v>442</v>
      </c>
      <c r="M52" s="93">
        <f t="shared" si="7"/>
        <v>0</v>
      </c>
      <c r="N52" s="59">
        <f t="shared" si="8"/>
        <v>0</v>
      </c>
      <c r="O52" s="102"/>
      <c r="P52" s="59">
        <f t="shared" si="9"/>
        <v>0</v>
      </c>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80"/>
      <c r="CA52" s="80"/>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row>
    <row r="53" spans="1:288" ht="15.75" customHeight="1" x14ac:dyDescent="0.25">
      <c r="A53" s="69" t="s">
        <v>241</v>
      </c>
      <c r="B53" s="68" t="s">
        <v>281</v>
      </c>
      <c r="C53" s="68" t="s">
        <v>281</v>
      </c>
      <c r="D53" s="68" t="s">
        <v>281</v>
      </c>
      <c r="E53" s="68" t="s">
        <v>202</v>
      </c>
      <c r="F53" s="69" t="s">
        <v>444</v>
      </c>
      <c r="G53" s="68" t="s">
        <v>445</v>
      </c>
      <c r="H53" s="186" t="s">
        <v>446</v>
      </c>
      <c r="I53" s="106" t="s">
        <v>223</v>
      </c>
      <c r="J53" s="106" t="s">
        <v>447</v>
      </c>
      <c r="K53" s="106"/>
      <c r="L53" s="326" t="s">
        <v>448</v>
      </c>
      <c r="M53" s="93">
        <f t="shared" si="7"/>
        <v>650000000</v>
      </c>
      <c r="N53" s="59">
        <f t="shared" si="8"/>
        <v>650000000</v>
      </c>
      <c r="O53" s="102">
        <v>8</v>
      </c>
      <c r="P53" s="59">
        <f t="shared" si="9"/>
        <v>650000000</v>
      </c>
      <c r="Q53" s="60">
        <v>650000000</v>
      </c>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80"/>
      <c r="CA53" s="80"/>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row>
    <row r="54" spans="1:288" ht="15.75" customHeight="1" x14ac:dyDescent="0.25">
      <c r="A54" s="69" t="s">
        <v>241</v>
      </c>
      <c r="B54" s="68" t="s">
        <v>281</v>
      </c>
      <c r="C54" s="68" t="s">
        <v>281</v>
      </c>
      <c r="D54" s="68" t="s">
        <v>281</v>
      </c>
      <c r="E54" s="68" t="s">
        <v>202</v>
      </c>
      <c r="F54" s="116" t="s">
        <v>451</v>
      </c>
      <c r="G54" s="68" t="s">
        <v>452</v>
      </c>
      <c r="H54" s="186" t="s">
        <v>453</v>
      </c>
      <c r="I54" s="106" t="s">
        <v>223</v>
      </c>
      <c r="J54" s="106" t="s">
        <v>447</v>
      </c>
      <c r="K54" s="106"/>
      <c r="L54" s="326" t="s">
        <v>454</v>
      </c>
      <c r="M54" s="93">
        <f t="shared" si="7"/>
        <v>1841732704</v>
      </c>
      <c r="N54" s="59">
        <f t="shared" si="8"/>
        <v>1841732704</v>
      </c>
      <c r="O54" s="102">
        <v>14</v>
      </c>
      <c r="P54" s="59">
        <f t="shared" si="9"/>
        <v>1841732704</v>
      </c>
      <c r="Q54" s="60">
        <v>1841732704</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80"/>
      <c r="CA54" s="80"/>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5"/>
      <c r="JP54" s="15"/>
      <c r="JQ54" s="15"/>
      <c r="JR54" s="15"/>
      <c r="JS54" s="15"/>
      <c r="JT54" s="15"/>
      <c r="JU54" s="15"/>
      <c r="JV54" s="15"/>
      <c r="JW54" s="15"/>
      <c r="JX54" s="15"/>
      <c r="JY54" s="15"/>
      <c r="JZ54" s="15"/>
      <c r="KA54" s="15"/>
      <c r="KB54" s="15"/>
    </row>
    <row r="55" spans="1:288" ht="15.75" customHeight="1" x14ac:dyDescent="0.25">
      <c r="A55" s="69" t="s">
        <v>241</v>
      </c>
      <c r="B55" s="68" t="s">
        <v>281</v>
      </c>
      <c r="C55" s="68" t="s">
        <v>281</v>
      </c>
      <c r="D55" s="68" t="s">
        <v>281</v>
      </c>
      <c r="E55" s="68" t="s">
        <v>202</v>
      </c>
      <c r="F55" s="116" t="s">
        <v>457</v>
      </c>
      <c r="G55" s="109" t="s">
        <v>458</v>
      </c>
      <c r="H55" s="186" t="s">
        <v>459</v>
      </c>
      <c r="I55" s="106" t="s">
        <v>223</v>
      </c>
      <c r="J55" s="106" t="s">
        <v>447</v>
      </c>
      <c r="K55" s="106"/>
      <c r="L55" s="357" t="s">
        <v>460</v>
      </c>
      <c r="M55" s="93">
        <f t="shared" si="7"/>
        <v>3000000000</v>
      </c>
      <c r="N55" s="59">
        <f t="shared" si="8"/>
        <v>3000000000</v>
      </c>
      <c r="O55" s="102">
        <v>18</v>
      </c>
      <c r="P55" s="59">
        <f t="shared" si="9"/>
        <v>3000000000</v>
      </c>
      <c r="Q55" s="60">
        <v>3000000000</v>
      </c>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80"/>
      <c r="CA55" s="80"/>
      <c r="CB55" s="60"/>
      <c r="CC55" s="60"/>
      <c r="CD55" s="60"/>
      <c r="CE55" s="60"/>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row>
    <row r="56" spans="1:288" ht="15.75" customHeight="1" x14ac:dyDescent="0.25">
      <c r="A56" s="69" t="s">
        <v>241</v>
      </c>
      <c r="B56" s="68" t="s">
        <v>281</v>
      </c>
      <c r="C56" s="68" t="s">
        <v>281</v>
      </c>
      <c r="D56" s="68" t="s">
        <v>281</v>
      </c>
      <c r="E56" s="68" t="s">
        <v>202</v>
      </c>
      <c r="F56" s="116" t="s">
        <v>461</v>
      </c>
      <c r="G56" s="68" t="s">
        <v>415</v>
      </c>
      <c r="H56" s="152" t="s">
        <v>462</v>
      </c>
      <c r="I56" s="106" t="s">
        <v>223</v>
      </c>
      <c r="J56" s="106" t="s">
        <v>463</v>
      </c>
      <c r="K56" s="106"/>
      <c r="L56" s="357" t="s">
        <v>464</v>
      </c>
      <c r="M56" s="93">
        <f t="shared" si="7"/>
        <v>300000000</v>
      </c>
      <c r="N56" s="59">
        <f t="shared" si="8"/>
        <v>300000000</v>
      </c>
      <c r="O56" s="102">
        <v>12</v>
      </c>
      <c r="P56" s="59">
        <f t="shared" si="9"/>
        <v>300000000</v>
      </c>
      <c r="Q56" s="59">
        <v>300000000</v>
      </c>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187"/>
      <c r="CA56" s="187"/>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88"/>
      <c r="DX56" s="188"/>
      <c r="DY56" s="188"/>
      <c r="DZ56" s="188"/>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c r="IP56" s="113"/>
      <c r="IQ56" s="113"/>
      <c r="IR56" s="113"/>
      <c r="IS56" s="113"/>
      <c r="IT56" s="113"/>
      <c r="IU56" s="113"/>
      <c r="IV56" s="113"/>
      <c r="IW56" s="113"/>
      <c r="IX56" s="113"/>
      <c r="IY56" s="113"/>
      <c r="IZ56" s="113"/>
      <c r="JA56" s="113"/>
      <c r="JB56" s="113"/>
      <c r="JC56" s="113"/>
      <c r="JD56" s="113"/>
      <c r="JE56" s="113"/>
      <c r="JF56" s="113"/>
      <c r="JG56" s="113"/>
      <c r="JH56" s="113"/>
      <c r="JI56" s="113"/>
      <c r="JJ56" s="113"/>
      <c r="JK56" s="113"/>
      <c r="JL56" s="113"/>
      <c r="JM56" s="113"/>
      <c r="JN56" s="113"/>
      <c r="JO56" s="113"/>
      <c r="JP56" s="113"/>
      <c r="JQ56" s="113"/>
      <c r="JR56" s="113"/>
      <c r="JS56" s="113"/>
      <c r="JT56" s="113"/>
      <c r="JU56" s="113"/>
      <c r="JV56" s="113"/>
      <c r="JW56" s="113"/>
      <c r="JX56" s="113"/>
      <c r="JY56" s="113"/>
      <c r="JZ56" s="113"/>
      <c r="KA56" s="113"/>
      <c r="KB56" s="113"/>
    </row>
    <row r="57" spans="1:288" ht="15.75" customHeight="1" x14ac:dyDescent="0.25">
      <c r="A57" s="69" t="s">
        <v>241</v>
      </c>
      <c r="B57" s="68" t="s">
        <v>281</v>
      </c>
      <c r="C57" s="68" t="s">
        <v>281</v>
      </c>
      <c r="D57" s="68" t="s">
        <v>281</v>
      </c>
      <c r="E57" s="68" t="s">
        <v>202</v>
      </c>
      <c r="F57" s="189">
        <v>2017005810143</v>
      </c>
      <c r="G57" s="68" t="s">
        <v>465</v>
      </c>
      <c r="H57" s="152" t="s">
        <v>466</v>
      </c>
      <c r="I57" s="106" t="s">
        <v>223</v>
      </c>
      <c r="J57" s="106" t="s">
        <v>467</v>
      </c>
      <c r="K57" s="106"/>
      <c r="L57" s="326" t="s">
        <v>468</v>
      </c>
      <c r="M57" s="93">
        <f t="shared" si="7"/>
        <v>1100000000</v>
      </c>
      <c r="N57" s="59">
        <f t="shared" si="8"/>
        <v>1100000000</v>
      </c>
      <c r="O57" s="102">
        <v>12</v>
      </c>
      <c r="P57" s="59">
        <f t="shared" si="9"/>
        <v>1100000000</v>
      </c>
      <c r="Q57" s="59">
        <v>1100000000</v>
      </c>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187"/>
      <c r="CA57" s="187"/>
      <c r="CB57" s="112"/>
      <c r="CC57" s="59"/>
      <c r="CD57" s="112"/>
      <c r="CE57" s="59"/>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88"/>
      <c r="DX57" s="188"/>
      <c r="DY57" s="188"/>
      <c r="DZ57" s="188"/>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3"/>
      <c r="GZ57" s="113"/>
      <c r="HA57" s="113"/>
      <c r="HB57" s="113"/>
      <c r="HC57" s="113"/>
      <c r="HD57" s="113"/>
      <c r="HE57" s="113"/>
      <c r="HF57" s="113"/>
      <c r="HG57" s="113"/>
      <c r="HH57" s="113"/>
      <c r="HI57" s="113"/>
      <c r="HJ57" s="113"/>
      <c r="HK57" s="113"/>
      <c r="HL57" s="113"/>
      <c r="HM57" s="113"/>
      <c r="HN57" s="113"/>
      <c r="HO57" s="113"/>
      <c r="HP57" s="113"/>
      <c r="HQ57" s="113"/>
      <c r="HR57" s="113"/>
      <c r="HS57" s="113"/>
      <c r="HT57" s="113"/>
      <c r="HU57" s="113"/>
      <c r="HV57" s="113"/>
      <c r="HW57" s="113"/>
      <c r="HX57" s="113"/>
      <c r="HY57" s="113"/>
      <c r="HZ57" s="113"/>
      <c r="IA57" s="113"/>
      <c r="IB57" s="113"/>
      <c r="IC57" s="113"/>
      <c r="ID57" s="113"/>
      <c r="IE57" s="113"/>
      <c r="IF57" s="113"/>
      <c r="IG57" s="113"/>
      <c r="IH57" s="113"/>
      <c r="II57" s="113"/>
      <c r="IJ57" s="113"/>
      <c r="IK57" s="113"/>
      <c r="IL57" s="113"/>
      <c r="IM57" s="113"/>
      <c r="IN57" s="113"/>
      <c r="IO57" s="113"/>
      <c r="IP57" s="113"/>
      <c r="IQ57" s="113"/>
      <c r="IR57" s="113"/>
      <c r="IS57" s="113"/>
      <c r="IT57" s="113"/>
      <c r="IU57" s="113"/>
      <c r="IV57" s="113"/>
      <c r="IW57" s="113"/>
      <c r="IX57" s="113"/>
      <c r="IY57" s="113"/>
      <c r="IZ57" s="113"/>
      <c r="JA57" s="113"/>
      <c r="JB57" s="113"/>
      <c r="JC57" s="113"/>
      <c r="JD57" s="113"/>
      <c r="JE57" s="113"/>
      <c r="JF57" s="113"/>
      <c r="JG57" s="113"/>
      <c r="JH57" s="113"/>
      <c r="JI57" s="113"/>
      <c r="JJ57" s="113"/>
      <c r="JK57" s="113"/>
      <c r="JL57" s="113"/>
      <c r="JM57" s="113"/>
      <c r="JN57" s="113"/>
      <c r="JO57" s="113"/>
      <c r="JP57" s="113"/>
      <c r="JQ57" s="113"/>
      <c r="JR57" s="113"/>
      <c r="JS57" s="113"/>
      <c r="JT57" s="113"/>
      <c r="JU57" s="113"/>
      <c r="JV57" s="113"/>
      <c r="JW57" s="113"/>
      <c r="JX57" s="113"/>
      <c r="JY57" s="113"/>
      <c r="JZ57" s="113"/>
      <c r="KA57" s="113"/>
      <c r="KB57" s="113"/>
    </row>
    <row r="58" spans="1:288" ht="15.75" hidden="1" customHeight="1" x14ac:dyDescent="0.25">
      <c r="A58" s="69" t="s">
        <v>241</v>
      </c>
      <c r="B58" s="68" t="s">
        <v>281</v>
      </c>
      <c r="C58" s="68" t="s">
        <v>281</v>
      </c>
      <c r="D58" s="68" t="s">
        <v>281</v>
      </c>
      <c r="E58" s="68" t="s">
        <v>202</v>
      </c>
      <c r="F58" s="335">
        <v>2017005810411</v>
      </c>
      <c r="G58" s="68"/>
      <c r="H58" s="286" t="s">
        <v>1030</v>
      </c>
      <c r="I58" s="106"/>
      <c r="J58" s="106"/>
      <c r="K58" s="106" t="s">
        <v>507</v>
      </c>
      <c r="L58" s="336" t="s">
        <v>1120</v>
      </c>
      <c r="M58" s="93">
        <v>2000000000</v>
      </c>
      <c r="N58" s="59"/>
      <c r="O58" s="102"/>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187"/>
      <c r="CA58" s="187"/>
      <c r="CB58" s="112"/>
      <c r="CC58" s="59"/>
      <c r="CD58" s="112"/>
      <c r="CE58" s="59"/>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88"/>
      <c r="DX58" s="188"/>
      <c r="DY58" s="188"/>
      <c r="DZ58" s="188"/>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c r="IW58" s="113"/>
      <c r="IX58" s="113"/>
      <c r="IY58" s="113"/>
      <c r="IZ58" s="113"/>
      <c r="JA58" s="113"/>
      <c r="JB58" s="113"/>
      <c r="JC58" s="113"/>
      <c r="JD58" s="113"/>
      <c r="JE58" s="113"/>
      <c r="JF58" s="113"/>
      <c r="JG58" s="113"/>
      <c r="JH58" s="113"/>
      <c r="JI58" s="113"/>
      <c r="JJ58" s="113"/>
      <c r="JK58" s="113"/>
      <c r="JL58" s="113"/>
      <c r="JM58" s="113"/>
      <c r="JN58" s="113"/>
      <c r="JO58" s="113"/>
      <c r="JP58" s="113"/>
      <c r="JQ58" s="113"/>
      <c r="JR58" s="113"/>
      <c r="JS58" s="113"/>
      <c r="JT58" s="113"/>
      <c r="JU58" s="113"/>
      <c r="JV58" s="113"/>
      <c r="JW58" s="113"/>
      <c r="JX58" s="113"/>
      <c r="JY58" s="113"/>
      <c r="JZ58" s="113"/>
      <c r="KA58" s="113"/>
      <c r="KB58" s="113"/>
    </row>
    <row r="59" spans="1:288" ht="15.75" customHeight="1" x14ac:dyDescent="0.25">
      <c r="A59" s="94" t="s">
        <v>241</v>
      </c>
      <c r="B59" s="94" t="s">
        <v>281</v>
      </c>
      <c r="C59" s="94" t="s">
        <v>281</v>
      </c>
      <c r="D59" s="92" t="s">
        <v>471</v>
      </c>
      <c r="E59" s="92"/>
      <c r="F59" s="94"/>
      <c r="G59" s="94"/>
      <c r="H59" s="92"/>
      <c r="I59" s="94"/>
      <c r="J59" s="94"/>
      <c r="K59" s="94"/>
      <c r="L59" s="122" t="s">
        <v>472</v>
      </c>
      <c r="M59" s="93">
        <f t="shared" ref="M59:M65" si="10">N59</f>
        <v>0</v>
      </c>
      <c r="N59" s="59">
        <f t="shared" ref="N59:N65" si="11">P59</f>
        <v>0</v>
      </c>
      <c r="O59" s="102"/>
      <c r="P59" s="59">
        <f t="shared" ref="P59:P65" si="12">SUM(Q59:EW59)</f>
        <v>0</v>
      </c>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c r="IW59" s="113"/>
      <c r="IX59" s="113"/>
      <c r="IY59" s="113"/>
      <c r="IZ59" s="113"/>
      <c r="JA59" s="113"/>
      <c r="JB59" s="113"/>
      <c r="JC59" s="113"/>
      <c r="JD59" s="113"/>
      <c r="JE59" s="113"/>
      <c r="JF59" s="113"/>
      <c r="JG59" s="113"/>
      <c r="JH59" s="113"/>
      <c r="JI59" s="113"/>
      <c r="JJ59" s="113"/>
      <c r="JK59" s="113"/>
      <c r="JL59" s="113"/>
      <c r="JM59" s="113"/>
      <c r="JN59" s="113"/>
      <c r="JO59" s="113"/>
      <c r="JP59" s="113"/>
      <c r="JQ59" s="113"/>
      <c r="JR59" s="113"/>
      <c r="JS59" s="113"/>
      <c r="JT59" s="113"/>
      <c r="JU59" s="113"/>
      <c r="JV59" s="113"/>
      <c r="JW59" s="113"/>
      <c r="JX59" s="113"/>
      <c r="JY59" s="113"/>
      <c r="JZ59" s="113"/>
      <c r="KA59" s="113"/>
      <c r="KB59" s="113"/>
    </row>
    <row r="60" spans="1:288" ht="15.75" customHeight="1" x14ac:dyDescent="0.25">
      <c r="A60" s="94" t="s">
        <v>241</v>
      </c>
      <c r="B60" s="94" t="s">
        <v>281</v>
      </c>
      <c r="C60" s="94" t="s">
        <v>281</v>
      </c>
      <c r="D60" s="92" t="s">
        <v>471</v>
      </c>
      <c r="E60" s="92" t="s">
        <v>473</v>
      </c>
      <c r="F60" s="94"/>
      <c r="G60" s="94"/>
      <c r="H60" s="92"/>
      <c r="I60" s="94"/>
      <c r="J60" s="94"/>
      <c r="K60" s="94"/>
      <c r="L60" s="122" t="s">
        <v>474</v>
      </c>
      <c r="M60" s="93">
        <f t="shared" si="10"/>
        <v>0</v>
      </c>
      <c r="N60" s="59">
        <f t="shared" si="11"/>
        <v>0</v>
      </c>
      <c r="O60" s="102"/>
      <c r="P60" s="59">
        <f t="shared" si="12"/>
        <v>0</v>
      </c>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row>
    <row r="61" spans="1:288" ht="15.75" customHeight="1" x14ac:dyDescent="0.25">
      <c r="A61" s="69" t="s">
        <v>241</v>
      </c>
      <c r="B61" s="68" t="s">
        <v>281</v>
      </c>
      <c r="C61" s="68" t="s">
        <v>281</v>
      </c>
      <c r="D61" s="68" t="s">
        <v>471</v>
      </c>
      <c r="E61" s="68" t="s">
        <v>473</v>
      </c>
      <c r="F61" s="116" t="s">
        <v>476</v>
      </c>
      <c r="G61" s="190" t="s">
        <v>477</v>
      </c>
      <c r="H61" s="191" t="s">
        <v>478</v>
      </c>
      <c r="I61" s="106" t="s">
        <v>223</v>
      </c>
      <c r="J61" s="106" t="s">
        <v>479</v>
      </c>
      <c r="K61" s="106"/>
      <c r="L61" s="153" t="s">
        <v>480</v>
      </c>
      <c r="M61" s="93">
        <f t="shared" si="10"/>
        <v>100000000</v>
      </c>
      <c r="N61" s="59">
        <f t="shared" si="11"/>
        <v>100000000</v>
      </c>
      <c r="O61" s="102">
        <v>8</v>
      </c>
      <c r="P61" s="59">
        <f t="shared" si="12"/>
        <v>100000000</v>
      </c>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59"/>
      <c r="CC61" s="59"/>
      <c r="CD61" s="59"/>
      <c r="CE61" s="59"/>
      <c r="CF61" s="59"/>
      <c r="CG61" s="59"/>
      <c r="CH61" s="59"/>
      <c r="CI61" s="59"/>
      <c r="CJ61" s="59"/>
      <c r="CK61" s="59"/>
      <c r="CL61" s="59"/>
      <c r="CM61" s="59"/>
      <c r="CN61" s="59"/>
      <c r="CO61" s="59"/>
      <c r="CP61" s="59"/>
      <c r="CQ61" s="59">
        <v>100000000</v>
      </c>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row>
    <row r="62" spans="1:288" ht="15.75" customHeight="1" x14ac:dyDescent="0.25">
      <c r="A62" s="69" t="s">
        <v>241</v>
      </c>
      <c r="B62" s="68" t="s">
        <v>281</v>
      </c>
      <c r="C62" s="68" t="s">
        <v>281</v>
      </c>
      <c r="D62" s="68" t="s">
        <v>471</v>
      </c>
      <c r="E62" s="68" t="s">
        <v>473</v>
      </c>
      <c r="F62" s="189" t="s">
        <v>484</v>
      </c>
      <c r="G62" s="68" t="s">
        <v>415</v>
      </c>
      <c r="H62" s="152" t="s">
        <v>485</v>
      </c>
      <c r="I62" s="106" t="s">
        <v>223</v>
      </c>
      <c r="J62" s="106" t="s">
        <v>487</v>
      </c>
      <c r="K62" s="106"/>
      <c r="L62" s="357" t="s">
        <v>488</v>
      </c>
      <c r="M62" s="93">
        <f t="shared" si="10"/>
        <v>200000000</v>
      </c>
      <c r="N62" s="59">
        <f t="shared" si="11"/>
        <v>200000000</v>
      </c>
      <c r="O62" s="102">
        <v>6</v>
      </c>
      <c r="P62" s="59">
        <f t="shared" si="12"/>
        <v>200000000</v>
      </c>
      <c r="Q62" s="59">
        <v>200000000</v>
      </c>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187"/>
      <c r="CA62" s="187"/>
      <c r="CB62" s="112"/>
      <c r="CC62" s="59"/>
      <c r="CD62" s="112"/>
      <c r="CE62" s="59"/>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88"/>
      <c r="DX62" s="188"/>
      <c r="DY62" s="188"/>
      <c r="DZ62" s="188"/>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c r="IW62" s="113"/>
      <c r="IX62" s="113"/>
      <c r="IY62" s="113"/>
      <c r="IZ62" s="113"/>
      <c r="JA62" s="113"/>
      <c r="JB62" s="113"/>
      <c r="JC62" s="113"/>
      <c r="JD62" s="113"/>
      <c r="JE62" s="113"/>
      <c r="JF62" s="113"/>
      <c r="JG62" s="113"/>
      <c r="JH62" s="113"/>
      <c r="JI62" s="113"/>
      <c r="JJ62" s="113"/>
      <c r="JK62" s="113"/>
      <c r="JL62" s="113"/>
      <c r="JM62" s="113"/>
      <c r="JN62" s="113"/>
      <c r="JO62" s="113"/>
      <c r="JP62" s="113"/>
      <c r="JQ62" s="113"/>
      <c r="JR62" s="113"/>
      <c r="JS62" s="113"/>
      <c r="JT62" s="113"/>
      <c r="JU62" s="113"/>
      <c r="JV62" s="113"/>
      <c r="JW62" s="113"/>
      <c r="JX62" s="113"/>
      <c r="JY62" s="113"/>
      <c r="JZ62" s="113"/>
      <c r="KA62" s="113"/>
      <c r="KB62" s="113"/>
    </row>
    <row r="63" spans="1:288" ht="15.75" customHeight="1" x14ac:dyDescent="0.25">
      <c r="A63" s="69" t="s">
        <v>241</v>
      </c>
      <c r="B63" s="68" t="s">
        <v>281</v>
      </c>
      <c r="C63" s="68" t="s">
        <v>281</v>
      </c>
      <c r="D63" s="68" t="s">
        <v>471</v>
      </c>
      <c r="E63" s="68" t="s">
        <v>473</v>
      </c>
      <c r="F63" s="189" t="s">
        <v>489</v>
      </c>
      <c r="G63" s="68" t="s">
        <v>415</v>
      </c>
      <c r="H63" s="152" t="s">
        <v>490</v>
      </c>
      <c r="I63" s="106" t="s">
        <v>223</v>
      </c>
      <c r="J63" s="106" t="s">
        <v>491</v>
      </c>
      <c r="K63" s="106"/>
      <c r="L63" s="357" t="s">
        <v>492</v>
      </c>
      <c r="M63" s="93">
        <f t="shared" si="10"/>
        <v>500000000</v>
      </c>
      <c r="N63" s="59">
        <f t="shared" si="11"/>
        <v>500000000</v>
      </c>
      <c r="O63" s="102">
        <v>16</v>
      </c>
      <c r="P63" s="59">
        <f t="shared" si="12"/>
        <v>500000000</v>
      </c>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187"/>
      <c r="CA63" s="187"/>
      <c r="CB63" s="112"/>
      <c r="CC63" s="59"/>
      <c r="CD63" s="112"/>
      <c r="CE63" s="59"/>
      <c r="CF63" s="112"/>
      <c r="CG63" s="112"/>
      <c r="CH63" s="112"/>
      <c r="CI63" s="112"/>
      <c r="CJ63" s="112"/>
      <c r="CK63" s="112"/>
      <c r="CL63" s="112"/>
      <c r="CM63" s="112"/>
      <c r="CN63" s="112"/>
      <c r="CO63" s="112"/>
      <c r="CP63" s="112"/>
      <c r="CQ63" s="59">
        <v>500000000</v>
      </c>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88"/>
      <c r="DX63" s="188"/>
      <c r="DY63" s="188"/>
      <c r="DZ63" s="188"/>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row>
    <row r="64" spans="1:288" ht="15.75" customHeight="1" x14ac:dyDescent="0.25">
      <c r="A64" s="94" t="s">
        <v>241</v>
      </c>
      <c r="B64" s="92" t="s">
        <v>281</v>
      </c>
      <c r="C64" s="92" t="s">
        <v>281</v>
      </c>
      <c r="D64" s="92" t="s">
        <v>471</v>
      </c>
      <c r="E64" s="92" t="s">
        <v>493</v>
      </c>
      <c r="F64" s="94"/>
      <c r="G64" s="94"/>
      <c r="H64" s="92"/>
      <c r="I64" s="94"/>
      <c r="J64" s="94"/>
      <c r="K64" s="94"/>
      <c r="L64" s="95" t="s">
        <v>494</v>
      </c>
      <c r="M64" s="93">
        <f t="shared" si="10"/>
        <v>0</v>
      </c>
      <c r="N64" s="59">
        <f t="shared" si="11"/>
        <v>0</v>
      </c>
      <c r="O64" s="102"/>
      <c r="P64" s="59">
        <f t="shared" si="12"/>
        <v>0</v>
      </c>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c r="GS64" s="113"/>
      <c r="GT64" s="113"/>
      <c r="GU64" s="113"/>
      <c r="GV64" s="113"/>
      <c r="GW64" s="113"/>
      <c r="GX64" s="113"/>
      <c r="GY64" s="113"/>
      <c r="GZ64" s="113"/>
      <c r="HA64" s="113"/>
      <c r="HB64" s="113"/>
      <c r="HC64" s="113"/>
      <c r="HD64" s="113"/>
      <c r="HE64" s="113"/>
      <c r="HF64" s="113"/>
      <c r="HG64" s="113"/>
      <c r="HH64" s="113"/>
      <c r="HI64" s="113"/>
      <c r="HJ64" s="113"/>
      <c r="HK64" s="113"/>
      <c r="HL64" s="113"/>
      <c r="HM64" s="113"/>
      <c r="HN64" s="113"/>
      <c r="HO64" s="113"/>
      <c r="HP64" s="113"/>
      <c r="HQ64" s="113"/>
      <c r="HR64" s="113"/>
      <c r="HS64" s="113"/>
      <c r="HT64" s="113"/>
      <c r="HU64" s="113"/>
      <c r="HV64" s="113"/>
      <c r="HW64" s="113"/>
      <c r="HX64" s="113"/>
      <c r="HY64" s="113"/>
      <c r="HZ64" s="113"/>
      <c r="IA64" s="113"/>
      <c r="IB64" s="113"/>
      <c r="IC64" s="113"/>
      <c r="ID64" s="113"/>
      <c r="IE64" s="113"/>
      <c r="IF64" s="113"/>
      <c r="IG64" s="113"/>
      <c r="IH64" s="113"/>
      <c r="II64" s="113"/>
      <c r="IJ64" s="113"/>
      <c r="IK64" s="113"/>
      <c r="IL64" s="113"/>
      <c r="IM64" s="113"/>
      <c r="IN64" s="113"/>
      <c r="IO64" s="113"/>
      <c r="IP64" s="113"/>
      <c r="IQ64" s="113"/>
      <c r="IR64" s="113"/>
      <c r="IS64" s="113"/>
      <c r="IT64" s="113"/>
      <c r="IU64" s="113"/>
      <c r="IV64" s="113"/>
      <c r="IW64" s="113"/>
      <c r="IX64" s="113"/>
      <c r="IY64" s="113"/>
      <c r="IZ64" s="113"/>
      <c r="JA64" s="113"/>
      <c r="JB64" s="113"/>
      <c r="JC64" s="113"/>
      <c r="JD64" s="113"/>
      <c r="JE64" s="113"/>
      <c r="JF64" s="113"/>
      <c r="JG64" s="113"/>
      <c r="JH64" s="113"/>
      <c r="JI64" s="113"/>
      <c r="JJ64" s="113"/>
      <c r="JK64" s="113"/>
      <c r="JL64" s="113"/>
      <c r="JM64" s="113"/>
      <c r="JN64" s="113"/>
      <c r="JO64" s="113"/>
      <c r="JP64" s="113"/>
      <c r="JQ64" s="113"/>
      <c r="JR64" s="113"/>
      <c r="JS64" s="113"/>
      <c r="JT64" s="113"/>
      <c r="JU64" s="113"/>
      <c r="JV64" s="113"/>
      <c r="JW64" s="113"/>
      <c r="JX64" s="113"/>
      <c r="JY64" s="113"/>
      <c r="JZ64" s="113"/>
      <c r="KA64" s="113"/>
      <c r="KB64" s="113"/>
    </row>
    <row r="65" spans="1:288" ht="15.75" customHeight="1" x14ac:dyDescent="0.25">
      <c r="A65" s="69" t="s">
        <v>241</v>
      </c>
      <c r="B65" s="68" t="s">
        <v>281</v>
      </c>
      <c r="C65" s="68" t="s">
        <v>281</v>
      </c>
      <c r="D65" s="68" t="s">
        <v>471</v>
      </c>
      <c r="E65" s="194" t="s">
        <v>493</v>
      </c>
      <c r="F65" s="116" t="s">
        <v>496</v>
      </c>
      <c r="G65" s="109" t="s">
        <v>497</v>
      </c>
      <c r="H65" s="186" t="s">
        <v>498</v>
      </c>
      <c r="I65" s="106" t="s">
        <v>223</v>
      </c>
      <c r="J65" s="106" t="s">
        <v>499</v>
      </c>
      <c r="K65" s="106"/>
      <c r="L65" s="153" t="s">
        <v>500</v>
      </c>
      <c r="M65" s="93">
        <f t="shared" si="10"/>
        <v>50000000</v>
      </c>
      <c r="N65" s="59">
        <f t="shared" si="11"/>
        <v>50000000</v>
      </c>
      <c r="O65" s="102">
        <v>5</v>
      </c>
      <c r="P65" s="59">
        <f t="shared" si="12"/>
        <v>50000000</v>
      </c>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59"/>
      <c r="CC65" s="59"/>
      <c r="CD65" s="59"/>
      <c r="CE65" s="59"/>
      <c r="CF65" s="59"/>
      <c r="CG65" s="59"/>
      <c r="CH65" s="59"/>
      <c r="CI65" s="59"/>
      <c r="CJ65" s="59"/>
      <c r="CK65" s="59"/>
      <c r="CL65" s="59"/>
      <c r="CM65" s="59"/>
      <c r="CN65" s="59"/>
      <c r="CO65" s="59"/>
      <c r="CP65" s="59"/>
      <c r="CQ65" s="59">
        <v>50000000</v>
      </c>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112"/>
      <c r="DW65" s="112"/>
      <c r="DX65" s="112"/>
      <c r="DY65" s="112"/>
      <c r="DZ65" s="112"/>
      <c r="EA65" s="112"/>
      <c r="EB65" s="112"/>
      <c r="EC65" s="112"/>
      <c r="ED65" s="112"/>
      <c r="EE65" s="112"/>
      <c r="EF65" s="112"/>
      <c r="EG65" s="112"/>
      <c r="EH65" s="112"/>
      <c r="EI65" s="112"/>
      <c r="EJ65" s="112"/>
      <c r="EK65" s="112"/>
      <c r="EL65" s="112"/>
      <c r="EM65" s="112"/>
      <c r="EN65" s="59"/>
      <c r="EO65" s="59"/>
      <c r="EP65" s="59"/>
      <c r="EQ65" s="59"/>
      <c r="ER65" s="112"/>
      <c r="ES65" s="112"/>
      <c r="ET65" s="112"/>
      <c r="EU65" s="112"/>
      <c r="EV65" s="112"/>
      <c r="EW65" s="112"/>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row>
    <row r="66" spans="1:288" ht="15.75" hidden="1" customHeight="1" x14ac:dyDescent="0.25">
      <c r="A66" s="128" t="s">
        <v>241</v>
      </c>
      <c r="B66" s="109" t="s">
        <v>281</v>
      </c>
      <c r="C66" s="109" t="s">
        <v>281</v>
      </c>
      <c r="D66" s="109" t="s">
        <v>471</v>
      </c>
      <c r="E66" s="347" t="s">
        <v>493</v>
      </c>
      <c r="F66" s="285" t="s">
        <v>595</v>
      </c>
      <c r="G66" s="109"/>
      <c r="H66" s="286" t="s">
        <v>1030</v>
      </c>
      <c r="I66" s="106"/>
      <c r="J66" s="106"/>
      <c r="K66" s="106" t="s">
        <v>598</v>
      </c>
      <c r="L66" s="111" t="s">
        <v>1121</v>
      </c>
      <c r="M66" s="93">
        <v>537177669.25</v>
      </c>
      <c r="N66" s="60"/>
      <c r="O66" s="77"/>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81"/>
      <c r="DW66" s="81"/>
      <c r="DX66" s="81"/>
      <c r="DY66" s="81"/>
      <c r="DZ66" s="81"/>
      <c r="EA66" s="81"/>
      <c r="EB66" s="81"/>
      <c r="EC66" s="81"/>
      <c r="ED66" s="81"/>
      <c r="EE66" s="81"/>
      <c r="EF66" s="81"/>
      <c r="EG66" s="81"/>
      <c r="EH66" s="81"/>
      <c r="EI66" s="81"/>
      <c r="EJ66" s="81"/>
      <c r="EK66" s="81"/>
      <c r="EL66" s="81"/>
      <c r="EM66" s="81"/>
      <c r="EN66" s="60"/>
      <c r="EO66" s="60"/>
      <c r="EP66" s="60"/>
      <c r="EQ66" s="60"/>
      <c r="ER66" s="81"/>
      <c r="ES66" s="81"/>
      <c r="ET66" s="81"/>
      <c r="EU66" s="81"/>
      <c r="EV66" s="81"/>
      <c r="EW66" s="81"/>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row>
    <row r="67" spans="1:288" ht="15.75" customHeight="1" x14ac:dyDescent="0.25">
      <c r="A67" s="99" t="s">
        <v>241</v>
      </c>
      <c r="B67" s="124" t="s">
        <v>281</v>
      </c>
      <c r="C67" s="124" t="s">
        <v>202</v>
      </c>
      <c r="D67" s="124" t="s">
        <v>502</v>
      </c>
      <c r="E67" s="100"/>
      <c r="F67" s="99"/>
      <c r="G67" s="99"/>
      <c r="H67" s="100"/>
      <c r="I67" s="99"/>
      <c r="J67" s="99"/>
      <c r="K67" s="99"/>
      <c r="L67" s="108" t="s">
        <v>503</v>
      </c>
      <c r="M67" s="93">
        <f t="shared" ref="M67:M81" si="13">N67</f>
        <v>0</v>
      </c>
      <c r="N67" s="59">
        <f t="shared" ref="N67:N81" si="14">P67</f>
        <v>0</v>
      </c>
      <c r="O67" s="102"/>
      <c r="P67" s="59">
        <f t="shared" ref="P67:P81" si="15">SUM(Q67:EW67)</f>
        <v>0</v>
      </c>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c r="IP67" s="113"/>
      <c r="IQ67" s="113"/>
      <c r="IR67" s="113"/>
      <c r="IS67" s="113"/>
      <c r="IT67" s="113"/>
      <c r="IU67" s="113"/>
      <c r="IV67" s="113"/>
      <c r="IW67" s="113"/>
      <c r="IX67" s="113"/>
      <c r="IY67" s="113"/>
      <c r="IZ67" s="113"/>
      <c r="JA67" s="113"/>
      <c r="JB67" s="113"/>
      <c r="JC67" s="113"/>
      <c r="JD67" s="113"/>
      <c r="JE67" s="113"/>
      <c r="JF67" s="113"/>
      <c r="JG67" s="113"/>
      <c r="JH67" s="113"/>
      <c r="JI67" s="113"/>
      <c r="JJ67" s="113"/>
      <c r="JK67" s="113"/>
      <c r="JL67" s="113"/>
      <c r="JM67" s="113"/>
      <c r="JN67" s="113"/>
      <c r="JO67" s="113"/>
      <c r="JP67" s="113"/>
      <c r="JQ67" s="113"/>
      <c r="JR67" s="113"/>
      <c r="JS67" s="113"/>
      <c r="JT67" s="113"/>
      <c r="JU67" s="113"/>
      <c r="JV67" s="113"/>
      <c r="JW67" s="113"/>
      <c r="JX67" s="113"/>
      <c r="JY67" s="113"/>
      <c r="JZ67" s="113"/>
      <c r="KA67" s="113"/>
      <c r="KB67" s="113"/>
    </row>
    <row r="68" spans="1:288" ht="15.75" customHeight="1" x14ac:dyDescent="0.25">
      <c r="A68" s="99" t="s">
        <v>241</v>
      </c>
      <c r="B68" s="124" t="s">
        <v>281</v>
      </c>
      <c r="C68" s="124" t="s">
        <v>202</v>
      </c>
      <c r="D68" s="124" t="s">
        <v>502</v>
      </c>
      <c r="E68" s="124" t="s">
        <v>511</v>
      </c>
      <c r="F68" s="99"/>
      <c r="G68" s="99"/>
      <c r="H68" s="100"/>
      <c r="I68" s="99"/>
      <c r="J68" s="99"/>
      <c r="K68" s="99"/>
      <c r="L68" s="108" t="s">
        <v>512</v>
      </c>
      <c r="M68" s="93">
        <f t="shared" si="13"/>
        <v>0</v>
      </c>
      <c r="N68" s="59">
        <f t="shared" si="14"/>
        <v>0</v>
      </c>
      <c r="O68" s="102"/>
      <c r="P68" s="59">
        <f t="shared" si="15"/>
        <v>0</v>
      </c>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59"/>
      <c r="CC68" s="59"/>
      <c r="CD68" s="59"/>
      <c r="CE68" s="59"/>
      <c r="CF68" s="59"/>
      <c r="CG68" s="59"/>
      <c r="CH68" s="59"/>
      <c r="CI68" s="59"/>
      <c r="CJ68" s="59"/>
      <c r="CK68" s="59"/>
      <c r="CL68" s="59"/>
      <c r="CM68" s="59"/>
      <c r="CN68" s="59"/>
      <c r="CO68" s="59"/>
      <c r="CP68" s="59"/>
      <c r="CQ68" s="112"/>
      <c r="CR68" s="112"/>
      <c r="CS68" s="112"/>
      <c r="CT68" s="112"/>
      <c r="CU68" s="112"/>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row>
    <row r="69" spans="1:288" ht="15.75" customHeight="1" x14ac:dyDescent="0.25">
      <c r="A69" s="69" t="s">
        <v>241</v>
      </c>
      <c r="B69" s="68" t="s">
        <v>281</v>
      </c>
      <c r="C69" s="68" t="s">
        <v>281</v>
      </c>
      <c r="D69" s="68" t="s">
        <v>502</v>
      </c>
      <c r="E69" s="68" t="s">
        <v>511</v>
      </c>
      <c r="F69" s="189" t="s">
        <v>516</v>
      </c>
      <c r="G69" s="68" t="s">
        <v>517</v>
      </c>
      <c r="H69" s="152" t="s">
        <v>518</v>
      </c>
      <c r="I69" s="106" t="s">
        <v>223</v>
      </c>
      <c r="J69" s="106" t="s">
        <v>519</v>
      </c>
      <c r="K69" s="106"/>
      <c r="L69" s="357" t="s">
        <v>520</v>
      </c>
      <c r="M69" s="93">
        <f t="shared" si="13"/>
        <v>300000000</v>
      </c>
      <c r="N69" s="59">
        <f t="shared" si="14"/>
        <v>300000000</v>
      </c>
      <c r="O69" s="102">
        <v>12</v>
      </c>
      <c r="P69" s="59">
        <f t="shared" si="15"/>
        <v>300000000</v>
      </c>
      <c r="Q69" s="59">
        <v>300000000</v>
      </c>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187"/>
      <c r="CA69" s="187"/>
      <c r="CB69" s="112"/>
      <c r="CC69" s="59"/>
      <c r="CD69" s="112"/>
      <c r="CE69" s="59"/>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88"/>
      <c r="DX69" s="188"/>
      <c r="DY69" s="188"/>
      <c r="DZ69" s="188"/>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row>
    <row r="70" spans="1:288" ht="15.75" customHeight="1" x14ac:dyDescent="0.25">
      <c r="A70" s="84" t="s">
        <v>297</v>
      </c>
      <c r="B70" s="83"/>
      <c r="C70" s="83"/>
      <c r="D70" s="83"/>
      <c r="E70" s="83"/>
      <c r="F70" s="183"/>
      <c r="G70" s="183"/>
      <c r="H70" s="83"/>
      <c r="I70" s="84"/>
      <c r="J70" s="84"/>
      <c r="K70" s="84"/>
      <c r="L70" s="58" t="s">
        <v>522</v>
      </c>
      <c r="M70" s="93">
        <f t="shared" si="13"/>
        <v>0</v>
      </c>
      <c r="N70" s="59">
        <f t="shared" si="14"/>
        <v>0</v>
      </c>
      <c r="O70" s="102"/>
      <c r="P70" s="59">
        <f t="shared" si="15"/>
        <v>0</v>
      </c>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60"/>
      <c r="CC70" s="60"/>
      <c r="CD70" s="60"/>
      <c r="CE70" s="60"/>
      <c r="CF70" s="60"/>
      <c r="CG70" s="60"/>
      <c r="CH70" s="60"/>
      <c r="CI70" s="60"/>
      <c r="CJ70" s="60"/>
      <c r="CK70" s="60"/>
      <c r="CL70" s="60"/>
      <c r="CM70" s="60"/>
      <c r="CN70" s="60"/>
      <c r="CO70" s="60"/>
      <c r="CP70" s="60"/>
      <c r="CQ70" s="81"/>
      <c r="CR70" s="81"/>
      <c r="CS70" s="81"/>
      <c r="CT70" s="81"/>
      <c r="CU70" s="81"/>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row>
    <row r="71" spans="1:288" ht="15.75" customHeight="1" x14ac:dyDescent="0.25">
      <c r="A71" s="72" t="s">
        <v>297</v>
      </c>
      <c r="B71" s="72" t="s">
        <v>202</v>
      </c>
      <c r="C71" s="72"/>
      <c r="D71" s="72"/>
      <c r="E71" s="72"/>
      <c r="F71" s="72"/>
      <c r="G71" s="72"/>
      <c r="H71" s="74"/>
      <c r="I71" s="75"/>
      <c r="J71" s="75"/>
      <c r="K71" s="75"/>
      <c r="L71" s="76" t="s">
        <v>353</v>
      </c>
      <c r="M71" s="93">
        <f t="shared" si="13"/>
        <v>0</v>
      </c>
      <c r="N71" s="59">
        <f t="shared" si="14"/>
        <v>0</v>
      </c>
      <c r="O71" s="102"/>
      <c r="P71" s="59">
        <f t="shared" si="15"/>
        <v>0</v>
      </c>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60"/>
      <c r="CC71" s="60"/>
      <c r="CD71" s="60"/>
      <c r="CE71" s="60"/>
      <c r="CF71" s="60"/>
      <c r="CG71" s="60"/>
      <c r="CH71" s="60"/>
      <c r="CI71" s="60"/>
      <c r="CJ71" s="60"/>
      <c r="CK71" s="60"/>
      <c r="CL71" s="60"/>
      <c r="CM71" s="60"/>
      <c r="CN71" s="60"/>
      <c r="CO71" s="60"/>
      <c r="CP71" s="60"/>
      <c r="CQ71" s="81"/>
      <c r="CR71" s="81"/>
      <c r="CS71" s="81"/>
      <c r="CT71" s="81"/>
      <c r="CU71" s="81"/>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row>
    <row r="72" spans="1:288" ht="15.75" customHeight="1" x14ac:dyDescent="0.25">
      <c r="A72" s="72" t="s">
        <v>297</v>
      </c>
      <c r="B72" s="72" t="s">
        <v>202</v>
      </c>
      <c r="C72" s="72" t="s">
        <v>204</v>
      </c>
      <c r="D72" s="72"/>
      <c r="E72" s="72"/>
      <c r="F72" s="72"/>
      <c r="G72" s="72"/>
      <c r="H72" s="74"/>
      <c r="I72" s="75"/>
      <c r="J72" s="75"/>
      <c r="K72" s="75"/>
      <c r="L72" s="76" t="s">
        <v>354</v>
      </c>
      <c r="M72" s="93">
        <f t="shared" si="13"/>
        <v>0</v>
      </c>
      <c r="N72" s="59">
        <f t="shared" si="14"/>
        <v>0</v>
      </c>
      <c r="O72" s="102"/>
      <c r="P72" s="59">
        <f t="shared" si="15"/>
        <v>0</v>
      </c>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60"/>
      <c r="CC72" s="60"/>
      <c r="CD72" s="60"/>
      <c r="CE72" s="60"/>
      <c r="CF72" s="60"/>
      <c r="CG72" s="60"/>
      <c r="CH72" s="60"/>
      <c r="CI72" s="60"/>
      <c r="CJ72" s="60"/>
      <c r="CK72" s="60"/>
      <c r="CL72" s="60"/>
      <c r="CM72" s="60"/>
      <c r="CN72" s="60"/>
      <c r="CO72" s="60"/>
      <c r="CP72" s="60"/>
      <c r="CQ72" s="81"/>
      <c r="CR72" s="81"/>
      <c r="CS72" s="81"/>
      <c r="CT72" s="81"/>
      <c r="CU72" s="81"/>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row>
    <row r="73" spans="1:288" ht="15.75" customHeight="1" x14ac:dyDescent="0.25">
      <c r="A73" s="91" t="s">
        <v>297</v>
      </c>
      <c r="B73" s="91" t="s">
        <v>202</v>
      </c>
      <c r="C73" s="91" t="s">
        <v>204</v>
      </c>
      <c r="D73" s="91" t="s">
        <v>523</v>
      </c>
      <c r="E73" s="91"/>
      <c r="F73" s="91"/>
      <c r="G73" s="91"/>
      <c r="H73" s="91"/>
      <c r="I73" s="121"/>
      <c r="J73" s="121"/>
      <c r="K73" s="121"/>
      <c r="L73" s="95" t="s">
        <v>524</v>
      </c>
      <c r="M73" s="93">
        <f t="shared" si="13"/>
        <v>0</v>
      </c>
      <c r="N73" s="59">
        <f t="shared" si="14"/>
        <v>0</v>
      </c>
      <c r="O73" s="102"/>
      <c r="P73" s="59">
        <f t="shared" si="15"/>
        <v>0</v>
      </c>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80"/>
      <c r="CA73" s="80"/>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row>
    <row r="74" spans="1:288" ht="15.75" customHeight="1" x14ac:dyDescent="0.25">
      <c r="A74" s="91" t="s">
        <v>297</v>
      </c>
      <c r="B74" s="91" t="s">
        <v>202</v>
      </c>
      <c r="C74" s="91" t="s">
        <v>204</v>
      </c>
      <c r="D74" s="91" t="s">
        <v>523</v>
      </c>
      <c r="E74" s="91" t="s">
        <v>530</v>
      </c>
      <c r="F74" s="91"/>
      <c r="G74" s="91"/>
      <c r="H74" s="91"/>
      <c r="I74" s="121"/>
      <c r="J74" s="121"/>
      <c r="K74" s="121"/>
      <c r="L74" s="95" t="s">
        <v>531</v>
      </c>
      <c r="M74" s="93">
        <f t="shared" si="13"/>
        <v>0</v>
      </c>
      <c r="N74" s="59">
        <f t="shared" si="14"/>
        <v>0</v>
      </c>
      <c r="O74" s="102"/>
      <c r="P74" s="59">
        <f t="shared" si="15"/>
        <v>0</v>
      </c>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80"/>
      <c r="CA74" s="80"/>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row>
    <row r="75" spans="1:288" ht="15.75" customHeight="1" x14ac:dyDescent="0.25">
      <c r="A75" s="149" t="s">
        <v>297</v>
      </c>
      <c r="B75" s="149" t="s">
        <v>202</v>
      </c>
      <c r="C75" s="149" t="s">
        <v>204</v>
      </c>
      <c r="D75" s="149" t="s">
        <v>523</v>
      </c>
      <c r="E75" s="149" t="s">
        <v>530</v>
      </c>
      <c r="F75" s="172" t="s">
        <v>534</v>
      </c>
      <c r="G75" s="68" t="s">
        <v>535</v>
      </c>
      <c r="H75" s="196" t="s">
        <v>536</v>
      </c>
      <c r="I75" s="217" t="s">
        <v>244</v>
      </c>
      <c r="J75" s="217" t="s">
        <v>537</v>
      </c>
      <c r="K75" s="217"/>
      <c r="L75" s="170" t="s">
        <v>538</v>
      </c>
      <c r="M75" s="93">
        <f t="shared" si="13"/>
        <v>560000000</v>
      </c>
      <c r="N75" s="59">
        <f t="shared" si="14"/>
        <v>560000000</v>
      </c>
      <c r="O75" s="102">
        <v>12</v>
      </c>
      <c r="P75" s="59">
        <f t="shared" si="15"/>
        <v>560000000</v>
      </c>
      <c r="Q75" s="59">
        <v>560000000</v>
      </c>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187"/>
      <c r="CA75" s="187"/>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c r="IW75" s="113"/>
      <c r="IX75" s="113"/>
      <c r="IY75" s="113"/>
      <c r="IZ75" s="113"/>
      <c r="JA75" s="113"/>
      <c r="JB75" s="113"/>
      <c r="JC75" s="113"/>
      <c r="JD75" s="113"/>
      <c r="JE75" s="113"/>
      <c r="JF75" s="113"/>
      <c r="JG75" s="113"/>
      <c r="JH75" s="113"/>
      <c r="JI75" s="113"/>
      <c r="JJ75" s="113"/>
      <c r="JK75" s="113"/>
      <c r="JL75" s="113"/>
      <c r="JM75" s="113"/>
      <c r="JN75" s="113"/>
      <c r="JO75" s="113"/>
      <c r="JP75" s="113"/>
      <c r="JQ75" s="113"/>
      <c r="JR75" s="113"/>
      <c r="JS75" s="113"/>
      <c r="JT75" s="113"/>
      <c r="JU75" s="113"/>
      <c r="JV75" s="113"/>
      <c r="JW75" s="113"/>
      <c r="JX75" s="113"/>
      <c r="JY75" s="113"/>
      <c r="JZ75" s="113"/>
      <c r="KA75" s="113"/>
      <c r="KB75" s="113"/>
    </row>
    <row r="76" spans="1:288" ht="15.75" customHeight="1" x14ac:dyDescent="0.25">
      <c r="A76" s="69" t="s">
        <v>297</v>
      </c>
      <c r="B76" s="68" t="s">
        <v>202</v>
      </c>
      <c r="C76" s="68" t="s">
        <v>204</v>
      </c>
      <c r="D76" s="68" t="s">
        <v>523</v>
      </c>
      <c r="E76" s="68" t="s">
        <v>530</v>
      </c>
      <c r="F76" s="189" t="s">
        <v>539</v>
      </c>
      <c r="G76" s="68" t="s">
        <v>465</v>
      </c>
      <c r="H76" s="152" t="s">
        <v>540</v>
      </c>
      <c r="I76" s="106" t="s">
        <v>223</v>
      </c>
      <c r="J76" s="106" t="s">
        <v>537</v>
      </c>
      <c r="K76" s="106"/>
      <c r="L76" s="326" t="s">
        <v>541</v>
      </c>
      <c r="M76" s="93">
        <f t="shared" si="13"/>
        <v>250000000</v>
      </c>
      <c r="N76" s="59">
        <f t="shared" si="14"/>
        <v>250000000</v>
      </c>
      <c r="O76" s="102">
        <v>6</v>
      </c>
      <c r="P76" s="59">
        <f t="shared" si="15"/>
        <v>250000000</v>
      </c>
      <c r="Q76" s="59">
        <v>250000000</v>
      </c>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187"/>
      <c r="CA76" s="187"/>
      <c r="CB76" s="112"/>
      <c r="CC76" s="59"/>
      <c r="CD76" s="112"/>
      <c r="CE76" s="59"/>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88"/>
      <c r="DX76" s="188"/>
      <c r="DY76" s="188"/>
      <c r="DZ76" s="188"/>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row>
    <row r="77" spans="1:288" ht="15.75" customHeight="1" x14ac:dyDescent="0.25">
      <c r="A77" s="69" t="s">
        <v>297</v>
      </c>
      <c r="B77" s="68" t="s">
        <v>202</v>
      </c>
      <c r="C77" s="68" t="s">
        <v>204</v>
      </c>
      <c r="D77" s="68" t="s">
        <v>523</v>
      </c>
      <c r="E77" s="68" t="s">
        <v>530</v>
      </c>
      <c r="F77" s="189" t="s">
        <v>544</v>
      </c>
      <c r="G77" s="68" t="s">
        <v>517</v>
      </c>
      <c r="H77" s="152" t="s">
        <v>545</v>
      </c>
      <c r="I77" s="106" t="s">
        <v>223</v>
      </c>
      <c r="J77" s="106" t="s">
        <v>537</v>
      </c>
      <c r="K77" s="106"/>
      <c r="L77" s="357" t="s">
        <v>546</v>
      </c>
      <c r="M77" s="93">
        <f t="shared" si="13"/>
        <v>3400000000</v>
      </c>
      <c r="N77" s="59">
        <f t="shared" si="14"/>
        <v>3400000000</v>
      </c>
      <c r="O77" s="102">
        <v>12</v>
      </c>
      <c r="P77" s="59">
        <f t="shared" si="15"/>
        <v>3400000000</v>
      </c>
      <c r="Q77" s="59">
        <v>3400000000</v>
      </c>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187"/>
      <c r="CA77" s="187"/>
      <c r="CB77" s="112"/>
      <c r="CC77" s="59"/>
      <c r="CD77" s="112"/>
      <c r="CE77" s="59"/>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88"/>
      <c r="DX77" s="188"/>
      <c r="DY77" s="188"/>
      <c r="DZ77" s="188"/>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row>
    <row r="78" spans="1:288" ht="15.75" customHeight="1" x14ac:dyDescent="0.25">
      <c r="A78" s="91" t="s">
        <v>297</v>
      </c>
      <c r="B78" s="91" t="s">
        <v>202</v>
      </c>
      <c r="C78" s="91" t="s">
        <v>204</v>
      </c>
      <c r="D78" s="91" t="s">
        <v>548</v>
      </c>
      <c r="E78" s="91"/>
      <c r="F78" s="91"/>
      <c r="G78" s="91"/>
      <c r="H78" s="92"/>
      <c r="I78" s="94"/>
      <c r="J78" s="94"/>
      <c r="K78" s="94"/>
      <c r="L78" s="95" t="s">
        <v>549</v>
      </c>
      <c r="M78" s="93">
        <f t="shared" si="13"/>
        <v>0</v>
      </c>
      <c r="N78" s="59">
        <f t="shared" si="14"/>
        <v>0</v>
      </c>
      <c r="O78" s="102"/>
      <c r="P78" s="59">
        <f t="shared" si="15"/>
        <v>0</v>
      </c>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60"/>
      <c r="CC78" s="60"/>
      <c r="CD78" s="60"/>
      <c r="CE78" s="60"/>
      <c r="CF78" s="60"/>
      <c r="CG78" s="60"/>
      <c r="CH78" s="60"/>
      <c r="CI78" s="60"/>
      <c r="CJ78" s="60"/>
      <c r="CK78" s="60"/>
      <c r="CL78" s="60"/>
      <c r="CM78" s="60"/>
      <c r="CN78" s="60"/>
      <c r="CO78" s="60"/>
      <c r="CP78" s="60"/>
      <c r="CQ78" s="81"/>
      <c r="CR78" s="81"/>
      <c r="CS78" s="81"/>
      <c r="CT78" s="81"/>
      <c r="CU78" s="81"/>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c r="IW78" s="15"/>
      <c r="IX78" s="15"/>
      <c r="IY78" s="15"/>
      <c r="IZ78" s="15"/>
      <c r="JA78" s="15"/>
      <c r="JB78" s="15"/>
      <c r="JC78" s="15"/>
      <c r="JD78" s="15"/>
      <c r="JE78" s="15"/>
      <c r="JF78" s="15"/>
      <c r="JG78" s="15"/>
      <c r="JH78" s="15"/>
      <c r="JI78" s="15"/>
      <c r="JJ78" s="15"/>
      <c r="JK78" s="15"/>
      <c r="JL78" s="15"/>
      <c r="JM78" s="15"/>
      <c r="JN78" s="15"/>
      <c r="JO78" s="15"/>
      <c r="JP78" s="15"/>
      <c r="JQ78" s="15"/>
      <c r="JR78" s="15"/>
      <c r="JS78" s="15"/>
      <c r="JT78" s="15"/>
      <c r="JU78" s="15"/>
      <c r="JV78" s="15"/>
      <c r="JW78" s="15"/>
      <c r="JX78" s="15"/>
      <c r="JY78" s="15"/>
      <c r="JZ78" s="15"/>
      <c r="KA78" s="15"/>
      <c r="KB78" s="15"/>
    </row>
    <row r="79" spans="1:288" ht="15.75" customHeight="1" x14ac:dyDescent="0.25">
      <c r="A79" s="91" t="s">
        <v>297</v>
      </c>
      <c r="B79" s="91" t="s">
        <v>202</v>
      </c>
      <c r="C79" s="91" t="s">
        <v>204</v>
      </c>
      <c r="D79" s="91" t="s">
        <v>548</v>
      </c>
      <c r="E79" s="91" t="s">
        <v>551</v>
      </c>
      <c r="F79" s="91"/>
      <c r="G79" s="91"/>
      <c r="H79" s="92"/>
      <c r="I79" s="94"/>
      <c r="J79" s="94"/>
      <c r="K79" s="94"/>
      <c r="L79" s="95" t="s">
        <v>552</v>
      </c>
      <c r="M79" s="93">
        <f t="shared" si="13"/>
        <v>0</v>
      </c>
      <c r="N79" s="59">
        <f t="shared" si="14"/>
        <v>0</v>
      </c>
      <c r="O79" s="102"/>
      <c r="P79" s="59">
        <f t="shared" si="15"/>
        <v>0</v>
      </c>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60"/>
      <c r="CC79" s="60"/>
      <c r="CD79" s="60"/>
      <c r="CE79" s="60"/>
      <c r="CF79" s="60"/>
      <c r="CG79" s="60"/>
      <c r="CH79" s="60"/>
      <c r="CI79" s="60"/>
      <c r="CJ79" s="60"/>
      <c r="CK79" s="60"/>
      <c r="CL79" s="60"/>
      <c r="CM79" s="60"/>
      <c r="CN79" s="60"/>
      <c r="CO79" s="60"/>
      <c r="CP79" s="60"/>
      <c r="CQ79" s="81"/>
      <c r="CR79" s="81"/>
      <c r="CS79" s="81"/>
      <c r="CT79" s="81"/>
      <c r="CU79" s="81"/>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5"/>
      <c r="JP79" s="15"/>
      <c r="JQ79" s="15"/>
      <c r="JR79" s="15"/>
      <c r="JS79" s="15"/>
      <c r="JT79" s="15"/>
      <c r="JU79" s="15"/>
      <c r="JV79" s="15"/>
      <c r="JW79" s="15"/>
      <c r="JX79" s="15"/>
      <c r="JY79" s="15"/>
      <c r="JZ79" s="15"/>
      <c r="KA79" s="15"/>
      <c r="KB79" s="15"/>
    </row>
    <row r="80" spans="1:288" ht="15.75" customHeight="1" x14ac:dyDescent="0.25">
      <c r="A80" s="105" t="s">
        <v>297</v>
      </c>
      <c r="B80" s="105" t="s">
        <v>202</v>
      </c>
      <c r="C80" s="105" t="s">
        <v>204</v>
      </c>
      <c r="D80" s="105" t="s">
        <v>548</v>
      </c>
      <c r="E80" s="105" t="s">
        <v>551</v>
      </c>
      <c r="F80" s="116" t="s">
        <v>556</v>
      </c>
      <c r="G80" s="68" t="s">
        <v>465</v>
      </c>
      <c r="H80" s="191" t="s">
        <v>557</v>
      </c>
      <c r="I80" s="106" t="s">
        <v>223</v>
      </c>
      <c r="J80" s="106" t="s">
        <v>558</v>
      </c>
      <c r="K80" s="106"/>
      <c r="L80" s="326" t="s">
        <v>559</v>
      </c>
      <c r="M80" s="93">
        <f t="shared" si="13"/>
        <v>590000000</v>
      </c>
      <c r="N80" s="59">
        <f t="shared" si="14"/>
        <v>590000000</v>
      </c>
      <c r="O80" s="102">
        <v>8</v>
      </c>
      <c r="P80" s="59">
        <f t="shared" si="15"/>
        <v>590000000</v>
      </c>
      <c r="Q80" s="60">
        <v>590000000</v>
      </c>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80"/>
      <c r="CA80" s="80"/>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15"/>
      <c r="JN80" s="15"/>
      <c r="JO80" s="15"/>
      <c r="JP80" s="15"/>
      <c r="JQ80" s="15"/>
      <c r="JR80" s="15"/>
      <c r="JS80" s="15"/>
      <c r="JT80" s="15"/>
      <c r="JU80" s="15"/>
      <c r="JV80" s="15"/>
      <c r="JW80" s="15"/>
      <c r="JX80" s="15"/>
      <c r="JY80" s="15"/>
      <c r="JZ80" s="15"/>
      <c r="KA80" s="15"/>
      <c r="KB80" s="15"/>
    </row>
    <row r="81" spans="1:288" ht="15.75" customHeight="1" x14ac:dyDescent="0.25">
      <c r="A81" s="105" t="s">
        <v>297</v>
      </c>
      <c r="B81" s="105" t="s">
        <v>202</v>
      </c>
      <c r="C81" s="105" t="s">
        <v>204</v>
      </c>
      <c r="D81" s="105" t="s">
        <v>548</v>
      </c>
      <c r="E81" s="105" t="s">
        <v>551</v>
      </c>
      <c r="F81" s="116" t="s">
        <v>564</v>
      </c>
      <c r="G81" s="68" t="s">
        <v>465</v>
      </c>
      <c r="H81" s="191" t="s">
        <v>565</v>
      </c>
      <c r="I81" s="106" t="s">
        <v>223</v>
      </c>
      <c r="J81" s="106" t="s">
        <v>558</v>
      </c>
      <c r="K81" s="106"/>
      <c r="L81" s="326" t="s">
        <v>566</v>
      </c>
      <c r="M81" s="93">
        <f t="shared" si="13"/>
        <v>300000000</v>
      </c>
      <c r="N81" s="59">
        <f t="shared" si="14"/>
        <v>300000000</v>
      </c>
      <c r="O81" s="102">
        <v>6</v>
      </c>
      <c r="P81" s="59">
        <f t="shared" si="15"/>
        <v>300000000</v>
      </c>
      <c r="Q81" s="60">
        <v>300000000</v>
      </c>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80"/>
      <c r="CA81" s="80"/>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row>
    <row r="82" spans="1:288" ht="15.75" hidden="1" customHeight="1" x14ac:dyDescent="0.25">
      <c r="A82" s="105" t="s">
        <v>297</v>
      </c>
      <c r="B82" s="105" t="s">
        <v>202</v>
      </c>
      <c r="C82" s="105" t="s">
        <v>204</v>
      </c>
      <c r="D82" s="105" t="s">
        <v>548</v>
      </c>
      <c r="E82" s="105" t="s">
        <v>551</v>
      </c>
      <c r="F82" s="285" t="s">
        <v>1060</v>
      </c>
      <c r="G82" s="109"/>
      <c r="H82" s="286" t="s">
        <v>1030</v>
      </c>
      <c r="I82" s="106"/>
      <c r="J82" s="106"/>
      <c r="K82" s="106" t="s">
        <v>760</v>
      </c>
      <c r="L82" s="336" t="s">
        <v>1122</v>
      </c>
      <c r="M82" s="93">
        <v>100000000</v>
      </c>
      <c r="N82" s="60"/>
      <c r="O82" s="77"/>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80"/>
      <c r="CA82" s="80"/>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row>
    <row r="83" spans="1:288" ht="15.75" customHeight="1" x14ac:dyDescent="0.25">
      <c r="A83" s="57" t="s">
        <v>502</v>
      </c>
      <c r="B83" s="56"/>
      <c r="C83" s="56"/>
      <c r="D83" s="56"/>
      <c r="E83" s="56"/>
      <c r="F83" s="56"/>
      <c r="G83" s="56"/>
      <c r="H83" s="56"/>
      <c r="I83" s="57"/>
      <c r="J83" s="57"/>
      <c r="K83" s="57"/>
      <c r="L83" s="58" t="s">
        <v>580</v>
      </c>
      <c r="M83" s="93">
        <f t="shared" ref="M83:M88" si="16">N83</f>
        <v>0</v>
      </c>
      <c r="N83" s="59">
        <f t="shared" ref="N83:N88" si="17">P83</f>
        <v>0</v>
      </c>
      <c r="O83" s="102"/>
      <c r="P83" s="59">
        <f t="shared" ref="P83:P88" si="18">SUM(Q83:EW83)</f>
        <v>0</v>
      </c>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60"/>
      <c r="CC83" s="60"/>
      <c r="CD83" s="60"/>
      <c r="CE83" s="60"/>
      <c r="CF83" s="60"/>
      <c r="CG83" s="60"/>
      <c r="CH83" s="60"/>
      <c r="CI83" s="60"/>
      <c r="CJ83" s="60"/>
      <c r="CK83" s="60"/>
      <c r="CL83" s="60"/>
      <c r="CM83" s="60"/>
      <c r="CN83" s="60"/>
      <c r="CO83" s="60"/>
      <c r="CP83" s="60"/>
      <c r="CQ83" s="81"/>
      <c r="CR83" s="81"/>
      <c r="CS83" s="81"/>
      <c r="CT83" s="81"/>
      <c r="CU83" s="81"/>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row>
    <row r="84" spans="1:288" ht="15.75" customHeight="1" x14ac:dyDescent="0.25">
      <c r="A84" s="126" t="s">
        <v>502</v>
      </c>
      <c r="B84" s="126" t="s">
        <v>281</v>
      </c>
      <c r="C84" s="126"/>
      <c r="D84" s="126"/>
      <c r="E84" s="126"/>
      <c r="F84" s="197"/>
      <c r="G84" s="197"/>
      <c r="H84" s="72"/>
      <c r="I84" s="126"/>
      <c r="J84" s="126"/>
      <c r="K84" s="126"/>
      <c r="L84" s="198" t="s">
        <v>282</v>
      </c>
      <c r="M84" s="93">
        <f t="shared" si="16"/>
        <v>0</v>
      </c>
      <c r="N84" s="59">
        <f t="shared" si="17"/>
        <v>0</v>
      </c>
      <c r="O84" s="102"/>
      <c r="P84" s="59">
        <f t="shared" si="18"/>
        <v>0</v>
      </c>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59"/>
      <c r="CC84" s="59"/>
      <c r="CD84" s="59"/>
      <c r="CE84" s="59"/>
      <c r="CF84" s="59"/>
      <c r="CG84" s="59"/>
      <c r="CH84" s="59"/>
      <c r="CI84" s="59"/>
      <c r="CJ84" s="59"/>
      <c r="CK84" s="59"/>
      <c r="CL84" s="59"/>
      <c r="CM84" s="59"/>
      <c r="CN84" s="59"/>
      <c r="CO84" s="59"/>
      <c r="CP84" s="59"/>
      <c r="CQ84" s="112"/>
      <c r="CR84" s="112"/>
      <c r="CS84" s="112"/>
      <c r="CT84" s="112"/>
      <c r="CU84" s="112"/>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c r="IP84" s="113"/>
      <c r="IQ84" s="113"/>
      <c r="IR84" s="113"/>
      <c r="IS84" s="113"/>
      <c r="IT84" s="113"/>
      <c r="IU84" s="113"/>
      <c r="IV84" s="113"/>
      <c r="IW84" s="113"/>
      <c r="IX84" s="113"/>
      <c r="IY84" s="113"/>
      <c r="IZ84" s="113"/>
      <c r="JA84" s="113"/>
      <c r="JB84" s="113"/>
      <c r="JC84" s="113"/>
      <c r="JD84" s="113"/>
      <c r="JE84" s="113"/>
      <c r="JF84" s="113"/>
      <c r="JG84" s="113"/>
      <c r="JH84" s="113"/>
      <c r="JI84" s="113"/>
      <c r="JJ84" s="113"/>
      <c r="JK84" s="113"/>
      <c r="JL84" s="113"/>
      <c r="JM84" s="113"/>
      <c r="JN84" s="113"/>
      <c r="JO84" s="113"/>
      <c r="JP84" s="113"/>
      <c r="JQ84" s="113"/>
      <c r="JR84" s="113"/>
      <c r="JS84" s="113"/>
      <c r="JT84" s="113"/>
      <c r="JU84" s="113"/>
      <c r="JV84" s="113"/>
      <c r="JW84" s="113"/>
      <c r="JX84" s="113"/>
      <c r="JY84" s="113"/>
      <c r="JZ84" s="113"/>
      <c r="KA84" s="113"/>
      <c r="KB84" s="113"/>
    </row>
    <row r="85" spans="1:288" ht="15.75" customHeight="1" x14ac:dyDescent="0.25">
      <c r="A85" s="126" t="s">
        <v>502</v>
      </c>
      <c r="B85" s="126" t="s">
        <v>281</v>
      </c>
      <c r="C85" s="126" t="s">
        <v>281</v>
      </c>
      <c r="D85" s="126"/>
      <c r="E85" s="126"/>
      <c r="F85" s="197"/>
      <c r="G85" s="197"/>
      <c r="H85" s="72"/>
      <c r="I85" s="126"/>
      <c r="J85" s="126"/>
      <c r="K85" s="126"/>
      <c r="L85" s="199" t="s">
        <v>333</v>
      </c>
      <c r="M85" s="93">
        <f t="shared" si="16"/>
        <v>0</v>
      </c>
      <c r="N85" s="59">
        <f t="shared" si="17"/>
        <v>0</v>
      </c>
      <c r="O85" s="102"/>
      <c r="P85" s="59">
        <f t="shared" si="18"/>
        <v>0</v>
      </c>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59"/>
      <c r="CC85" s="59"/>
      <c r="CD85" s="59"/>
      <c r="CE85" s="59"/>
      <c r="CF85" s="59"/>
      <c r="CG85" s="59"/>
      <c r="CH85" s="59"/>
      <c r="CI85" s="59"/>
      <c r="CJ85" s="59"/>
      <c r="CK85" s="59"/>
      <c r="CL85" s="59"/>
      <c r="CM85" s="59"/>
      <c r="CN85" s="59"/>
      <c r="CO85" s="59"/>
      <c r="CP85" s="59"/>
      <c r="CQ85" s="112"/>
      <c r="CR85" s="112"/>
      <c r="CS85" s="112"/>
      <c r="CT85" s="112"/>
      <c r="CU85" s="112"/>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c r="IP85" s="113"/>
      <c r="IQ85" s="113"/>
      <c r="IR85" s="113"/>
      <c r="IS85" s="113"/>
      <c r="IT85" s="113"/>
      <c r="IU85" s="113"/>
      <c r="IV85" s="113"/>
      <c r="IW85" s="113"/>
      <c r="IX85" s="113"/>
      <c r="IY85" s="113"/>
      <c r="IZ85" s="113"/>
      <c r="JA85" s="113"/>
      <c r="JB85" s="113"/>
      <c r="JC85" s="113"/>
      <c r="JD85" s="113"/>
      <c r="JE85" s="113"/>
      <c r="JF85" s="113"/>
      <c r="JG85" s="113"/>
      <c r="JH85" s="113"/>
      <c r="JI85" s="113"/>
      <c r="JJ85" s="113"/>
      <c r="JK85" s="113"/>
      <c r="JL85" s="113"/>
      <c r="JM85" s="113"/>
      <c r="JN85" s="113"/>
      <c r="JO85" s="113"/>
      <c r="JP85" s="113"/>
      <c r="JQ85" s="113"/>
      <c r="JR85" s="113"/>
      <c r="JS85" s="113"/>
      <c r="JT85" s="113"/>
      <c r="JU85" s="113"/>
      <c r="JV85" s="113"/>
      <c r="JW85" s="113"/>
      <c r="JX85" s="113"/>
      <c r="JY85" s="113"/>
      <c r="JZ85" s="113"/>
      <c r="KA85" s="113"/>
      <c r="KB85" s="113"/>
    </row>
    <row r="86" spans="1:288" ht="15.75" customHeight="1" x14ac:dyDescent="0.25">
      <c r="A86" s="121" t="s">
        <v>502</v>
      </c>
      <c r="B86" s="121" t="s">
        <v>281</v>
      </c>
      <c r="C86" s="121" t="s">
        <v>281</v>
      </c>
      <c r="D86" s="121" t="s">
        <v>204</v>
      </c>
      <c r="E86" s="121"/>
      <c r="F86" s="201"/>
      <c r="G86" s="201"/>
      <c r="H86" s="91"/>
      <c r="I86" s="121"/>
      <c r="J86" s="121"/>
      <c r="K86" s="121"/>
      <c r="L86" s="202" t="s">
        <v>604</v>
      </c>
      <c r="M86" s="93">
        <f t="shared" si="16"/>
        <v>0</v>
      </c>
      <c r="N86" s="59">
        <f t="shared" si="17"/>
        <v>0</v>
      </c>
      <c r="O86" s="102"/>
      <c r="P86" s="59">
        <f t="shared" si="18"/>
        <v>0</v>
      </c>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59"/>
      <c r="CC86" s="59"/>
      <c r="CD86" s="59"/>
      <c r="CE86" s="59"/>
      <c r="CF86" s="59"/>
      <c r="CG86" s="59"/>
      <c r="CH86" s="59"/>
      <c r="CI86" s="59"/>
      <c r="CJ86" s="59"/>
      <c r="CK86" s="59"/>
      <c r="CL86" s="59"/>
      <c r="CM86" s="59"/>
      <c r="CN86" s="59"/>
      <c r="CO86" s="59"/>
      <c r="CP86" s="59"/>
      <c r="CQ86" s="112"/>
      <c r="CR86" s="112"/>
      <c r="CS86" s="112"/>
      <c r="CT86" s="112"/>
      <c r="CU86" s="112"/>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c r="IP86" s="113"/>
      <c r="IQ86" s="113"/>
      <c r="IR86" s="113"/>
      <c r="IS86" s="113"/>
      <c r="IT86" s="113"/>
      <c r="IU86" s="113"/>
      <c r="IV86" s="113"/>
      <c r="IW86" s="113"/>
      <c r="IX86" s="113"/>
      <c r="IY86" s="113"/>
      <c r="IZ86" s="113"/>
      <c r="JA86" s="113"/>
      <c r="JB86" s="113"/>
      <c r="JC86" s="113"/>
      <c r="JD86" s="113"/>
      <c r="JE86" s="113"/>
      <c r="JF86" s="113"/>
      <c r="JG86" s="113"/>
      <c r="JH86" s="113"/>
      <c r="JI86" s="113"/>
      <c r="JJ86" s="113"/>
      <c r="JK86" s="113"/>
      <c r="JL86" s="113"/>
      <c r="JM86" s="113"/>
      <c r="JN86" s="113"/>
      <c r="JO86" s="113"/>
      <c r="JP86" s="113"/>
      <c r="JQ86" s="113"/>
      <c r="JR86" s="113"/>
      <c r="JS86" s="113"/>
      <c r="JT86" s="113"/>
      <c r="JU86" s="113"/>
      <c r="JV86" s="113"/>
      <c r="JW86" s="113"/>
      <c r="JX86" s="113"/>
      <c r="JY86" s="113"/>
      <c r="JZ86" s="113"/>
      <c r="KA86" s="113"/>
      <c r="KB86" s="113"/>
    </row>
    <row r="87" spans="1:288" ht="15.75" customHeight="1" x14ac:dyDescent="0.25">
      <c r="A87" s="121" t="s">
        <v>502</v>
      </c>
      <c r="B87" s="121" t="s">
        <v>281</v>
      </c>
      <c r="C87" s="121" t="s">
        <v>281</v>
      </c>
      <c r="D87" s="121" t="s">
        <v>204</v>
      </c>
      <c r="E87" s="121" t="s">
        <v>608</v>
      </c>
      <c r="F87" s="201"/>
      <c r="G87" s="201"/>
      <c r="H87" s="91"/>
      <c r="I87" s="121"/>
      <c r="J87" s="121"/>
      <c r="K87" s="121"/>
      <c r="L87" s="202" t="s">
        <v>609</v>
      </c>
      <c r="M87" s="93">
        <f t="shared" si="16"/>
        <v>0</v>
      </c>
      <c r="N87" s="59">
        <f t="shared" si="17"/>
        <v>0</v>
      </c>
      <c r="O87" s="102"/>
      <c r="P87" s="59">
        <f t="shared" si="18"/>
        <v>0</v>
      </c>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59"/>
      <c r="CC87" s="59"/>
      <c r="CD87" s="59"/>
      <c r="CE87" s="59"/>
      <c r="CF87" s="59"/>
      <c r="CG87" s="59"/>
      <c r="CH87" s="59"/>
      <c r="CI87" s="59"/>
      <c r="CJ87" s="59"/>
      <c r="CK87" s="59"/>
      <c r="CL87" s="59"/>
      <c r="CM87" s="59"/>
      <c r="CN87" s="59"/>
      <c r="CO87" s="59"/>
      <c r="CP87" s="59"/>
      <c r="CQ87" s="112"/>
      <c r="CR87" s="112"/>
      <c r="CS87" s="112"/>
      <c r="CT87" s="112"/>
      <c r="CU87" s="112"/>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c r="IS87" s="113"/>
      <c r="IT87" s="113"/>
      <c r="IU87" s="113"/>
      <c r="IV87" s="113"/>
      <c r="IW87" s="113"/>
      <c r="IX87" s="113"/>
      <c r="IY87" s="113"/>
      <c r="IZ87" s="113"/>
      <c r="JA87" s="113"/>
      <c r="JB87" s="113"/>
      <c r="JC87" s="113"/>
      <c r="JD87" s="113"/>
      <c r="JE87" s="113"/>
      <c r="JF87" s="113"/>
      <c r="JG87" s="113"/>
      <c r="JH87" s="113"/>
      <c r="JI87" s="113"/>
      <c r="JJ87" s="113"/>
      <c r="JK87" s="113"/>
      <c r="JL87" s="113"/>
      <c r="JM87" s="113"/>
      <c r="JN87" s="113"/>
      <c r="JO87" s="113"/>
      <c r="JP87" s="113"/>
      <c r="JQ87" s="113"/>
      <c r="JR87" s="113"/>
      <c r="JS87" s="113"/>
      <c r="JT87" s="113"/>
      <c r="JU87" s="113"/>
      <c r="JV87" s="113"/>
      <c r="JW87" s="113"/>
      <c r="JX87" s="113"/>
      <c r="JY87" s="113"/>
      <c r="JZ87" s="113"/>
      <c r="KA87" s="113"/>
      <c r="KB87" s="113"/>
    </row>
    <row r="88" spans="1:288" ht="15.75" customHeight="1" x14ac:dyDescent="0.25">
      <c r="A88" s="149" t="s">
        <v>502</v>
      </c>
      <c r="B88" s="149" t="s">
        <v>281</v>
      </c>
      <c r="C88" s="149" t="s">
        <v>281</v>
      </c>
      <c r="D88" s="149" t="s">
        <v>204</v>
      </c>
      <c r="E88" s="149" t="s">
        <v>608</v>
      </c>
      <c r="F88" s="116" t="s">
        <v>615</v>
      </c>
      <c r="G88" s="68" t="s">
        <v>616</v>
      </c>
      <c r="H88" s="204" t="s">
        <v>617</v>
      </c>
      <c r="I88" s="217" t="s">
        <v>223</v>
      </c>
      <c r="J88" s="106" t="s">
        <v>619</v>
      </c>
      <c r="K88" s="106"/>
      <c r="L88" s="153" t="s">
        <v>620</v>
      </c>
      <c r="M88" s="93">
        <f t="shared" si="16"/>
        <v>329456449.79000002</v>
      </c>
      <c r="N88" s="59">
        <f t="shared" si="17"/>
        <v>329456449.79000002</v>
      </c>
      <c r="O88" s="102">
        <v>10</v>
      </c>
      <c r="P88" s="59">
        <f t="shared" si="18"/>
        <v>329456449.79000002</v>
      </c>
      <c r="Q88" s="59">
        <v>329456449.79000002</v>
      </c>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59"/>
      <c r="CC88" s="59"/>
      <c r="CD88" s="59"/>
      <c r="CE88" s="59"/>
      <c r="CF88" s="59"/>
      <c r="CG88" s="59"/>
      <c r="CH88" s="59"/>
      <c r="CI88" s="59"/>
      <c r="CJ88" s="59"/>
      <c r="CK88" s="59"/>
      <c r="CL88" s="59"/>
      <c r="CM88" s="59"/>
      <c r="CN88" s="59"/>
      <c r="CO88" s="59"/>
      <c r="CP88" s="59"/>
      <c r="CQ88" s="112"/>
      <c r="CR88" s="112"/>
      <c r="CS88" s="112"/>
      <c r="CT88" s="112"/>
      <c r="CU88" s="112"/>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88"/>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c r="IS88" s="113"/>
      <c r="IT88" s="113"/>
      <c r="IU88" s="113"/>
      <c r="IV88" s="113"/>
      <c r="IW88" s="113"/>
      <c r="IX88" s="113"/>
      <c r="IY88" s="113"/>
      <c r="IZ88" s="113"/>
      <c r="JA88" s="113"/>
      <c r="JB88" s="113"/>
      <c r="JC88" s="113"/>
      <c r="JD88" s="113"/>
      <c r="JE88" s="113"/>
      <c r="JF88" s="113"/>
      <c r="JG88" s="113"/>
      <c r="JH88" s="113"/>
      <c r="JI88" s="113"/>
      <c r="JJ88" s="113"/>
      <c r="JK88" s="113"/>
      <c r="JL88" s="113"/>
      <c r="JM88" s="113"/>
      <c r="JN88" s="113"/>
      <c r="JO88" s="113"/>
      <c r="JP88" s="113"/>
      <c r="JQ88" s="113"/>
      <c r="JR88" s="113"/>
      <c r="JS88" s="113"/>
      <c r="JT88" s="113"/>
      <c r="JU88" s="113"/>
      <c r="JV88" s="113"/>
      <c r="JW88" s="113"/>
      <c r="JX88" s="113"/>
      <c r="JY88" s="113"/>
      <c r="JZ88" s="113"/>
      <c r="KA88" s="113"/>
      <c r="KB88" s="113"/>
    </row>
    <row r="89" spans="1:288" ht="15.75" hidden="1" customHeight="1" x14ac:dyDescent="0.25">
      <c r="A89" s="149" t="s">
        <v>502</v>
      </c>
      <c r="B89" s="149" t="s">
        <v>281</v>
      </c>
      <c r="C89" s="149" t="s">
        <v>281</v>
      </c>
      <c r="D89" s="149" t="s">
        <v>204</v>
      </c>
      <c r="E89" s="149" t="s">
        <v>608</v>
      </c>
      <c r="F89" s="116"/>
      <c r="G89" s="68"/>
      <c r="H89" s="358" t="s">
        <v>1030</v>
      </c>
      <c r="I89" s="217" t="s">
        <v>223</v>
      </c>
      <c r="J89" s="106"/>
      <c r="K89" s="106"/>
      <c r="L89" s="111" t="s">
        <v>1123</v>
      </c>
      <c r="M89" s="93">
        <v>894463278</v>
      </c>
      <c r="N89" s="59"/>
      <c r="O89" s="102"/>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59"/>
      <c r="CC89" s="59"/>
      <c r="CD89" s="59"/>
      <c r="CE89" s="59"/>
      <c r="CF89" s="59"/>
      <c r="CG89" s="59"/>
      <c r="CH89" s="59"/>
      <c r="CI89" s="59"/>
      <c r="CJ89" s="59"/>
      <c r="CK89" s="59"/>
      <c r="CL89" s="59"/>
      <c r="CM89" s="59"/>
      <c r="CN89" s="59"/>
      <c r="CO89" s="59"/>
      <c r="CP89" s="59"/>
      <c r="CQ89" s="112"/>
      <c r="CR89" s="112"/>
      <c r="CS89" s="112"/>
      <c r="CT89" s="112"/>
      <c r="CU89" s="112"/>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88"/>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c r="IQ89" s="113"/>
      <c r="IR89" s="113"/>
      <c r="IS89" s="113"/>
      <c r="IT89" s="113"/>
      <c r="IU89" s="113"/>
      <c r="IV89" s="113"/>
      <c r="IW89" s="113"/>
      <c r="IX89" s="113"/>
      <c r="IY89" s="113"/>
      <c r="IZ89" s="113"/>
      <c r="JA89" s="113"/>
      <c r="JB89" s="113"/>
      <c r="JC89" s="113"/>
      <c r="JD89" s="113"/>
      <c r="JE89" s="113"/>
      <c r="JF89" s="113"/>
      <c r="JG89" s="113"/>
      <c r="JH89" s="113"/>
      <c r="JI89" s="113"/>
      <c r="JJ89" s="113"/>
      <c r="JK89" s="113"/>
      <c r="JL89" s="113"/>
      <c r="JM89" s="113"/>
      <c r="JN89" s="113"/>
      <c r="JO89" s="113"/>
      <c r="JP89" s="113"/>
      <c r="JQ89" s="113"/>
      <c r="JR89" s="113"/>
      <c r="JS89" s="113"/>
      <c r="JT89" s="113"/>
      <c r="JU89" s="113"/>
      <c r="JV89" s="113"/>
      <c r="JW89" s="113"/>
      <c r="JX89" s="113"/>
      <c r="JY89" s="113"/>
      <c r="JZ89" s="113"/>
      <c r="KA89" s="113"/>
      <c r="KB89" s="113"/>
    </row>
    <row r="90" spans="1:288" ht="15.75" hidden="1" customHeight="1" x14ac:dyDescent="0.25">
      <c r="A90" s="149" t="s">
        <v>502</v>
      </c>
      <c r="B90" s="149" t="s">
        <v>281</v>
      </c>
      <c r="C90" s="149" t="s">
        <v>281</v>
      </c>
      <c r="D90" s="149" t="s">
        <v>204</v>
      </c>
      <c r="E90" s="149" t="s">
        <v>608</v>
      </c>
      <c r="F90" s="116"/>
      <c r="G90" s="68"/>
      <c r="H90" s="358" t="s">
        <v>1030</v>
      </c>
      <c r="I90" s="217" t="s">
        <v>223</v>
      </c>
      <c r="J90" s="106"/>
      <c r="K90" s="106"/>
      <c r="L90" s="111" t="s">
        <v>1124</v>
      </c>
      <c r="M90" s="93">
        <v>300000000</v>
      </c>
      <c r="N90" s="59"/>
      <c r="O90" s="102"/>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59"/>
      <c r="CC90" s="59"/>
      <c r="CD90" s="59"/>
      <c r="CE90" s="59"/>
      <c r="CF90" s="59"/>
      <c r="CG90" s="59"/>
      <c r="CH90" s="59"/>
      <c r="CI90" s="59"/>
      <c r="CJ90" s="59"/>
      <c r="CK90" s="59"/>
      <c r="CL90" s="59"/>
      <c r="CM90" s="59"/>
      <c r="CN90" s="59"/>
      <c r="CO90" s="59"/>
      <c r="CP90" s="59"/>
      <c r="CQ90" s="112"/>
      <c r="CR90" s="112"/>
      <c r="CS90" s="112"/>
      <c r="CT90" s="112"/>
      <c r="CU90" s="112"/>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88"/>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c r="IS90" s="113"/>
      <c r="IT90" s="113"/>
      <c r="IU90" s="113"/>
      <c r="IV90" s="113"/>
      <c r="IW90" s="113"/>
      <c r="IX90" s="113"/>
      <c r="IY90" s="113"/>
      <c r="IZ90" s="113"/>
      <c r="JA90" s="113"/>
      <c r="JB90" s="113"/>
      <c r="JC90" s="113"/>
      <c r="JD90" s="113"/>
      <c r="JE90" s="113"/>
      <c r="JF90" s="113"/>
      <c r="JG90" s="113"/>
      <c r="JH90" s="113"/>
      <c r="JI90" s="113"/>
      <c r="JJ90" s="113"/>
      <c r="JK90" s="113"/>
      <c r="JL90" s="113"/>
      <c r="JM90" s="113"/>
      <c r="JN90" s="113"/>
      <c r="JO90" s="113"/>
      <c r="JP90" s="113"/>
      <c r="JQ90" s="113"/>
      <c r="JR90" s="113"/>
      <c r="JS90" s="113"/>
      <c r="JT90" s="113"/>
      <c r="JU90" s="113"/>
      <c r="JV90" s="113"/>
      <c r="JW90" s="113"/>
      <c r="JX90" s="113"/>
      <c r="JY90" s="113"/>
      <c r="JZ90" s="113"/>
      <c r="KA90" s="113"/>
      <c r="KB90" s="113"/>
    </row>
    <row r="91" spans="1:288" ht="15.75" hidden="1" customHeight="1" x14ac:dyDescent="0.25">
      <c r="A91" s="149" t="s">
        <v>502</v>
      </c>
      <c r="B91" s="149" t="s">
        <v>281</v>
      </c>
      <c r="C91" s="149" t="s">
        <v>281</v>
      </c>
      <c r="D91" s="149" t="s">
        <v>204</v>
      </c>
      <c r="E91" s="149" t="s">
        <v>608</v>
      </c>
      <c r="F91" s="359" t="s">
        <v>1126</v>
      </c>
      <c r="G91" s="68"/>
      <c r="H91" s="358" t="s">
        <v>1030</v>
      </c>
      <c r="I91" s="217" t="s">
        <v>223</v>
      </c>
      <c r="J91" s="106"/>
      <c r="K91" s="106" t="s">
        <v>760</v>
      </c>
      <c r="L91" s="111" t="s">
        <v>1127</v>
      </c>
      <c r="M91" s="93">
        <v>2200000000</v>
      </c>
      <c r="N91" s="59"/>
      <c r="O91" s="102"/>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59"/>
      <c r="CC91" s="59"/>
      <c r="CD91" s="59"/>
      <c r="CE91" s="59"/>
      <c r="CF91" s="59"/>
      <c r="CG91" s="59"/>
      <c r="CH91" s="59"/>
      <c r="CI91" s="59"/>
      <c r="CJ91" s="59"/>
      <c r="CK91" s="59"/>
      <c r="CL91" s="59"/>
      <c r="CM91" s="59"/>
      <c r="CN91" s="59"/>
      <c r="CO91" s="59"/>
      <c r="CP91" s="59"/>
      <c r="CQ91" s="112"/>
      <c r="CR91" s="112"/>
      <c r="CS91" s="112"/>
      <c r="CT91" s="112"/>
      <c r="CU91" s="112"/>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88"/>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c r="IS91" s="113"/>
      <c r="IT91" s="113"/>
      <c r="IU91" s="113"/>
      <c r="IV91" s="113"/>
      <c r="IW91" s="113"/>
      <c r="IX91" s="113"/>
      <c r="IY91" s="113"/>
      <c r="IZ91" s="113"/>
      <c r="JA91" s="113"/>
      <c r="JB91" s="113"/>
      <c r="JC91" s="113"/>
      <c r="JD91" s="113"/>
      <c r="JE91" s="113"/>
      <c r="JF91" s="113"/>
      <c r="JG91" s="113"/>
      <c r="JH91" s="113"/>
      <c r="JI91" s="113"/>
      <c r="JJ91" s="113"/>
      <c r="JK91" s="113"/>
      <c r="JL91" s="113"/>
      <c r="JM91" s="113"/>
      <c r="JN91" s="113"/>
      <c r="JO91" s="113"/>
      <c r="JP91" s="113"/>
      <c r="JQ91" s="113"/>
      <c r="JR91" s="113"/>
      <c r="JS91" s="113"/>
      <c r="JT91" s="113"/>
      <c r="JU91" s="113"/>
      <c r="JV91" s="113"/>
      <c r="JW91" s="113"/>
      <c r="JX91" s="113"/>
      <c r="JY91" s="113"/>
      <c r="JZ91" s="113"/>
      <c r="KA91" s="113"/>
      <c r="KB91" s="113"/>
    </row>
    <row r="92" spans="1:288" ht="15.75" customHeight="1" x14ac:dyDescent="0.25">
      <c r="A92" s="121" t="s">
        <v>502</v>
      </c>
      <c r="B92" s="121" t="s">
        <v>281</v>
      </c>
      <c r="C92" s="121" t="s">
        <v>281</v>
      </c>
      <c r="D92" s="121" t="s">
        <v>204</v>
      </c>
      <c r="E92" s="121" t="s">
        <v>471</v>
      </c>
      <c r="F92" s="121"/>
      <c r="G92" s="121"/>
      <c r="H92" s="157"/>
      <c r="I92" s="156"/>
      <c r="J92" s="156"/>
      <c r="K92" s="156"/>
      <c r="L92" s="95" t="s">
        <v>624</v>
      </c>
      <c r="M92" s="93">
        <f t="shared" ref="M92:M96" si="19">N92</f>
        <v>0</v>
      </c>
      <c r="N92" s="59">
        <f t="shared" ref="N92:N96" si="20">P92</f>
        <v>0</v>
      </c>
      <c r="O92" s="102"/>
      <c r="P92" s="59">
        <f t="shared" ref="P92:P96" si="21">SUM(Q92:EW92)</f>
        <v>0</v>
      </c>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80"/>
      <c r="CA92" s="80"/>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row>
    <row r="93" spans="1:288" ht="15.75" customHeight="1" x14ac:dyDescent="0.25">
      <c r="A93" s="149" t="s">
        <v>502</v>
      </c>
      <c r="B93" s="149" t="s">
        <v>281</v>
      </c>
      <c r="C93" s="149" t="s">
        <v>281</v>
      </c>
      <c r="D93" s="149" t="s">
        <v>204</v>
      </c>
      <c r="E93" s="149" t="s">
        <v>471</v>
      </c>
      <c r="F93" s="205" t="s">
        <v>628</v>
      </c>
      <c r="G93" s="109" t="s">
        <v>630</v>
      </c>
      <c r="H93" s="206" t="s">
        <v>631</v>
      </c>
      <c r="I93" s="217" t="s">
        <v>223</v>
      </c>
      <c r="J93" s="217" t="s">
        <v>633</v>
      </c>
      <c r="K93" s="217"/>
      <c r="L93" s="153" t="s">
        <v>634</v>
      </c>
      <c r="M93" s="93">
        <f t="shared" si="19"/>
        <v>200000000</v>
      </c>
      <c r="N93" s="59">
        <f t="shared" si="20"/>
        <v>200000000</v>
      </c>
      <c r="O93" s="102">
        <v>4</v>
      </c>
      <c r="P93" s="59">
        <f t="shared" si="21"/>
        <v>200000000</v>
      </c>
      <c r="Q93" s="59">
        <v>200000000</v>
      </c>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187"/>
      <c r="CA93" s="187"/>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c r="IS93" s="113"/>
      <c r="IT93" s="113"/>
      <c r="IU93" s="113"/>
      <c r="IV93" s="113"/>
      <c r="IW93" s="113"/>
      <c r="IX93" s="113"/>
      <c r="IY93" s="113"/>
      <c r="IZ93" s="113"/>
      <c r="JA93" s="113"/>
      <c r="JB93" s="113"/>
      <c r="JC93" s="113"/>
      <c r="JD93" s="113"/>
      <c r="JE93" s="113"/>
      <c r="JF93" s="113"/>
      <c r="JG93" s="113"/>
      <c r="JH93" s="113"/>
      <c r="JI93" s="113"/>
      <c r="JJ93" s="113"/>
      <c r="JK93" s="113"/>
      <c r="JL93" s="113"/>
      <c r="JM93" s="113"/>
      <c r="JN93" s="113"/>
      <c r="JO93" s="113"/>
      <c r="JP93" s="113"/>
      <c r="JQ93" s="113"/>
      <c r="JR93" s="113"/>
      <c r="JS93" s="113"/>
      <c r="JT93" s="113"/>
      <c r="JU93" s="113"/>
      <c r="JV93" s="113"/>
      <c r="JW93" s="113"/>
      <c r="JX93" s="113"/>
      <c r="JY93" s="113"/>
      <c r="JZ93" s="113"/>
      <c r="KA93" s="113"/>
      <c r="KB93" s="113"/>
    </row>
    <row r="94" spans="1:288" ht="15.75" customHeight="1" x14ac:dyDescent="0.25">
      <c r="A94" s="149" t="s">
        <v>502</v>
      </c>
      <c r="B94" s="149" t="s">
        <v>281</v>
      </c>
      <c r="C94" s="149" t="s">
        <v>281</v>
      </c>
      <c r="D94" s="149" t="s">
        <v>204</v>
      </c>
      <c r="E94" s="149" t="s">
        <v>471</v>
      </c>
      <c r="F94" s="172" t="s">
        <v>636</v>
      </c>
      <c r="G94" s="109" t="s">
        <v>630</v>
      </c>
      <c r="H94" s="196" t="s">
        <v>637</v>
      </c>
      <c r="I94" s="217" t="s">
        <v>223</v>
      </c>
      <c r="J94" s="217" t="s">
        <v>633</v>
      </c>
      <c r="K94" s="217"/>
      <c r="L94" s="153" t="s">
        <v>638</v>
      </c>
      <c r="M94" s="93">
        <f t="shared" si="19"/>
        <v>1000000000</v>
      </c>
      <c r="N94" s="59">
        <f t="shared" si="20"/>
        <v>1000000000</v>
      </c>
      <c r="O94" s="102">
        <v>4</v>
      </c>
      <c r="P94" s="59">
        <f t="shared" si="21"/>
        <v>1000000000</v>
      </c>
      <c r="Q94" s="60">
        <v>1000000000</v>
      </c>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80"/>
      <c r="CA94" s="80"/>
      <c r="CB94" s="60"/>
      <c r="CC94" s="60"/>
      <c r="CD94" s="60"/>
      <c r="CE94" s="60"/>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row>
    <row r="95" spans="1:288" ht="15.75" customHeight="1" x14ac:dyDescent="0.25">
      <c r="A95" s="149" t="s">
        <v>502</v>
      </c>
      <c r="B95" s="149" t="s">
        <v>281</v>
      </c>
      <c r="C95" s="149" t="s">
        <v>281</v>
      </c>
      <c r="D95" s="149" t="s">
        <v>204</v>
      </c>
      <c r="E95" s="149" t="s">
        <v>471</v>
      </c>
      <c r="F95" s="116" t="s">
        <v>641</v>
      </c>
      <c r="G95" s="68" t="s">
        <v>642</v>
      </c>
      <c r="H95" s="204" t="s">
        <v>643</v>
      </c>
      <c r="I95" s="217" t="s">
        <v>223</v>
      </c>
      <c r="J95" s="106" t="s">
        <v>644</v>
      </c>
      <c r="K95" s="106"/>
      <c r="L95" s="153" t="s">
        <v>645</v>
      </c>
      <c r="M95" s="93">
        <f t="shared" si="19"/>
        <v>789543462.32000005</v>
      </c>
      <c r="N95" s="59">
        <f t="shared" si="20"/>
        <v>789543462.32000005</v>
      </c>
      <c r="O95" s="102">
        <v>10</v>
      </c>
      <c r="P95" s="59">
        <f t="shared" si="21"/>
        <v>789543462.32000005</v>
      </c>
      <c r="Q95" s="59">
        <v>789543462.32000005</v>
      </c>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59"/>
      <c r="CC95" s="59"/>
      <c r="CD95" s="59"/>
      <c r="CE95" s="59"/>
      <c r="CF95" s="59"/>
      <c r="CG95" s="59"/>
      <c r="CH95" s="59"/>
      <c r="CI95" s="59"/>
      <c r="CJ95" s="59"/>
      <c r="CK95" s="59"/>
      <c r="CL95" s="59"/>
      <c r="CM95" s="59"/>
      <c r="CN95" s="59"/>
      <c r="CO95" s="59"/>
      <c r="CP95" s="59"/>
      <c r="CQ95" s="112"/>
      <c r="CR95" s="112"/>
      <c r="CS95" s="112"/>
      <c r="CT95" s="112"/>
      <c r="CU95" s="112"/>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88"/>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c r="IW95" s="113"/>
      <c r="IX95" s="113"/>
      <c r="IY95" s="113"/>
      <c r="IZ95" s="113"/>
      <c r="JA95" s="113"/>
      <c r="JB95" s="113"/>
      <c r="JC95" s="113"/>
      <c r="JD95" s="113"/>
      <c r="JE95" s="113"/>
      <c r="JF95" s="113"/>
      <c r="JG95" s="113"/>
      <c r="JH95" s="113"/>
      <c r="JI95" s="113"/>
      <c r="JJ95" s="113"/>
      <c r="JK95" s="113"/>
      <c r="JL95" s="113"/>
      <c r="JM95" s="113"/>
      <c r="JN95" s="113"/>
      <c r="JO95" s="113"/>
      <c r="JP95" s="113"/>
      <c r="JQ95" s="113"/>
      <c r="JR95" s="113"/>
      <c r="JS95" s="113"/>
      <c r="JT95" s="113"/>
      <c r="JU95" s="113"/>
      <c r="JV95" s="113"/>
      <c r="JW95" s="113"/>
      <c r="JX95" s="113"/>
      <c r="JY95" s="113"/>
      <c r="JZ95" s="113"/>
      <c r="KA95" s="113"/>
      <c r="KB95" s="113"/>
    </row>
    <row r="96" spans="1:288" ht="15.75" customHeight="1" x14ac:dyDescent="0.25">
      <c r="A96" s="149" t="s">
        <v>502</v>
      </c>
      <c r="B96" s="149" t="s">
        <v>281</v>
      </c>
      <c r="C96" s="149" t="s">
        <v>281</v>
      </c>
      <c r="D96" s="149" t="s">
        <v>204</v>
      </c>
      <c r="E96" s="149" t="s">
        <v>471</v>
      </c>
      <c r="F96" s="116" t="s">
        <v>647</v>
      </c>
      <c r="G96" s="68" t="s">
        <v>648</v>
      </c>
      <c r="H96" s="204" t="s">
        <v>649</v>
      </c>
      <c r="I96" s="217" t="s">
        <v>223</v>
      </c>
      <c r="J96" s="106" t="s">
        <v>644</v>
      </c>
      <c r="K96" s="106"/>
      <c r="L96" s="170" t="s">
        <v>650</v>
      </c>
      <c r="M96" s="93">
        <f t="shared" si="19"/>
        <v>6000000000</v>
      </c>
      <c r="N96" s="59">
        <f t="shared" si="20"/>
        <v>6000000000</v>
      </c>
      <c r="O96" s="102">
        <v>16</v>
      </c>
      <c r="P96" s="59">
        <f t="shared" si="21"/>
        <v>6000000000</v>
      </c>
      <c r="Q96" s="59">
        <v>6000000000</v>
      </c>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59"/>
      <c r="CC96" s="59"/>
      <c r="CD96" s="59"/>
      <c r="CE96" s="59"/>
      <c r="CF96" s="59"/>
      <c r="CG96" s="59"/>
      <c r="CH96" s="59"/>
      <c r="CI96" s="59"/>
      <c r="CJ96" s="59"/>
      <c r="CK96" s="59"/>
      <c r="CL96" s="59"/>
      <c r="CM96" s="59"/>
      <c r="CN96" s="59"/>
      <c r="CO96" s="59"/>
      <c r="CP96" s="59"/>
      <c r="CQ96" s="112"/>
      <c r="CR96" s="112"/>
      <c r="CS96" s="112"/>
      <c r="CT96" s="112"/>
      <c r="CU96" s="112"/>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88"/>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c r="IW96" s="113"/>
      <c r="IX96" s="113"/>
      <c r="IY96" s="113"/>
      <c r="IZ96" s="113"/>
      <c r="JA96" s="113"/>
      <c r="JB96" s="113"/>
      <c r="JC96" s="113"/>
      <c r="JD96" s="113"/>
      <c r="JE96" s="113"/>
      <c r="JF96" s="113"/>
      <c r="JG96" s="113"/>
      <c r="JH96" s="113"/>
      <c r="JI96" s="113"/>
      <c r="JJ96" s="113"/>
      <c r="JK96" s="113"/>
      <c r="JL96" s="113"/>
      <c r="JM96" s="113"/>
      <c r="JN96" s="113"/>
      <c r="JO96" s="113"/>
      <c r="JP96" s="113"/>
      <c r="JQ96" s="113"/>
      <c r="JR96" s="113"/>
      <c r="JS96" s="113"/>
      <c r="JT96" s="113"/>
      <c r="JU96" s="113"/>
      <c r="JV96" s="113"/>
      <c r="JW96" s="113"/>
      <c r="JX96" s="113"/>
      <c r="JY96" s="113"/>
      <c r="JZ96" s="113"/>
      <c r="KA96" s="113"/>
      <c r="KB96" s="113"/>
    </row>
    <row r="97" spans="1:288" ht="15.75" hidden="1" customHeight="1" x14ac:dyDescent="0.25">
      <c r="A97" s="208" t="s">
        <v>502</v>
      </c>
      <c r="B97" s="208" t="s">
        <v>281</v>
      </c>
      <c r="C97" s="208" t="s">
        <v>281</v>
      </c>
      <c r="D97" s="208" t="s">
        <v>204</v>
      </c>
      <c r="E97" s="208" t="s">
        <v>471</v>
      </c>
      <c r="F97" s="285" t="s">
        <v>1128</v>
      </c>
      <c r="G97" s="109"/>
      <c r="H97" s="358" t="s">
        <v>1030</v>
      </c>
      <c r="I97" s="217"/>
      <c r="J97" s="106"/>
      <c r="K97" s="106" t="s">
        <v>837</v>
      </c>
      <c r="L97" s="111" t="s">
        <v>1129</v>
      </c>
      <c r="M97" s="93">
        <v>1500000000</v>
      </c>
      <c r="N97" s="60"/>
      <c r="O97" s="77"/>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60"/>
      <c r="CC97" s="60"/>
      <c r="CD97" s="60"/>
      <c r="CE97" s="60"/>
      <c r="CF97" s="60"/>
      <c r="CG97" s="60"/>
      <c r="CH97" s="60"/>
      <c r="CI97" s="60"/>
      <c r="CJ97" s="60"/>
      <c r="CK97" s="60"/>
      <c r="CL97" s="60"/>
      <c r="CM97" s="60"/>
      <c r="CN97" s="60"/>
      <c r="CO97" s="60"/>
      <c r="CP97" s="60"/>
      <c r="CQ97" s="81"/>
      <c r="CR97" s="81"/>
      <c r="CS97" s="81"/>
      <c r="CT97" s="81"/>
      <c r="CU97" s="81"/>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360"/>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row>
    <row r="98" spans="1:288" ht="15.75" hidden="1" customHeight="1" x14ac:dyDescent="0.25">
      <c r="A98" s="208" t="s">
        <v>502</v>
      </c>
      <c r="B98" s="208" t="s">
        <v>281</v>
      </c>
      <c r="C98" s="208" t="s">
        <v>281</v>
      </c>
      <c r="D98" s="208" t="s">
        <v>204</v>
      </c>
      <c r="E98" s="208" t="s">
        <v>471</v>
      </c>
      <c r="F98" s="285" t="s">
        <v>1130</v>
      </c>
      <c r="G98" s="109"/>
      <c r="H98" s="358" t="s">
        <v>1030</v>
      </c>
      <c r="I98" s="217"/>
      <c r="J98" s="106"/>
      <c r="K98" s="106" t="s">
        <v>856</v>
      </c>
      <c r="L98" s="111" t="s">
        <v>1131</v>
      </c>
      <c r="M98" s="93">
        <v>885028523.72000003</v>
      </c>
      <c r="N98" s="60"/>
      <c r="O98" s="77"/>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60"/>
      <c r="CC98" s="60"/>
      <c r="CD98" s="60"/>
      <c r="CE98" s="60"/>
      <c r="CF98" s="60"/>
      <c r="CG98" s="60"/>
      <c r="CH98" s="60"/>
      <c r="CI98" s="60"/>
      <c r="CJ98" s="60"/>
      <c r="CK98" s="60"/>
      <c r="CL98" s="60"/>
      <c r="CM98" s="60"/>
      <c r="CN98" s="60"/>
      <c r="CO98" s="60"/>
      <c r="CP98" s="60"/>
      <c r="CQ98" s="81"/>
      <c r="CR98" s="81"/>
      <c r="CS98" s="81"/>
      <c r="CT98" s="81"/>
      <c r="CU98" s="81"/>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360"/>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row>
    <row r="99" spans="1:288" ht="15.75" customHeight="1" x14ac:dyDescent="0.25">
      <c r="A99" s="72" t="s">
        <v>502</v>
      </c>
      <c r="B99" s="72" t="s">
        <v>202</v>
      </c>
      <c r="C99" s="72"/>
      <c r="D99" s="72"/>
      <c r="E99" s="72"/>
      <c r="F99" s="72"/>
      <c r="G99" s="72"/>
      <c r="H99" s="72"/>
      <c r="I99" s="126"/>
      <c r="J99" s="126"/>
      <c r="K99" s="126"/>
      <c r="L99" s="76" t="s">
        <v>353</v>
      </c>
      <c r="M99" s="93">
        <f t="shared" ref="M99:M113" si="22">N99</f>
        <v>0</v>
      </c>
      <c r="N99" s="59">
        <f t="shared" ref="N99:N113" si="23">P99</f>
        <v>0</v>
      </c>
      <c r="O99" s="102"/>
      <c r="P99" s="59">
        <f t="shared" ref="P99:P113" si="24">SUM(Q99:EW99)</f>
        <v>0</v>
      </c>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80"/>
      <c r="CA99" s="80"/>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row>
    <row r="100" spans="1:288" ht="15.75" customHeight="1" x14ac:dyDescent="0.25">
      <c r="A100" s="72" t="s">
        <v>502</v>
      </c>
      <c r="B100" s="72" t="s">
        <v>202</v>
      </c>
      <c r="C100" s="72" t="s">
        <v>204</v>
      </c>
      <c r="D100" s="72"/>
      <c r="E100" s="72"/>
      <c r="F100" s="72"/>
      <c r="G100" s="72"/>
      <c r="H100" s="72"/>
      <c r="I100" s="126"/>
      <c r="J100" s="126"/>
      <c r="K100" s="126"/>
      <c r="L100" s="76" t="s">
        <v>354</v>
      </c>
      <c r="M100" s="93">
        <f t="shared" si="22"/>
        <v>0</v>
      </c>
      <c r="N100" s="59">
        <f t="shared" si="23"/>
        <v>0</v>
      </c>
      <c r="O100" s="102"/>
      <c r="P100" s="59">
        <f t="shared" si="24"/>
        <v>0</v>
      </c>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80"/>
      <c r="CA100" s="80"/>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c r="IW100" s="15"/>
      <c r="IX100" s="15"/>
      <c r="IY100" s="15"/>
      <c r="IZ100" s="15"/>
      <c r="JA100" s="15"/>
      <c r="JB100" s="15"/>
      <c r="JC100" s="15"/>
      <c r="JD100" s="15"/>
      <c r="JE100" s="15"/>
      <c r="JF100" s="15"/>
      <c r="JG100" s="15"/>
      <c r="JH100" s="15"/>
      <c r="JI100" s="15"/>
      <c r="JJ100" s="15"/>
      <c r="JK100" s="15"/>
      <c r="JL100" s="15"/>
      <c r="JM100" s="15"/>
      <c r="JN100" s="15"/>
      <c r="JO100" s="15"/>
      <c r="JP100" s="15"/>
      <c r="JQ100" s="15"/>
      <c r="JR100" s="15"/>
      <c r="JS100" s="15"/>
      <c r="JT100" s="15"/>
      <c r="JU100" s="15"/>
      <c r="JV100" s="15"/>
      <c r="JW100" s="15"/>
      <c r="JX100" s="15"/>
      <c r="JY100" s="15"/>
      <c r="JZ100" s="15"/>
      <c r="KA100" s="15"/>
      <c r="KB100" s="15"/>
    </row>
    <row r="101" spans="1:288" ht="15.75" customHeight="1" x14ac:dyDescent="0.25">
      <c r="A101" s="91" t="s">
        <v>502</v>
      </c>
      <c r="B101" s="91" t="s">
        <v>202</v>
      </c>
      <c r="C101" s="91" t="s">
        <v>204</v>
      </c>
      <c r="D101" s="91" t="s">
        <v>523</v>
      </c>
      <c r="E101" s="91"/>
      <c r="F101" s="91"/>
      <c r="G101" s="91"/>
      <c r="H101" s="91"/>
      <c r="I101" s="121"/>
      <c r="J101" s="121"/>
      <c r="K101" s="121"/>
      <c r="L101" s="95" t="s">
        <v>524</v>
      </c>
      <c r="M101" s="93">
        <f t="shared" si="22"/>
        <v>0</v>
      </c>
      <c r="N101" s="59">
        <f t="shared" si="23"/>
        <v>0</v>
      </c>
      <c r="O101" s="102"/>
      <c r="P101" s="59">
        <f t="shared" si="24"/>
        <v>0</v>
      </c>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80"/>
      <c r="CA101" s="80"/>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c r="JS101" s="15"/>
      <c r="JT101" s="15"/>
      <c r="JU101" s="15"/>
      <c r="JV101" s="15"/>
      <c r="JW101" s="15"/>
      <c r="JX101" s="15"/>
      <c r="JY101" s="15"/>
      <c r="JZ101" s="15"/>
      <c r="KA101" s="15"/>
      <c r="KB101" s="15"/>
    </row>
    <row r="102" spans="1:288" ht="15.75" customHeight="1" x14ac:dyDescent="0.25">
      <c r="A102" s="91" t="s">
        <v>502</v>
      </c>
      <c r="B102" s="91" t="s">
        <v>202</v>
      </c>
      <c r="C102" s="91" t="s">
        <v>204</v>
      </c>
      <c r="D102" s="91" t="s">
        <v>523</v>
      </c>
      <c r="E102" s="91" t="s">
        <v>668</v>
      </c>
      <c r="F102" s="91"/>
      <c r="G102" s="91"/>
      <c r="H102" s="91"/>
      <c r="I102" s="121"/>
      <c r="J102" s="121"/>
      <c r="K102" s="121"/>
      <c r="L102" s="95" t="s">
        <v>669</v>
      </c>
      <c r="M102" s="93">
        <f t="shared" si="22"/>
        <v>0</v>
      </c>
      <c r="N102" s="59">
        <f t="shared" si="23"/>
        <v>0</v>
      </c>
      <c r="O102" s="102"/>
      <c r="P102" s="59">
        <f t="shared" si="24"/>
        <v>0</v>
      </c>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80"/>
      <c r="CA102" s="80"/>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row>
    <row r="103" spans="1:288" ht="15.75" customHeight="1" x14ac:dyDescent="0.25">
      <c r="A103" s="208" t="s">
        <v>502</v>
      </c>
      <c r="B103" s="208" t="s">
        <v>202</v>
      </c>
      <c r="C103" s="208" t="s">
        <v>204</v>
      </c>
      <c r="D103" s="208" t="s">
        <v>523</v>
      </c>
      <c r="E103" s="208" t="s">
        <v>668</v>
      </c>
      <c r="F103" s="172" t="s">
        <v>677</v>
      </c>
      <c r="G103" s="68" t="s">
        <v>535</v>
      </c>
      <c r="H103" s="196" t="s">
        <v>678</v>
      </c>
      <c r="I103" s="209" t="s">
        <v>244</v>
      </c>
      <c r="J103" s="148" t="s">
        <v>680</v>
      </c>
      <c r="K103" s="148"/>
      <c r="L103" s="170" t="s">
        <v>681</v>
      </c>
      <c r="M103" s="93">
        <f t="shared" si="22"/>
        <v>1750000000</v>
      </c>
      <c r="N103" s="59">
        <f t="shared" si="23"/>
        <v>1750000000</v>
      </c>
      <c r="O103" s="102">
        <v>10</v>
      </c>
      <c r="P103" s="59">
        <f t="shared" si="24"/>
        <v>1750000000</v>
      </c>
      <c r="Q103" s="59">
        <v>1750000000</v>
      </c>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187"/>
      <c r="CA103" s="187"/>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c r="DT103" s="112"/>
      <c r="DU103" s="112"/>
      <c r="DV103" s="112"/>
      <c r="DW103" s="112"/>
      <c r="DX103" s="112"/>
      <c r="DY103" s="112"/>
      <c r="DZ103" s="112"/>
      <c r="EA103" s="112"/>
      <c r="EB103" s="112"/>
      <c r="EC103" s="112"/>
      <c r="ED103" s="112"/>
      <c r="EE103" s="112"/>
      <c r="EF103" s="112"/>
      <c r="EG103" s="112"/>
      <c r="EH103" s="59"/>
      <c r="EI103" s="59"/>
      <c r="EJ103" s="59"/>
      <c r="EK103" s="59"/>
      <c r="EL103" s="59"/>
      <c r="EM103" s="59"/>
      <c r="EN103" s="112"/>
      <c r="EO103" s="112"/>
      <c r="EP103" s="112"/>
      <c r="EQ103" s="112"/>
      <c r="ER103" s="112"/>
      <c r="ES103" s="112"/>
      <c r="ET103" s="112"/>
      <c r="EU103" s="112"/>
      <c r="EV103" s="112"/>
      <c r="EW103" s="112"/>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c r="HI103" s="113"/>
      <c r="HJ103" s="113"/>
      <c r="HK103" s="113"/>
      <c r="HL103" s="113"/>
      <c r="HM103" s="113"/>
      <c r="HN103" s="113"/>
      <c r="HO103" s="113"/>
      <c r="HP103" s="113"/>
      <c r="HQ103" s="113"/>
      <c r="HR103" s="113"/>
      <c r="HS103" s="113"/>
      <c r="HT103" s="113"/>
      <c r="HU103" s="113"/>
      <c r="HV103" s="113"/>
      <c r="HW103" s="113"/>
      <c r="HX103" s="113"/>
      <c r="HY103" s="113"/>
      <c r="HZ103" s="113"/>
      <c r="IA103" s="113"/>
      <c r="IB103" s="113"/>
      <c r="IC103" s="113"/>
      <c r="ID103" s="113"/>
      <c r="IE103" s="113"/>
      <c r="IF103" s="113"/>
      <c r="IG103" s="113"/>
      <c r="IH103" s="113"/>
      <c r="II103" s="113"/>
      <c r="IJ103" s="113"/>
      <c r="IK103" s="113"/>
      <c r="IL103" s="113"/>
      <c r="IM103" s="113"/>
      <c r="IN103" s="113"/>
      <c r="IO103" s="113"/>
      <c r="IP103" s="113"/>
      <c r="IQ103" s="113"/>
      <c r="IR103" s="113"/>
      <c r="IS103" s="113"/>
      <c r="IT103" s="113"/>
      <c r="IU103" s="113"/>
      <c r="IV103" s="113"/>
      <c r="IW103" s="113"/>
      <c r="IX103" s="113"/>
      <c r="IY103" s="113"/>
      <c r="IZ103" s="113"/>
      <c r="JA103" s="113"/>
      <c r="JB103" s="113"/>
      <c r="JC103" s="113"/>
      <c r="JD103" s="113"/>
      <c r="JE103" s="113"/>
      <c r="JF103" s="113"/>
      <c r="JG103" s="113"/>
      <c r="JH103" s="113"/>
      <c r="JI103" s="113"/>
      <c r="JJ103" s="113"/>
      <c r="JK103" s="113"/>
      <c r="JL103" s="113"/>
      <c r="JM103" s="113"/>
      <c r="JN103" s="113"/>
      <c r="JO103" s="113"/>
      <c r="JP103" s="113"/>
      <c r="JQ103" s="113"/>
      <c r="JR103" s="113"/>
      <c r="JS103" s="113"/>
      <c r="JT103" s="113"/>
      <c r="JU103" s="113"/>
      <c r="JV103" s="113"/>
      <c r="JW103" s="113"/>
      <c r="JX103" s="113"/>
      <c r="JY103" s="113"/>
      <c r="JZ103" s="113"/>
      <c r="KA103" s="113"/>
      <c r="KB103" s="113"/>
    </row>
    <row r="104" spans="1:288" ht="15.75" customHeight="1" x14ac:dyDescent="0.25">
      <c r="A104" s="208" t="s">
        <v>502</v>
      </c>
      <c r="B104" s="208" t="s">
        <v>202</v>
      </c>
      <c r="C104" s="208" t="s">
        <v>204</v>
      </c>
      <c r="D104" s="208" t="s">
        <v>523</v>
      </c>
      <c r="E104" s="208" t="s">
        <v>668</v>
      </c>
      <c r="F104" s="172" t="s">
        <v>684</v>
      </c>
      <c r="G104" s="109" t="s">
        <v>630</v>
      </c>
      <c r="H104" s="196" t="s">
        <v>685</v>
      </c>
      <c r="I104" s="209" t="s">
        <v>244</v>
      </c>
      <c r="J104" s="148" t="s">
        <v>686</v>
      </c>
      <c r="K104" s="148"/>
      <c r="L104" s="153" t="s">
        <v>687</v>
      </c>
      <c r="M104" s="93">
        <f t="shared" si="22"/>
        <v>1500000000</v>
      </c>
      <c r="N104" s="59">
        <f t="shared" si="23"/>
        <v>1500000000</v>
      </c>
      <c r="O104" s="102">
        <v>6</v>
      </c>
      <c r="P104" s="59">
        <f t="shared" si="24"/>
        <v>1500000000</v>
      </c>
      <c r="Q104" s="59">
        <v>1500000000</v>
      </c>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187"/>
      <c r="CA104" s="187"/>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c r="HI104" s="113"/>
      <c r="HJ104" s="113"/>
      <c r="HK104" s="113"/>
      <c r="HL104" s="113"/>
      <c r="HM104" s="113"/>
      <c r="HN104" s="113"/>
      <c r="HO104" s="113"/>
      <c r="HP104" s="113"/>
      <c r="HQ104" s="113"/>
      <c r="HR104" s="113"/>
      <c r="HS104" s="113"/>
      <c r="HT104" s="113"/>
      <c r="HU104" s="113"/>
      <c r="HV104" s="113"/>
      <c r="HW104" s="113"/>
      <c r="HX104" s="113"/>
      <c r="HY104" s="113"/>
      <c r="HZ104" s="113"/>
      <c r="IA104" s="113"/>
      <c r="IB104" s="113"/>
      <c r="IC104" s="113"/>
      <c r="ID104" s="113"/>
      <c r="IE104" s="113"/>
      <c r="IF104" s="113"/>
      <c r="IG104" s="113"/>
      <c r="IH104" s="113"/>
      <c r="II104" s="113"/>
      <c r="IJ104" s="113"/>
      <c r="IK104" s="113"/>
      <c r="IL104" s="113"/>
      <c r="IM104" s="113"/>
      <c r="IN104" s="113"/>
      <c r="IO104" s="113"/>
      <c r="IP104" s="113"/>
      <c r="IQ104" s="113"/>
      <c r="IR104" s="113"/>
      <c r="IS104" s="113"/>
      <c r="IT104" s="113"/>
      <c r="IU104" s="113"/>
      <c r="IV104" s="113"/>
      <c r="IW104" s="113"/>
      <c r="IX104" s="113"/>
      <c r="IY104" s="113"/>
      <c r="IZ104" s="113"/>
      <c r="JA104" s="113"/>
      <c r="JB104" s="113"/>
      <c r="JC104" s="113"/>
      <c r="JD104" s="113"/>
      <c r="JE104" s="113"/>
      <c r="JF104" s="113"/>
      <c r="JG104" s="113"/>
      <c r="JH104" s="113"/>
      <c r="JI104" s="113"/>
      <c r="JJ104" s="113"/>
      <c r="JK104" s="113"/>
      <c r="JL104" s="113"/>
      <c r="JM104" s="113"/>
      <c r="JN104" s="113"/>
      <c r="JO104" s="113"/>
      <c r="JP104" s="113"/>
      <c r="JQ104" s="113"/>
      <c r="JR104" s="113"/>
      <c r="JS104" s="113"/>
      <c r="JT104" s="113"/>
      <c r="JU104" s="113"/>
      <c r="JV104" s="113"/>
      <c r="JW104" s="113"/>
      <c r="JX104" s="113"/>
      <c r="JY104" s="113"/>
      <c r="JZ104" s="113"/>
      <c r="KA104" s="113"/>
      <c r="KB104" s="113"/>
    </row>
    <row r="105" spans="1:288" ht="15.75" customHeight="1" x14ac:dyDescent="0.25">
      <c r="A105" s="208" t="s">
        <v>502</v>
      </c>
      <c r="B105" s="208" t="s">
        <v>202</v>
      </c>
      <c r="C105" s="208" t="s">
        <v>204</v>
      </c>
      <c r="D105" s="208" t="s">
        <v>523</v>
      </c>
      <c r="E105" s="208" t="s">
        <v>668</v>
      </c>
      <c r="F105" s="172" t="s">
        <v>691</v>
      </c>
      <c r="G105" s="109" t="s">
        <v>363</v>
      </c>
      <c r="H105" s="210" t="s">
        <v>692</v>
      </c>
      <c r="I105" s="217" t="s">
        <v>244</v>
      </c>
      <c r="J105" s="106" t="s">
        <v>693</v>
      </c>
      <c r="K105" s="106"/>
      <c r="L105" s="356" t="s">
        <v>694</v>
      </c>
      <c r="M105" s="93">
        <f t="shared" si="22"/>
        <v>7850000000</v>
      </c>
      <c r="N105" s="59">
        <f t="shared" si="23"/>
        <v>7850000000</v>
      </c>
      <c r="O105" s="102">
        <v>16</v>
      </c>
      <c r="P105" s="59">
        <f t="shared" si="24"/>
        <v>7850000000</v>
      </c>
      <c r="Q105" s="60">
        <v>7850000000</v>
      </c>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80"/>
      <c r="CA105" s="80"/>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1"/>
      <c r="EW105" s="81"/>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row>
    <row r="106" spans="1:288" ht="15.75" customHeight="1" x14ac:dyDescent="0.25">
      <c r="A106" s="208" t="s">
        <v>502</v>
      </c>
      <c r="B106" s="208" t="s">
        <v>202</v>
      </c>
      <c r="C106" s="208" t="s">
        <v>204</v>
      </c>
      <c r="D106" s="208" t="s">
        <v>523</v>
      </c>
      <c r="E106" s="208" t="s">
        <v>668</v>
      </c>
      <c r="F106" s="116" t="s">
        <v>700</v>
      </c>
      <c r="G106" s="211" t="s">
        <v>701</v>
      </c>
      <c r="H106" s="204" t="s">
        <v>702</v>
      </c>
      <c r="I106" s="217" t="s">
        <v>244</v>
      </c>
      <c r="J106" s="217" t="s">
        <v>703</v>
      </c>
      <c r="K106" s="217"/>
      <c r="L106" s="357" t="s">
        <v>704</v>
      </c>
      <c r="M106" s="93">
        <f t="shared" si="22"/>
        <v>1275000000</v>
      </c>
      <c r="N106" s="59">
        <f t="shared" si="23"/>
        <v>1275000000</v>
      </c>
      <c r="O106" s="102">
        <v>6</v>
      </c>
      <c r="P106" s="59">
        <f t="shared" si="24"/>
        <v>1275000000</v>
      </c>
      <c r="Q106" s="60">
        <v>1275000000</v>
      </c>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80"/>
      <c r="CA106" s="80"/>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row>
    <row r="107" spans="1:288" ht="15.75" customHeight="1" x14ac:dyDescent="0.25">
      <c r="A107" s="208" t="s">
        <v>502</v>
      </c>
      <c r="B107" s="208" t="s">
        <v>202</v>
      </c>
      <c r="C107" s="208" t="s">
        <v>204</v>
      </c>
      <c r="D107" s="208" t="s">
        <v>523</v>
      </c>
      <c r="E107" s="208" t="s">
        <v>668</v>
      </c>
      <c r="F107" s="116" t="s">
        <v>709</v>
      </c>
      <c r="G107" s="211" t="s">
        <v>710</v>
      </c>
      <c r="H107" s="204" t="s">
        <v>711</v>
      </c>
      <c r="I107" s="217" t="s">
        <v>244</v>
      </c>
      <c r="J107" s="217" t="s">
        <v>712</v>
      </c>
      <c r="K107" s="217"/>
      <c r="L107" s="326" t="s">
        <v>713</v>
      </c>
      <c r="M107" s="93">
        <f t="shared" si="22"/>
        <v>1530000000</v>
      </c>
      <c r="N107" s="59">
        <f t="shared" si="23"/>
        <v>1530000000</v>
      </c>
      <c r="O107" s="102">
        <v>12</v>
      </c>
      <c r="P107" s="59">
        <f t="shared" si="24"/>
        <v>1530000000</v>
      </c>
      <c r="Q107" s="60">
        <v>1530000000</v>
      </c>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80"/>
      <c r="CA107" s="80"/>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row>
    <row r="108" spans="1:288" ht="15.75" customHeight="1" x14ac:dyDescent="0.25">
      <c r="A108" s="208" t="s">
        <v>502</v>
      </c>
      <c r="B108" s="208" t="s">
        <v>202</v>
      </c>
      <c r="C108" s="208" t="s">
        <v>204</v>
      </c>
      <c r="D108" s="208" t="s">
        <v>523</v>
      </c>
      <c r="E108" s="208" t="s">
        <v>668</v>
      </c>
      <c r="F108" s="116" t="s">
        <v>718</v>
      </c>
      <c r="G108" s="211" t="s">
        <v>710</v>
      </c>
      <c r="H108" s="204" t="s">
        <v>719</v>
      </c>
      <c r="I108" s="217" t="s">
        <v>244</v>
      </c>
      <c r="J108" s="217" t="s">
        <v>712</v>
      </c>
      <c r="K108" s="217"/>
      <c r="L108" s="326" t="s">
        <v>720</v>
      </c>
      <c r="M108" s="93">
        <f t="shared" si="22"/>
        <v>1190000000</v>
      </c>
      <c r="N108" s="59">
        <f t="shared" si="23"/>
        <v>1190000000</v>
      </c>
      <c r="O108" s="102">
        <v>12</v>
      </c>
      <c r="P108" s="59">
        <f t="shared" si="24"/>
        <v>1190000000</v>
      </c>
      <c r="Q108" s="60">
        <v>1190000000</v>
      </c>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80"/>
      <c r="CA108" s="80"/>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row>
    <row r="109" spans="1:288" ht="15.75" customHeight="1" x14ac:dyDescent="0.25">
      <c r="A109" s="208" t="s">
        <v>502</v>
      </c>
      <c r="B109" s="208" t="s">
        <v>202</v>
      </c>
      <c r="C109" s="208" t="s">
        <v>204</v>
      </c>
      <c r="D109" s="208" t="s">
        <v>523</v>
      </c>
      <c r="E109" s="208" t="s">
        <v>668</v>
      </c>
      <c r="F109" s="172" t="s">
        <v>726</v>
      </c>
      <c r="G109" s="109" t="s">
        <v>727</v>
      </c>
      <c r="H109" s="208" t="s">
        <v>728</v>
      </c>
      <c r="I109" s="217" t="s">
        <v>244</v>
      </c>
      <c r="J109" s="217" t="s">
        <v>680</v>
      </c>
      <c r="K109" s="217"/>
      <c r="L109" s="356" t="s">
        <v>729</v>
      </c>
      <c r="M109" s="93">
        <f t="shared" si="22"/>
        <v>6300000000</v>
      </c>
      <c r="N109" s="59">
        <f t="shared" si="23"/>
        <v>6300000000</v>
      </c>
      <c r="O109" s="102">
        <v>15</v>
      </c>
      <c r="P109" s="59">
        <f t="shared" si="24"/>
        <v>6300000000</v>
      </c>
      <c r="Q109" s="60">
        <v>6300000000</v>
      </c>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80"/>
      <c r="CA109" s="80"/>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row>
    <row r="110" spans="1:288" ht="15.75" customHeight="1" x14ac:dyDescent="0.25">
      <c r="A110" s="208" t="s">
        <v>502</v>
      </c>
      <c r="B110" s="208" t="s">
        <v>202</v>
      </c>
      <c r="C110" s="208" t="s">
        <v>204</v>
      </c>
      <c r="D110" s="208" t="s">
        <v>523</v>
      </c>
      <c r="E110" s="208" t="s">
        <v>668</v>
      </c>
      <c r="F110" s="116" t="s">
        <v>732</v>
      </c>
      <c r="G110" s="109" t="s">
        <v>733</v>
      </c>
      <c r="H110" s="204" t="s">
        <v>734</v>
      </c>
      <c r="I110" s="217" t="s">
        <v>244</v>
      </c>
      <c r="J110" s="217" t="s">
        <v>680</v>
      </c>
      <c r="K110" s="217"/>
      <c r="L110" s="326" t="s">
        <v>729</v>
      </c>
      <c r="M110" s="93">
        <f t="shared" si="22"/>
        <v>3000000000</v>
      </c>
      <c r="N110" s="59">
        <f t="shared" si="23"/>
        <v>3000000000</v>
      </c>
      <c r="O110" s="102">
        <v>16</v>
      </c>
      <c r="P110" s="59">
        <f t="shared" si="24"/>
        <v>3000000000</v>
      </c>
      <c r="Q110" s="60">
        <v>3000000000</v>
      </c>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80"/>
      <c r="CA110" s="80"/>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row>
    <row r="111" spans="1:288" ht="15.75" customHeight="1" x14ac:dyDescent="0.25">
      <c r="A111" s="208" t="s">
        <v>502</v>
      </c>
      <c r="B111" s="208" t="s">
        <v>202</v>
      </c>
      <c r="C111" s="208" t="s">
        <v>204</v>
      </c>
      <c r="D111" s="208" t="s">
        <v>523</v>
      </c>
      <c r="E111" s="208" t="s">
        <v>668</v>
      </c>
      <c r="F111" s="172" t="s">
        <v>737</v>
      </c>
      <c r="G111" s="109" t="s">
        <v>738</v>
      </c>
      <c r="H111" s="149" t="s">
        <v>739</v>
      </c>
      <c r="I111" s="217" t="s">
        <v>244</v>
      </c>
      <c r="J111" s="106" t="s">
        <v>740</v>
      </c>
      <c r="K111" s="106"/>
      <c r="L111" s="356" t="s">
        <v>879</v>
      </c>
      <c r="M111" s="93">
        <f t="shared" si="22"/>
        <v>6300000000</v>
      </c>
      <c r="N111" s="59">
        <f t="shared" si="23"/>
        <v>6300000000</v>
      </c>
      <c r="O111" s="102">
        <v>15</v>
      </c>
      <c r="P111" s="59">
        <f t="shared" si="24"/>
        <v>6300000000</v>
      </c>
      <c r="Q111" s="60">
        <v>6300000000</v>
      </c>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80"/>
      <c r="CA111" s="80"/>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row>
    <row r="112" spans="1:288" ht="15.75" customHeight="1" x14ac:dyDescent="0.25">
      <c r="A112" s="208" t="s">
        <v>502</v>
      </c>
      <c r="B112" s="208" t="s">
        <v>202</v>
      </c>
      <c r="C112" s="208" t="s">
        <v>204</v>
      </c>
      <c r="D112" s="208" t="s">
        <v>523</v>
      </c>
      <c r="E112" s="208" t="s">
        <v>668</v>
      </c>
      <c r="F112" s="172" t="s">
        <v>747</v>
      </c>
      <c r="G112" s="109" t="s">
        <v>738</v>
      </c>
      <c r="H112" s="149" t="s">
        <v>748</v>
      </c>
      <c r="I112" s="217" t="s">
        <v>244</v>
      </c>
      <c r="J112" s="106" t="s">
        <v>749</v>
      </c>
      <c r="K112" s="106"/>
      <c r="L112" s="356" t="s">
        <v>750</v>
      </c>
      <c r="M112" s="93">
        <f t="shared" si="22"/>
        <v>1500000000</v>
      </c>
      <c r="N112" s="59">
        <f t="shared" si="23"/>
        <v>1500000000</v>
      </c>
      <c r="O112" s="102">
        <v>15</v>
      </c>
      <c r="P112" s="59">
        <f t="shared" si="24"/>
        <v>1500000000</v>
      </c>
      <c r="Q112" s="60">
        <v>1500000000</v>
      </c>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80"/>
      <c r="CA112" s="80"/>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1"/>
      <c r="EW112" s="81"/>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row>
    <row r="113" spans="1:288" ht="15.75" customHeight="1" x14ac:dyDescent="0.25">
      <c r="A113" s="208" t="s">
        <v>502</v>
      </c>
      <c r="B113" s="208" t="s">
        <v>202</v>
      </c>
      <c r="C113" s="208" t="s">
        <v>204</v>
      </c>
      <c r="D113" s="208" t="s">
        <v>523</v>
      </c>
      <c r="E113" s="208" t="s">
        <v>668</v>
      </c>
      <c r="F113" s="116" t="s">
        <v>753</v>
      </c>
      <c r="G113" s="109" t="s">
        <v>754</v>
      </c>
      <c r="H113" s="204" t="s">
        <v>755</v>
      </c>
      <c r="I113" s="217" t="s">
        <v>244</v>
      </c>
      <c r="J113" s="106" t="s">
        <v>749</v>
      </c>
      <c r="K113" s="106"/>
      <c r="L113" s="357" t="s">
        <v>750</v>
      </c>
      <c r="M113" s="93">
        <f t="shared" si="22"/>
        <v>1476054450</v>
      </c>
      <c r="N113" s="59">
        <f t="shared" si="23"/>
        <v>1476054450</v>
      </c>
      <c r="O113" s="102">
        <v>15</v>
      </c>
      <c r="P113" s="59">
        <f t="shared" si="24"/>
        <v>1476054450</v>
      </c>
      <c r="Q113" s="60">
        <v>1476054450</v>
      </c>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80"/>
      <c r="CA113" s="80"/>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row>
    <row r="114" spans="1:288" ht="15.75" hidden="1" customHeight="1" x14ac:dyDescent="0.25">
      <c r="A114" s="208" t="s">
        <v>502</v>
      </c>
      <c r="B114" s="208" t="s">
        <v>202</v>
      </c>
      <c r="C114" s="208" t="s">
        <v>204</v>
      </c>
      <c r="D114" s="208" t="s">
        <v>523</v>
      </c>
      <c r="E114" s="208" t="s">
        <v>668</v>
      </c>
      <c r="F114" s="359" t="s">
        <v>882</v>
      </c>
      <c r="G114" s="109"/>
      <c r="H114" s="358" t="s">
        <v>1030</v>
      </c>
      <c r="I114" s="217" t="s">
        <v>244</v>
      </c>
      <c r="J114" s="106"/>
      <c r="K114" s="106" t="s">
        <v>1132</v>
      </c>
      <c r="L114" s="300" t="s">
        <v>1133</v>
      </c>
      <c r="M114" s="93">
        <v>400000000</v>
      </c>
      <c r="N114" s="59"/>
      <c r="O114" s="102"/>
      <c r="P114" s="59"/>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80"/>
      <c r="CA114" s="80"/>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c r="JD114" s="15"/>
      <c r="JE114" s="15"/>
      <c r="JF114" s="15"/>
      <c r="JG114" s="15"/>
      <c r="JH114" s="15"/>
      <c r="JI114" s="15"/>
      <c r="JJ114" s="15"/>
      <c r="JK114" s="15"/>
      <c r="JL114" s="15"/>
      <c r="JM114" s="15"/>
      <c r="JN114" s="15"/>
      <c r="JO114" s="15"/>
      <c r="JP114" s="15"/>
      <c r="JQ114" s="15"/>
      <c r="JR114" s="15"/>
      <c r="JS114" s="15"/>
      <c r="JT114" s="15"/>
      <c r="JU114" s="15"/>
      <c r="JV114" s="15"/>
      <c r="JW114" s="15"/>
      <c r="JX114" s="15"/>
      <c r="JY114" s="15"/>
      <c r="JZ114" s="15"/>
      <c r="KA114" s="15"/>
      <c r="KB114" s="15"/>
    </row>
    <row r="115" spans="1:288" ht="15.75" hidden="1" customHeight="1" x14ac:dyDescent="0.25">
      <c r="A115" s="208" t="s">
        <v>502</v>
      </c>
      <c r="B115" s="208" t="s">
        <v>202</v>
      </c>
      <c r="C115" s="208" t="s">
        <v>204</v>
      </c>
      <c r="D115" s="208" t="s">
        <v>523</v>
      </c>
      <c r="E115" s="208" t="s">
        <v>668</v>
      </c>
      <c r="F115" s="359" t="s">
        <v>887</v>
      </c>
      <c r="G115" s="109"/>
      <c r="H115" s="358" t="s">
        <v>1030</v>
      </c>
      <c r="I115" s="217"/>
      <c r="J115" s="106"/>
      <c r="K115" s="106" t="s">
        <v>598</v>
      </c>
      <c r="L115" s="300" t="s">
        <v>889</v>
      </c>
      <c r="M115" s="93">
        <v>300000000</v>
      </c>
      <c r="N115" s="59"/>
      <c r="O115" s="102"/>
      <c r="P115" s="59"/>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80"/>
      <c r="CA115" s="80"/>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1"/>
      <c r="EW115" s="81"/>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c r="JY115" s="15"/>
      <c r="JZ115" s="15"/>
      <c r="KA115" s="15"/>
      <c r="KB115" s="15"/>
    </row>
    <row r="116" spans="1:288" ht="15.75" hidden="1" customHeight="1" x14ac:dyDescent="0.25">
      <c r="A116" s="208" t="s">
        <v>502</v>
      </c>
      <c r="B116" s="208" t="s">
        <v>202</v>
      </c>
      <c r="C116" s="208" t="s">
        <v>204</v>
      </c>
      <c r="D116" s="208" t="s">
        <v>523</v>
      </c>
      <c r="E116" s="208" t="s">
        <v>668</v>
      </c>
      <c r="F116" s="359" t="s">
        <v>1134</v>
      </c>
      <c r="G116" s="109"/>
      <c r="H116" s="358" t="s">
        <v>1030</v>
      </c>
      <c r="I116" s="217"/>
      <c r="J116" s="106"/>
      <c r="K116" s="106" t="s">
        <v>856</v>
      </c>
      <c r="L116" s="300" t="s">
        <v>1135</v>
      </c>
      <c r="M116" s="93">
        <v>632383931.12</v>
      </c>
      <c r="N116" s="59"/>
      <c r="O116" s="102"/>
      <c r="P116" s="59"/>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80"/>
      <c r="CA116" s="80"/>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c r="JY116" s="15"/>
      <c r="JZ116" s="15"/>
      <c r="KA116" s="15"/>
      <c r="KB116" s="15"/>
    </row>
    <row r="117" spans="1:288" ht="15.75" hidden="1" customHeight="1" x14ac:dyDescent="0.25">
      <c r="A117" s="208" t="s">
        <v>502</v>
      </c>
      <c r="B117" s="208" t="s">
        <v>202</v>
      </c>
      <c r="C117" s="208" t="s">
        <v>204</v>
      </c>
      <c r="D117" s="208" t="s">
        <v>523</v>
      </c>
      <c r="E117" s="208" t="s">
        <v>668</v>
      </c>
      <c r="F117" s="359" t="s">
        <v>1136</v>
      </c>
      <c r="G117" s="109"/>
      <c r="H117" s="358" t="s">
        <v>1030</v>
      </c>
      <c r="I117" s="217"/>
      <c r="J117" s="106"/>
      <c r="K117" s="106" t="s">
        <v>856</v>
      </c>
      <c r="L117" s="300" t="s">
        <v>1137</v>
      </c>
      <c r="M117" s="93">
        <v>520046580.16000003</v>
      </c>
      <c r="N117" s="59"/>
      <c r="O117" s="102"/>
      <c r="P117" s="59"/>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80"/>
      <c r="CA117" s="80"/>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row>
    <row r="118" spans="1:288" ht="15.75" customHeight="1" x14ac:dyDescent="0.25">
      <c r="A118" s="121" t="s">
        <v>502</v>
      </c>
      <c r="B118" s="121" t="s">
        <v>202</v>
      </c>
      <c r="C118" s="121" t="s">
        <v>204</v>
      </c>
      <c r="D118" s="121" t="s">
        <v>523</v>
      </c>
      <c r="E118" s="121" t="s">
        <v>762</v>
      </c>
      <c r="F118" s="201"/>
      <c r="G118" s="201"/>
      <c r="H118" s="91"/>
      <c r="I118" s="121"/>
      <c r="J118" s="121"/>
      <c r="K118" s="121"/>
      <c r="L118" s="213" t="s">
        <v>763</v>
      </c>
      <c r="M118" s="93">
        <f t="shared" ref="M118:M119" si="25">N118</f>
        <v>0</v>
      </c>
      <c r="N118" s="59">
        <f t="shared" ref="N118:N119" si="26">P118</f>
        <v>0</v>
      </c>
      <c r="O118" s="102"/>
      <c r="P118" s="59">
        <f t="shared" ref="P118:P119" si="27">SUM(Q118:EW118)</f>
        <v>0</v>
      </c>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187"/>
      <c r="CA118" s="187"/>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c r="EB118" s="112"/>
      <c r="EC118" s="112"/>
      <c r="ED118" s="112"/>
      <c r="EE118" s="112"/>
      <c r="EF118" s="112"/>
      <c r="EG118" s="112"/>
      <c r="EH118" s="112"/>
      <c r="EI118" s="112"/>
      <c r="EJ118" s="112"/>
      <c r="EK118" s="112"/>
      <c r="EL118" s="112"/>
      <c r="EM118" s="112"/>
      <c r="EN118" s="112"/>
      <c r="EO118" s="112"/>
      <c r="EP118" s="112"/>
      <c r="EQ118" s="112"/>
      <c r="ER118" s="112"/>
      <c r="ES118" s="112"/>
      <c r="ET118" s="112"/>
      <c r="EU118" s="112"/>
      <c r="EV118" s="112"/>
      <c r="EW118" s="112"/>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3"/>
      <c r="FU118" s="113"/>
      <c r="FV118" s="113"/>
      <c r="FW118" s="113"/>
      <c r="FX118" s="113"/>
      <c r="FY118" s="113"/>
      <c r="FZ118" s="113"/>
      <c r="GA118" s="113"/>
      <c r="GB118" s="113"/>
      <c r="GC118" s="113"/>
      <c r="GD118" s="113"/>
      <c r="GE118" s="113"/>
      <c r="GF118" s="113"/>
      <c r="GG118" s="113"/>
      <c r="GH118" s="113"/>
      <c r="GI118" s="113"/>
      <c r="GJ118" s="113"/>
      <c r="GK118" s="113"/>
      <c r="GL118" s="113"/>
      <c r="GM118" s="113"/>
      <c r="GN118" s="113"/>
      <c r="GO118" s="113"/>
      <c r="GP118" s="113"/>
      <c r="GQ118" s="113"/>
      <c r="GR118" s="113"/>
      <c r="GS118" s="113"/>
      <c r="GT118" s="113"/>
      <c r="GU118" s="113"/>
      <c r="GV118" s="113"/>
      <c r="GW118" s="113"/>
      <c r="GX118" s="113"/>
      <c r="GY118" s="113"/>
      <c r="GZ118" s="113"/>
      <c r="HA118" s="113"/>
      <c r="HB118" s="113"/>
      <c r="HC118" s="113"/>
      <c r="HD118" s="113"/>
      <c r="HE118" s="113"/>
      <c r="HF118" s="113"/>
      <c r="HG118" s="113"/>
      <c r="HH118" s="113"/>
      <c r="HI118" s="113"/>
      <c r="HJ118" s="113"/>
      <c r="HK118" s="113"/>
      <c r="HL118" s="113"/>
      <c r="HM118" s="113"/>
      <c r="HN118" s="113"/>
      <c r="HO118" s="113"/>
      <c r="HP118" s="113"/>
      <c r="HQ118" s="113"/>
      <c r="HR118" s="113"/>
      <c r="HS118" s="113"/>
      <c r="HT118" s="113"/>
      <c r="HU118" s="113"/>
      <c r="HV118" s="113"/>
      <c r="HW118" s="113"/>
      <c r="HX118" s="113"/>
      <c r="HY118" s="113"/>
      <c r="HZ118" s="113"/>
      <c r="IA118" s="113"/>
      <c r="IB118" s="113"/>
      <c r="IC118" s="113"/>
      <c r="ID118" s="113"/>
      <c r="IE118" s="113"/>
      <c r="IF118" s="113"/>
      <c r="IG118" s="113"/>
      <c r="IH118" s="113"/>
      <c r="II118" s="113"/>
      <c r="IJ118" s="113"/>
      <c r="IK118" s="113"/>
      <c r="IL118" s="113"/>
      <c r="IM118" s="113"/>
      <c r="IN118" s="113"/>
      <c r="IO118" s="113"/>
      <c r="IP118" s="113"/>
      <c r="IQ118" s="113"/>
      <c r="IR118" s="113"/>
      <c r="IS118" s="113"/>
      <c r="IT118" s="113"/>
      <c r="IU118" s="113"/>
      <c r="IV118" s="113"/>
      <c r="IW118" s="113"/>
      <c r="IX118" s="113"/>
      <c r="IY118" s="113"/>
      <c r="IZ118" s="113"/>
      <c r="JA118" s="113"/>
      <c r="JB118" s="113"/>
      <c r="JC118" s="113"/>
      <c r="JD118" s="113"/>
      <c r="JE118" s="113"/>
      <c r="JF118" s="113"/>
      <c r="JG118" s="113"/>
      <c r="JH118" s="113"/>
      <c r="JI118" s="113"/>
      <c r="JJ118" s="113"/>
      <c r="JK118" s="113"/>
      <c r="JL118" s="113"/>
      <c r="JM118" s="113"/>
      <c r="JN118" s="113"/>
      <c r="JO118" s="113"/>
      <c r="JP118" s="113"/>
      <c r="JQ118" s="113"/>
      <c r="JR118" s="113"/>
      <c r="JS118" s="113"/>
      <c r="JT118" s="113"/>
      <c r="JU118" s="113"/>
      <c r="JV118" s="113"/>
      <c r="JW118" s="113"/>
      <c r="JX118" s="113"/>
      <c r="JY118" s="113"/>
      <c r="JZ118" s="113"/>
      <c r="KA118" s="113"/>
      <c r="KB118" s="113"/>
    </row>
    <row r="119" spans="1:288" ht="15.75" customHeight="1" x14ac:dyDescent="0.25">
      <c r="A119" s="208" t="s">
        <v>502</v>
      </c>
      <c r="B119" s="208" t="s">
        <v>202</v>
      </c>
      <c r="C119" s="208" t="s">
        <v>204</v>
      </c>
      <c r="D119" s="208" t="s">
        <v>523</v>
      </c>
      <c r="E119" s="208" t="s">
        <v>762</v>
      </c>
      <c r="F119" s="214" t="s">
        <v>363</v>
      </c>
      <c r="G119" s="109" t="s">
        <v>363</v>
      </c>
      <c r="H119" s="215" t="s">
        <v>770</v>
      </c>
      <c r="I119" s="217" t="s">
        <v>223</v>
      </c>
      <c r="J119" s="217" t="s">
        <v>771</v>
      </c>
      <c r="K119" s="217"/>
      <c r="L119" s="171" t="s">
        <v>772</v>
      </c>
      <c r="M119" s="93">
        <f t="shared" si="25"/>
        <v>5000000000</v>
      </c>
      <c r="N119" s="59">
        <f t="shared" si="26"/>
        <v>5000000000</v>
      </c>
      <c r="O119" s="102">
        <v>15</v>
      </c>
      <c r="P119" s="59">
        <f t="shared" si="27"/>
        <v>5000000000</v>
      </c>
      <c r="Q119" s="59">
        <v>5000000000</v>
      </c>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187"/>
      <c r="CA119" s="187"/>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c r="EP119" s="112"/>
      <c r="EQ119" s="112"/>
      <c r="ER119" s="112"/>
      <c r="ES119" s="112"/>
      <c r="ET119" s="112"/>
      <c r="EU119" s="112"/>
      <c r="EV119" s="112"/>
      <c r="EW119" s="112"/>
      <c r="EX119" s="113"/>
      <c r="EY119" s="113"/>
      <c r="EZ119" s="113"/>
      <c r="FA119" s="113"/>
      <c r="FB119" s="113"/>
      <c r="FC119" s="113"/>
      <c r="FD119" s="113"/>
      <c r="FE119" s="113"/>
      <c r="FF119" s="113"/>
      <c r="FG119" s="113"/>
      <c r="FH119" s="113"/>
      <c r="FI119" s="113"/>
      <c r="FJ119" s="113"/>
      <c r="FK119" s="113"/>
      <c r="FL119" s="113"/>
      <c r="FM119" s="113"/>
      <c r="FN119" s="113"/>
      <c r="FO119" s="113"/>
      <c r="FP119" s="113"/>
      <c r="FQ119" s="113"/>
      <c r="FR119" s="113"/>
      <c r="FS119" s="113"/>
      <c r="FT119" s="113"/>
      <c r="FU119" s="113"/>
      <c r="FV119" s="113"/>
      <c r="FW119" s="113"/>
      <c r="FX119" s="113"/>
      <c r="FY119" s="113"/>
      <c r="FZ119" s="113"/>
      <c r="GA119" s="113"/>
      <c r="GB119" s="113"/>
      <c r="GC119" s="113"/>
      <c r="GD119" s="113"/>
      <c r="GE119" s="113"/>
      <c r="GF119" s="113"/>
      <c r="GG119" s="113"/>
      <c r="GH119" s="113"/>
      <c r="GI119" s="113"/>
      <c r="GJ119" s="113"/>
      <c r="GK119" s="113"/>
      <c r="GL119" s="113"/>
      <c r="GM119" s="113"/>
      <c r="GN119" s="113"/>
      <c r="GO119" s="113"/>
      <c r="GP119" s="113"/>
      <c r="GQ119" s="113"/>
      <c r="GR119" s="113"/>
      <c r="GS119" s="113"/>
      <c r="GT119" s="113"/>
      <c r="GU119" s="113"/>
      <c r="GV119" s="113"/>
      <c r="GW119" s="113"/>
      <c r="GX119" s="113"/>
      <c r="GY119" s="113"/>
      <c r="GZ119" s="113"/>
      <c r="HA119" s="113"/>
      <c r="HB119" s="113"/>
      <c r="HC119" s="113"/>
      <c r="HD119" s="113"/>
      <c r="HE119" s="113"/>
      <c r="HF119" s="113"/>
      <c r="HG119" s="113"/>
      <c r="HH119" s="113"/>
      <c r="HI119" s="113"/>
      <c r="HJ119" s="113"/>
      <c r="HK119" s="113"/>
      <c r="HL119" s="113"/>
      <c r="HM119" s="113"/>
      <c r="HN119" s="113"/>
      <c r="HO119" s="113"/>
      <c r="HP119" s="113"/>
      <c r="HQ119" s="113"/>
      <c r="HR119" s="113"/>
      <c r="HS119" s="113"/>
      <c r="HT119" s="113"/>
      <c r="HU119" s="113"/>
      <c r="HV119" s="113"/>
      <c r="HW119" s="113"/>
      <c r="HX119" s="113"/>
      <c r="HY119" s="113"/>
      <c r="HZ119" s="113"/>
      <c r="IA119" s="113"/>
      <c r="IB119" s="113"/>
      <c r="IC119" s="113"/>
      <c r="ID119" s="113"/>
      <c r="IE119" s="113"/>
      <c r="IF119" s="113"/>
      <c r="IG119" s="113"/>
      <c r="IH119" s="113"/>
      <c r="II119" s="113"/>
      <c r="IJ119" s="113"/>
      <c r="IK119" s="113"/>
      <c r="IL119" s="113"/>
      <c r="IM119" s="113"/>
      <c r="IN119" s="113"/>
      <c r="IO119" s="113"/>
      <c r="IP119" s="113"/>
      <c r="IQ119" s="113"/>
      <c r="IR119" s="113"/>
      <c r="IS119" s="113"/>
      <c r="IT119" s="113"/>
      <c r="IU119" s="113"/>
      <c r="IV119" s="113"/>
      <c r="IW119" s="113"/>
      <c r="IX119" s="113"/>
      <c r="IY119" s="113"/>
      <c r="IZ119" s="113"/>
      <c r="JA119" s="113"/>
      <c r="JB119" s="113"/>
      <c r="JC119" s="113"/>
      <c r="JD119" s="113"/>
      <c r="JE119" s="113"/>
      <c r="JF119" s="113"/>
      <c r="JG119" s="113"/>
      <c r="JH119" s="113"/>
      <c r="JI119" s="113"/>
      <c r="JJ119" s="113"/>
      <c r="JK119" s="113"/>
      <c r="JL119" s="113"/>
      <c r="JM119" s="113"/>
      <c r="JN119" s="113"/>
      <c r="JO119" s="113"/>
      <c r="JP119" s="113"/>
      <c r="JQ119" s="113"/>
      <c r="JR119" s="113"/>
      <c r="JS119" s="113"/>
      <c r="JT119" s="113"/>
      <c r="JU119" s="113"/>
      <c r="JV119" s="113"/>
      <c r="JW119" s="113"/>
      <c r="JX119" s="113"/>
      <c r="JY119" s="113"/>
      <c r="JZ119" s="113"/>
      <c r="KA119" s="113"/>
      <c r="KB119" s="113"/>
    </row>
    <row r="120" spans="1:288" ht="15.75" hidden="1" customHeight="1" x14ac:dyDescent="0.25">
      <c r="A120" s="208" t="s">
        <v>502</v>
      </c>
      <c r="B120" s="208" t="s">
        <v>202</v>
      </c>
      <c r="C120" s="208" t="s">
        <v>204</v>
      </c>
      <c r="D120" s="208" t="s">
        <v>523</v>
      </c>
      <c r="E120" s="208" t="s">
        <v>762</v>
      </c>
      <c r="F120" s="359" t="s">
        <v>1073</v>
      </c>
      <c r="G120" s="109"/>
      <c r="H120" s="358" t="s">
        <v>1030</v>
      </c>
      <c r="I120" s="217" t="s">
        <v>223</v>
      </c>
      <c r="J120" s="217"/>
      <c r="K120" s="217" t="s">
        <v>760</v>
      </c>
      <c r="L120" s="111" t="s">
        <v>1138</v>
      </c>
      <c r="M120" s="93">
        <v>322846717.5</v>
      </c>
      <c r="N120" s="59"/>
      <c r="O120" s="102"/>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187"/>
      <c r="CA120" s="187"/>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c r="EB120" s="112"/>
      <c r="EC120" s="112"/>
      <c r="ED120" s="112"/>
      <c r="EE120" s="112"/>
      <c r="EF120" s="112"/>
      <c r="EG120" s="112"/>
      <c r="EH120" s="112"/>
      <c r="EI120" s="112"/>
      <c r="EJ120" s="112"/>
      <c r="EK120" s="112"/>
      <c r="EL120" s="112"/>
      <c r="EM120" s="112"/>
      <c r="EN120" s="112"/>
      <c r="EO120" s="112"/>
      <c r="EP120" s="112"/>
      <c r="EQ120" s="112"/>
      <c r="ER120" s="112"/>
      <c r="ES120" s="112"/>
      <c r="ET120" s="112"/>
      <c r="EU120" s="112"/>
      <c r="EV120" s="112"/>
      <c r="EW120" s="112"/>
      <c r="EX120" s="113"/>
      <c r="EY120" s="113"/>
      <c r="EZ120" s="113"/>
      <c r="FA120" s="113"/>
      <c r="FB120" s="113"/>
      <c r="FC120" s="113"/>
      <c r="FD120" s="113"/>
      <c r="FE120" s="113"/>
      <c r="FF120" s="113"/>
      <c r="FG120" s="113"/>
      <c r="FH120" s="113"/>
      <c r="FI120" s="113"/>
      <c r="FJ120" s="113"/>
      <c r="FK120" s="113"/>
      <c r="FL120" s="113"/>
      <c r="FM120" s="113"/>
      <c r="FN120" s="113"/>
      <c r="FO120" s="113"/>
      <c r="FP120" s="113"/>
      <c r="FQ120" s="113"/>
      <c r="FR120" s="113"/>
      <c r="FS120" s="113"/>
      <c r="FT120" s="113"/>
      <c r="FU120" s="113"/>
      <c r="FV120" s="113"/>
      <c r="FW120" s="113"/>
      <c r="FX120" s="113"/>
      <c r="FY120" s="113"/>
      <c r="FZ120" s="113"/>
      <c r="GA120" s="113"/>
      <c r="GB120" s="113"/>
      <c r="GC120" s="113"/>
      <c r="GD120" s="113"/>
      <c r="GE120" s="113"/>
      <c r="GF120" s="113"/>
      <c r="GG120" s="113"/>
      <c r="GH120" s="113"/>
      <c r="GI120" s="113"/>
      <c r="GJ120" s="113"/>
      <c r="GK120" s="113"/>
      <c r="GL120" s="113"/>
      <c r="GM120" s="113"/>
      <c r="GN120" s="113"/>
      <c r="GO120" s="113"/>
      <c r="GP120" s="113"/>
      <c r="GQ120" s="113"/>
      <c r="GR120" s="113"/>
      <c r="GS120" s="113"/>
      <c r="GT120" s="113"/>
      <c r="GU120" s="113"/>
      <c r="GV120" s="113"/>
      <c r="GW120" s="113"/>
      <c r="GX120" s="113"/>
      <c r="GY120" s="113"/>
      <c r="GZ120" s="113"/>
      <c r="HA120" s="113"/>
      <c r="HB120" s="113"/>
      <c r="HC120" s="113"/>
      <c r="HD120" s="113"/>
      <c r="HE120" s="113"/>
      <c r="HF120" s="113"/>
      <c r="HG120" s="113"/>
      <c r="HH120" s="113"/>
      <c r="HI120" s="113"/>
      <c r="HJ120" s="113"/>
      <c r="HK120" s="113"/>
      <c r="HL120" s="113"/>
      <c r="HM120" s="113"/>
      <c r="HN120" s="113"/>
      <c r="HO120" s="113"/>
      <c r="HP120" s="113"/>
      <c r="HQ120" s="113"/>
      <c r="HR120" s="113"/>
      <c r="HS120" s="113"/>
      <c r="HT120" s="113"/>
      <c r="HU120" s="113"/>
      <c r="HV120" s="113"/>
      <c r="HW120" s="113"/>
      <c r="HX120" s="113"/>
      <c r="HY120" s="113"/>
      <c r="HZ120" s="113"/>
      <c r="IA120" s="113"/>
      <c r="IB120" s="113"/>
      <c r="IC120" s="113"/>
      <c r="ID120" s="113"/>
      <c r="IE120" s="113"/>
      <c r="IF120" s="113"/>
      <c r="IG120" s="113"/>
      <c r="IH120" s="113"/>
      <c r="II120" s="113"/>
      <c r="IJ120" s="113"/>
      <c r="IK120" s="113"/>
      <c r="IL120" s="113"/>
      <c r="IM120" s="113"/>
      <c r="IN120" s="113"/>
      <c r="IO120" s="113"/>
      <c r="IP120" s="113"/>
      <c r="IQ120" s="113"/>
      <c r="IR120" s="113"/>
      <c r="IS120" s="113"/>
      <c r="IT120" s="113"/>
      <c r="IU120" s="113"/>
      <c r="IV120" s="113"/>
      <c r="IW120" s="113"/>
      <c r="IX120" s="113"/>
      <c r="IY120" s="113"/>
      <c r="IZ120" s="113"/>
      <c r="JA120" s="113"/>
      <c r="JB120" s="113"/>
      <c r="JC120" s="113"/>
      <c r="JD120" s="113"/>
      <c r="JE120" s="113"/>
      <c r="JF120" s="113"/>
      <c r="JG120" s="113"/>
      <c r="JH120" s="113"/>
      <c r="JI120" s="113"/>
      <c r="JJ120" s="113"/>
      <c r="JK120" s="113"/>
      <c r="JL120" s="113"/>
      <c r="JM120" s="113"/>
      <c r="JN120" s="113"/>
      <c r="JO120" s="113"/>
      <c r="JP120" s="113"/>
      <c r="JQ120" s="113"/>
      <c r="JR120" s="113"/>
      <c r="JS120" s="113"/>
      <c r="JT120" s="113"/>
      <c r="JU120" s="113"/>
      <c r="JV120" s="113"/>
      <c r="JW120" s="113"/>
      <c r="JX120" s="113"/>
      <c r="JY120" s="113"/>
      <c r="JZ120" s="113"/>
      <c r="KA120" s="113"/>
      <c r="KB120" s="113"/>
    </row>
    <row r="121" spans="1:288" ht="15.75" hidden="1" customHeight="1" x14ac:dyDescent="0.25">
      <c r="A121" s="208" t="s">
        <v>502</v>
      </c>
      <c r="B121" s="208" t="s">
        <v>202</v>
      </c>
      <c r="C121" s="208" t="s">
        <v>204</v>
      </c>
      <c r="D121" s="208" t="s">
        <v>523</v>
      </c>
      <c r="E121" s="208" t="s">
        <v>762</v>
      </c>
      <c r="F121" s="359" t="s">
        <v>923</v>
      </c>
      <c r="G121" s="109"/>
      <c r="H121" s="358" t="s">
        <v>1030</v>
      </c>
      <c r="I121" s="217"/>
      <c r="J121" s="217"/>
      <c r="K121" s="217" t="s">
        <v>837</v>
      </c>
      <c r="L121" s="111" t="s">
        <v>1148</v>
      </c>
      <c r="M121" s="93">
        <v>300000000</v>
      </c>
      <c r="N121" s="59"/>
      <c r="O121" s="102"/>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187"/>
      <c r="CA121" s="187"/>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3"/>
      <c r="EY121" s="113"/>
      <c r="EZ121" s="113"/>
      <c r="FA121" s="113"/>
      <c r="FB121" s="113"/>
      <c r="FC121" s="113"/>
      <c r="FD121" s="113"/>
      <c r="FE121" s="113"/>
      <c r="FF121" s="113"/>
      <c r="FG121" s="113"/>
      <c r="FH121" s="113"/>
      <c r="FI121" s="113"/>
      <c r="FJ121" s="113"/>
      <c r="FK121" s="113"/>
      <c r="FL121" s="113"/>
      <c r="FM121" s="113"/>
      <c r="FN121" s="113"/>
      <c r="FO121" s="113"/>
      <c r="FP121" s="113"/>
      <c r="FQ121" s="113"/>
      <c r="FR121" s="113"/>
      <c r="FS121" s="113"/>
      <c r="FT121" s="113"/>
      <c r="FU121" s="113"/>
      <c r="FV121" s="113"/>
      <c r="FW121" s="113"/>
      <c r="FX121" s="113"/>
      <c r="FY121" s="113"/>
      <c r="FZ121" s="113"/>
      <c r="GA121" s="113"/>
      <c r="GB121" s="113"/>
      <c r="GC121" s="113"/>
      <c r="GD121" s="113"/>
      <c r="GE121" s="113"/>
      <c r="GF121" s="113"/>
      <c r="GG121" s="113"/>
      <c r="GH121" s="113"/>
      <c r="GI121" s="113"/>
      <c r="GJ121" s="113"/>
      <c r="GK121" s="113"/>
      <c r="GL121" s="113"/>
      <c r="GM121" s="113"/>
      <c r="GN121" s="113"/>
      <c r="GO121" s="113"/>
      <c r="GP121" s="113"/>
      <c r="GQ121" s="113"/>
      <c r="GR121" s="113"/>
      <c r="GS121" s="113"/>
      <c r="GT121" s="113"/>
      <c r="GU121" s="113"/>
      <c r="GV121" s="113"/>
      <c r="GW121" s="113"/>
      <c r="GX121" s="113"/>
      <c r="GY121" s="113"/>
      <c r="GZ121" s="113"/>
      <c r="HA121" s="113"/>
      <c r="HB121" s="113"/>
      <c r="HC121" s="113"/>
      <c r="HD121" s="113"/>
      <c r="HE121" s="113"/>
      <c r="HF121" s="113"/>
      <c r="HG121" s="113"/>
      <c r="HH121" s="113"/>
      <c r="HI121" s="113"/>
      <c r="HJ121" s="113"/>
      <c r="HK121" s="113"/>
      <c r="HL121" s="113"/>
      <c r="HM121" s="113"/>
      <c r="HN121" s="113"/>
      <c r="HO121" s="113"/>
      <c r="HP121" s="113"/>
      <c r="HQ121" s="113"/>
      <c r="HR121" s="113"/>
      <c r="HS121" s="113"/>
      <c r="HT121" s="113"/>
      <c r="HU121" s="113"/>
      <c r="HV121" s="113"/>
      <c r="HW121" s="113"/>
      <c r="HX121" s="113"/>
      <c r="HY121" s="113"/>
      <c r="HZ121" s="113"/>
      <c r="IA121" s="113"/>
      <c r="IB121" s="113"/>
      <c r="IC121" s="113"/>
      <c r="ID121" s="113"/>
      <c r="IE121" s="113"/>
      <c r="IF121" s="113"/>
      <c r="IG121" s="113"/>
      <c r="IH121" s="113"/>
      <c r="II121" s="113"/>
      <c r="IJ121" s="113"/>
      <c r="IK121" s="113"/>
      <c r="IL121" s="113"/>
      <c r="IM121" s="113"/>
      <c r="IN121" s="113"/>
      <c r="IO121" s="113"/>
      <c r="IP121" s="113"/>
      <c r="IQ121" s="113"/>
      <c r="IR121" s="113"/>
      <c r="IS121" s="113"/>
      <c r="IT121" s="113"/>
      <c r="IU121" s="113"/>
      <c r="IV121" s="113"/>
      <c r="IW121" s="113"/>
      <c r="IX121" s="113"/>
      <c r="IY121" s="113"/>
      <c r="IZ121" s="113"/>
      <c r="JA121" s="113"/>
      <c r="JB121" s="113"/>
      <c r="JC121" s="113"/>
      <c r="JD121" s="113"/>
      <c r="JE121" s="113"/>
      <c r="JF121" s="113"/>
      <c r="JG121" s="113"/>
      <c r="JH121" s="113"/>
      <c r="JI121" s="113"/>
      <c r="JJ121" s="113"/>
      <c r="JK121" s="113"/>
      <c r="JL121" s="113"/>
      <c r="JM121" s="113"/>
      <c r="JN121" s="113"/>
      <c r="JO121" s="113"/>
      <c r="JP121" s="113"/>
      <c r="JQ121" s="113"/>
      <c r="JR121" s="113"/>
      <c r="JS121" s="113"/>
      <c r="JT121" s="113"/>
      <c r="JU121" s="113"/>
      <c r="JV121" s="113"/>
      <c r="JW121" s="113"/>
      <c r="JX121" s="113"/>
      <c r="JY121" s="113"/>
      <c r="JZ121" s="113"/>
      <c r="KA121" s="113"/>
      <c r="KB121" s="113"/>
    </row>
    <row r="122" spans="1:288" ht="15.75" customHeight="1" x14ac:dyDescent="0.25">
      <c r="A122" s="121" t="s">
        <v>502</v>
      </c>
      <c r="B122" s="121" t="s">
        <v>202</v>
      </c>
      <c r="C122" s="121" t="s">
        <v>204</v>
      </c>
      <c r="D122" s="121" t="s">
        <v>523</v>
      </c>
      <c r="E122" s="121" t="s">
        <v>775</v>
      </c>
      <c r="F122" s="201"/>
      <c r="G122" s="201"/>
      <c r="H122" s="91"/>
      <c r="I122" s="121"/>
      <c r="J122" s="121"/>
      <c r="K122" s="121"/>
      <c r="L122" s="202" t="s">
        <v>776</v>
      </c>
      <c r="M122" s="93">
        <f t="shared" ref="M122:M133" si="28">N122</f>
        <v>0</v>
      </c>
      <c r="N122" s="59">
        <f t="shared" ref="N122:N133" si="29">P122</f>
        <v>0</v>
      </c>
      <c r="O122" s="102"/>
      <c r="P122" s="59">
        <f t="shared" ref="P122:P133" si="30">SUM(Q122:EW122)</f>
        <v>0</v>
      </c>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216"/>
      <c r="CA122" s="216"/>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9"/>
      <c r="EY122" s="159"/>
      <c r="EZ122" s="159"/>
      <c r="FA122" s="159"/>
      <c r="FB122" s="159"/>
      <c r="FC122" s="159"/>
      <c r="FD122" s="159"/>
      <c r="FE122" s="159"/>
      <c r="FF122" s="159"/>
      <c r="FG122" s="159"/>
      <c r="FH122" s="159"/>
      <c r="FI122" s="159"/>
      <c r="FJ122" s="159"/>
      <c r="FK122" s="159"/>
      <c r="FL122" s="159"/>
      <c r="FM122" s="159"/>
      <c r="FN122" s="159"/>
      <c r="FO122" s="159"/>
      <c r="FP122" s="159"/>
      <c r="FQ122" s="159"/>
      <c r="FR122" s="159"/>
      <c r="FS122" s="159"/>
      <c r="FT122" s="159"/>
      <c r="FU122" s="159"/>
      <c r="FV122" s="159"/>
      <c r="FW122" s="159"/>
      <c r="FX122" s="159"/>
      <c r="FY122" s="159"/>
      <c r="FZ122" s="159"/>
      <c r="GA122" s="159"/>
      <c r="GB122" s="159"/>
      <c r="GC122" s="159"/>
      <c r="GD122" s="159"/>
      <c r="GE122" s="159"/>
      <c r="GF122" s="159"/>
      <c r="GG122" s="159"/>
      <c r="GH122" s="159"/>
      <c r="GI122" s="159"/>
      <c r="GJ122" s="159"/>
      <c r="GK122" s="159"/>
      <c r="GL122" s="159"/>
      <c r="GM122" s="159"/>
      <c r="GN122" s="159"/>
      <c r="GO122" s="159"/>
      <c r="GP122" s="159"/>
      <c r="GQ122" s="159"/>
      <c r="GR122" s="159"/>
      <c r="GS122" s="159"/>
      <c r="GT122" s="159"/>
      <c r="GU122" s="159"/>
      <c r="GV122" s="159"/>
      <c r="GW122" s="159"/>
      <c r="GX122" s="159"/>
      <c r="GY122" s="159"/>
      <c r="GZ122" s="159"/>
      <c r="HA122" s="159"/>
      <c r="HB122" s="159"/>
      <c r="HC122" s="159"/>
      <c r="HD122" s="159"/>
      <c r="HE122" s="159"/>
      <c r="HF122" s="159"/>
      <c r="HG122" s="159"/>
      <c r="HH122" s="159"/>
      <c r="HI122" s="159"/>
      <c r="HJ122" s="159"/>
      <c r="HK122" s="159"/>
      <c r="HL122" s="159"/>
      <c r="HM122" s="159"/>
      <c r="HN122" s="159"/>
      <c r="HO122" s="159"/>
      <c r="HP122" s="159"/>
      <c r="HQ122" s="159"/>
      <c r="HR122" s="159"/>
      <c r="HS122" s="159"/>
      <c r="HT122" s="159"/>
      <c r="HU122" s="159"/>
      <c r="HV122" s="159"/>
      <c r="HW122" s="159"/>
      <c r="HX122" s="159"/>
      <c r="HY122" s="159"/>
      <c r="HZ122" s="159"/>
      <c r="IA122" s="159"/>
      <c r="IB122" s="159"/>
      <c r="IC122" s="159"/>
      <c r="ID122" s="159"/>
      <c r="IE122" s="159"/>
      <c r="IF122" s="159"/>
      <c r="IG122" s="159"/>
      <c r="IH122" s="159"/>
      <c r="II122" s="159"/>
      <c r="IJ122" s="159"/>
      <c r="IK122" s="159"/>
      <c r="IL122" s="159"/>
      <c r="IM122" s="159"/>
      <c r="IN122" s="159"/>
      <c r="IO122" s="159"/>
      <c r="IP122" s="159"/>
      <c r="IQ122" s="159"/>
      <c r="IR122" s="159"/>
      <c r="IS122" s="159"/>
      <c r="IT122" s="159"/>
      <c r="IU122" s="159"/>
      <c r="IV122" s="159"/>
      <c r="IW122" s="159"/>
      <c r="IX122" s="159"/>
      <c r="IY122" s="159"/>
      <c r="IZ122" s="159"/>
      <c r="JA122" s="159"/>
      <c r="JB122" s="159"/>
      <c r="JC122" s="159"/>
      <c r="JD122" s="159"/>
      <c r="JE122" s="159"/>
      <c r="JF122" s="159"/>
      <c r="JG122" s="159"/>
      <c r="JH122" s="159"/>
      <c r="JI122" s="159"/>
      <c r="JJ122" s="159"/>
      <c r="JK122" s="159"/>
      <c r="JL122" s="159"/>
      <c r="JM122" s="159"/>
      <c r="JN122" s="159"/>
      <c r="JO122" s="159"/>
      <c r="JP122" s="159"/>
      <c r="JQ122" s="159"/>
      <c r="JR122" s="159"/>
      <c r="JS122" s="159"/>
      <c r="JT122" s="159"/>
      <c r="JU122" s="159"/>
      <c r="JV122" s="159"/>
      <c r="JW122" s="159"/>
      <c r="JX122" s="159"/>
      <c r="JY122" s="159"/>
      <c r="JZ122" s="159"/>
      <c r="KA122" s="159"/>
      <c r="KB122" s="159"/>
    </row>
    <row r="123" spans="1:288" ht="15.75" customHeight="1" x14ac:dyDescent="0.25">
      <c r="A123" s="217" t="s">
        <v>502</v>
      </c>
      <c r="B123" s="217" t="s">
        <v>202</v>
      </c>
      <c r="C123" s="217" t="s">
        <v>204</v>
      </c>
      <c r="D123" s="217" t="s">
        <v>523</v>
      </c>
      <c r="E123" s="217" t="s">
        <v>775</v>
      </c>
      <c r="F123" s="218" t="s">
        <v>779</v>
      </c>
      <c r="G123" s="109" t="s">
        <v>780</v>
      </c>
      <c r="H123" s="178" t="s">
        <v>781</v>
      </c>
      <c r="I123" s="106" t="s">
        <v>244</v>
      </c>
      <c r="J123" s="106" t="s">
        <v>782</v>
      </c>
      <c r="K123" s="106"/>
      <c r="L123" s="356" t="s">
        <v>783</v>
      </c>
      <c r="M123" s="93">
        <f t="shared" si="28"/>
        <v>250000000</v>
      </c>
      <c r="N123" s="59">
        <f t="shared" si="29"/>
        <v>250000000</v>
      </c>
      <c r="O123" s="102">
        <v>17</v>
      </c>
      <c r="P123" s="59">
        <f t="shared" si="30"/>
        <v>250000000</v>
      </c>
      <c r="Q123" s="60">
        <v>250000000</v>
      </c>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80"/>
      <c r="CA123" s="80"/>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c r="JD123" s="15"/>
      <c r="JE123" s="15"/>
      <c r="JF123" s="15"/>
      <c r="JG123" s="15"/>
      <c r="JH123" s="15"/>
      <c r="JI123" s="15"/>
      <c r="JJ123" s="15"/>
      <c r="JK123" s="15"/>
      <c r="JL123" s="15"/>
      <c r="JM123" s="15"/>
      <c r="JN123" s="15"/>
      <c r="JO123" s="15"/>
      <c r="JP123" s="15"/>
      <c r="JQ123" s="15"/>
      <c r="JR123" s="15"/>
      <c r="JS123" s="15"/>
      <c r="JT123" s="15"/>
      <c r="JU123" s="15"/>
      <c r="JV123" s="15"/>
      <c r="JW123" s="15"/>
      <c r="JX123" s="15"/>
      <c r="JY123" s="15"/>
      <c r="JZ123" s="15"/>
      <c r="KA123" s="15"/>
      <c r="KB123" s="15"/>
    </row>
    <row r="124" spans="1:288" ht="15.75" customHeight="1" x14ac:dyDescent="0.25">
      <c r="A124" s="121" t="s">
        <v>502</v>
      </c>
      <c r="B124" s="121" t="s">
        <v>202</v>
      </c>
      <c r="C124" s="121" t="s">
        <v>204</v>
      </c>
      <c r="D124" s="121" t="s">
        <v>355</v>
      </c>
      <c r="E124" s="121"/>
      <c r="F124" s="201"/>
      <c r="G124" s="201"/>
      <c r="H124" s="91"/>
      <c r="I124" s="121"/>
      <c r="J124" s="121"/>
      <c r="K124" s="121"/>
      <c r="L124" s="202" t="s">
        <v>356</v>
      </c>
      <c r="M124" s="93">
        <f t="shared" si="28"/>
        <v>0</v>
      </c>
      <c r="N124" s="59">
        <f t="shared" si="29"/>
        <v>0</v>
      </c>
      <c r="O124" s="102"/>
      <c r="P124" s="59">
        <f t="shared" si="30"/>
        <v>0</v>
      </c>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216"/>
      <c r="CA124" s="216"/>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9"/>
      <c r="EY124" s="159"/>
      <c r="EZ124" s="159"/>
      <c r="FA124" s="159"/>
      <c r="FB124" s="159"/>
      <c r="FC124" s="159"/>
      <c r="FD124" s="159"/>
      <c r="FE124" s="159"/>
      <c r="FF124" s="159"/>
      <c r="FG124" s="159"/>
      <c r="FH124" s="159"/>
      <c r="FI124" s="159"/>
      <c r="FJ124" s="159"/>
      <c r="FK124" s="159"/>
      <c r="FL124" s="159"/>
      <c r="FM124" s="159"/>
      <c r="FN124" s="159"/>
      <c r="FO124" s="159"/>
      <c r="FP124" s="159"/>
      <c r="FQ124" s="159"/>
      <c r="FR124" s="159"/>
      <c r="FS124" s="159"/>
      <c r="FT124" s="159"/>
      <c r="FU124" s="159"/>
      <c r="FV124" s="159"/>
      <c r="FW124" s="159"/>
      <c r="FX124" s="159"/>
      <c r="FY124" s="159"/>
      <c r="FZ124" s="159"/>
      <c r="GA124" s="159"/>
      <c r="GB124" s="159"/>
      <c r="GC124" s="159"/>
      <c r="GD124" s="159"/>
      <c r="GE124" s="159"/>
      <c r="GF124" s="159"/>
      <c r="GG124" s="159"/>
      <c r="GH124" s="159"/>
      <c r="GI124" s="159"/>
      <c r="GJ124" s="159"/>
      <c r="GK124" s="159"/>
      <c r="GL124" s="159"/>
      <c r="GM124" s="159"/>
      <c r="GN124" s="159"/>
      <c r="GO124" s="159"/>
      <c r="GP124" s="159"/>
      <c r="GQ124" s="159"/>
      <c r="GR124" s="159"/>
      <c r="GS124" s="159"/>
      <c r="GT124" s="159"/>
      <c r="GU124" s="159"/>
      <c r="GV124" s="159"/>
      <c r="GW124" s="159"/>
      <c r="GX124" s="159"/>
      <c r="GY124" s="159"/>
      <c r="GZ124" s="159"/>
      <c r="HA124" s="159"/>
      <c r="HB124" s="159"/>
      <c r="HC124" s="159"/>
      <c r="HD124" s="159"/>
      <c r="HE124" s="159"/>
      <c r="HF124" s="159"/>
      <c r="HG124" s="159"/>
      <c r="HH124" s="159"/>
      <c r="HI124" s="159"/>
      <c r="HJ124" s="159"/>
      <c r="HK124" s="159"/>
      <c r="HL124" s="159"/>
      <c r="HM124" s="159"/>
      <c r="HN124" s="159"/>
      <c r="HO124" s="159"/>
      <c r="HP124" s="159"/>
      <c r="HQ124" s="159"/>
      <c r="HR124" s="159"/>
      <c r="HS124" s="159"/>
      <c r="HT124" s="159"/>
      <c r="HU124" s="159"/>
      <c r="HV124" s="159"/>
      <c r="HW124" s="159"/>
      <c r="HX124" s="159"/>
      <c r="HY124" s="159"/>
      <c r="HZ124" s="159"/>
      <c r="IA124" s="159"/>
      <c r="IB124" s="159"/>
      <c r="IC124" s="159"/>
      <c r="ID124" s="159"/>
      <c r="IE124" s="159"/>
      <c r="IF124" s="159"/>
      <c r="IG124" s="159"/>
      <c r="IH124" s="159"/>
      <c r="II124" s="159"/>
      <c r="IJ124" s="159"/>
      <c r="IK124" s="159"/>
      <c r="IL124" s="159"/>
      <c r="IM124" s="159"/>
      <c r="IN124" s="159"/>
      <c r="IO124" s="159"/>
      <c r="IP124" s="159"/>
      <c r="IQ124" s="159"/>
      <c r="IR124" s="159"/>
      <c r="IS124" s="159"/>
      <c r="IT124" s="159"/>
      <c r="IU124" s="159"/>
      <c r="IV124" s="159"/>
      <c r="IW124" s="159"/>
      <c r="IX124" s="159"/>
      <c r="IY124" s="159"/>
      <c r="IZ124" s="159"/>
      <c r="JA124" s="159"/>
      <c r="JB124" s="159"/>
      <c r="JC124" s="159"/>
      <c r="JD124" s="159"/>
      <c r="JE124" s="159"/>
      <c r="JF124" s="159"/>
      <c r="JG124" s="159"/>
      <c r="JH124" s="159"/>
      <c r="JI124" s="159"/>
      <c r="JJ124" s="159"/>
      <c r="JK124" s="159"/>
      <c r="JL124" s="159"/>
      <c r="JM124" s="159"/>
      <c r="JN124" s="159"/>
      <c r="JO124" s="159"/>
      <c r="JP124" s="159"/>
      <c r="JQ124" s="159"/>
      <c r="JR124" s="159"/>
      <c r="JS124" s="159"/>
      <c r="JT124" s="159"/>
      <c r="JU124" s="159"/>
      <c r="JV124" s="159"/>
      <c r="JW124" s="159"/>
      <c r="JX124" s="159"/>
      <c r="JY124" s="159"/>
      <c r="JZ124" s="159"/>
      <c r="KA124" s="159"/>
      <c r="KB124" s="159"/>
    </row>
    <row r="125" spans="1:288" ht="15.75" customHeight="1" x14ac:dyDescent="0.25">
      <c r="A125" s="156" t="s">
        <v>502</v>
      </c>
      <c r="B125" s="156" t="s">
        <v>202</v>
      </c>
      <c r="C125" s="156" t="s">
        <v>204</v>
      </c>
      <c r="D125" s="156" t="s">
        <v>355</v>
      </c>
      <c r="E125" s="156" t="s">
        <v>790</v>
      </c>
      <c r="F125" s="163"/>
      <c r="G125" s="163"/>
      <c r="H125" s="164"/>
      <c r="I125" s="162"/>
      <c r="J125" s="162"/>
      <c r="K125" s="162"/>
      <c r="L125" s="122" t="s">
        <v>791</v>
      </c>
      <c r="M125" s="93">
        <f t="shared" si="28"/>
        <v>0</v>
      </c>
      <c r="N125" s="59">
        <f t="shared" si="29"/>
        <v>0</v>
      </c>
      <c r="O125" s="102"/>
      <c r="P125" s="59">
        <f t="shared" si="30"/>
        <v>0</v>
      </c>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80"/>
      <c r="CA125" s="80"/>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c r="IW125" s="15"/>
      <c r="IX125" s="15"/>
      <c r="IY125" s="15"/>
      <c r="IZ125" s="15"/>
      <c r="JA125" s="15"/>
      <c r="JB125" s="15"/>
      <c r="JC125" s="15"/>
      <c r="JD125" s="15"/>
      <c r="JE125" s="15"/>
      <c r="JF125" s="15"/>
      <c r="JG125" s="15"/>
      <c r="JH125" s="15"/>
      <c r="JI125" s="15"/>
      <c r="JJ125" s="15"/>
      <c r="JK125" s="15"/>
      <c r="JL125" s="15"/>
      <c r="JM125" s="15"/>
      <c r="JN125" s="15"/>
      <c r="JO125" s="15"/>
      <c r="JP125" s="15"/>
      <c r="JQ125" s="15"/>
      <c r="JR125" s="15"/>
      <c r="JS125" s="15"/>
      <c r="JT125" s="15"/>
      <c r="JU125" s="15"/>
      <c r="JV125" s="15"/>
      <c r="JW125" s="15"/>
      <c r="JX125" s="15"/>
      <c r="JY125" s="15"/>
      <c r="JZ125" s="15"/>
      <c r="KA125" s="15"/>
      <c r="KB125" s="15"/>
    </row>
    <row r="126" spans="1:288" ht="15.75" customHeight="1" x14ac:dyDescent="0.25">
      <c r="A126" s="160" t="s">
        <v>502</v>
      </c>
      <c r="B126" s="160" t="s">
        <v>202</v>
      </c>
      <c r="C126" s="160" t="s">
        <v>204</v>
      </c>
      <c r="D126" s="160" t="s">
        <v>355</v>
      </c>
      <c r="E126" s="160" t="s">
        <v>790</v>
      </c>
      <c r="F126" s="172" t="s">
        <v>794</v>
      </c>
      <c r="G126" s="109" t="s">
        <v>630</v>
      </c>
      <c r="H126" s="196" t="s">
        <v>795</v>
      </c>
      <c r="I126" s="217" t="s">
        <v>244</v>
      </c>
      <c r="J126" s="217" t="s">
        <v>796</v>
      </c>
      <c r="K126" s="217"/>
      <c r="L126" s="153" t="s">
        <v>797</v>
      </c>
      <c r="M126" s="93">
        <f t="shared" si="28"/>
        <v>301000000</v>
      </c>
      <c r="N126" s="59">
        <f t="shared" si="29"/>
        <v>301000000</v>
      </c>
      <c r="O126" s="102">
        <v>5</v>
      </c>
      <c r="P126" s="59">
        <f t="shared" si="30"/>
        <v>301000000</v>
      </c>
      <c r="Q126" s="59">
        <v>301000000</v>
      </c>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187"/>
      <c r="CA126" s="187"/>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c r="EP126" s="112"/>
      <c r="EQ126" s="112"/>
      <c r="ER126" s="112"/>
      <c r="ES126" s="112"/>
      <c r="ET126" s="112"/>
      <c r="EU126" s="112"/>
      <c r="EV126" s="112"/>
      <c r="EW126" s="112"/>
      <c r="EX126" s="113"/>
      <c r="EY126" s="113"/>
      <c r="EZ126" s="113"/>
      <c r="FA126" s="113"/>
      <c r="FB126" s="113"/>
      <c r="FC126" s="113"/>
      <c r="FD126" s="113"/>
      <c r="FE126" s="113"/>
      <c r="FF126" s="113"/>
      <c r="FG126" s="113"/>
      <c r="FH126" s="113"/>
      <c r="FI126" s="113"/>
      <c r="FJ126" s="113"/>
      <c r="FK126" s="113"/>
      <c r="FL126" s="113"/>
      <c r="FM126" s="113"/>
      <c r="FN126" s="113"/>
      <c r="FO126" s="113"/>
      <c r="FP126" s="113"/>
      <c r="FQ126" s="113"/>
      <c r="FR126" s="113"/>
      <c r="FS126" s="113"/>
      <c r="FT126" s="113"/>
      <c r="FU126" s="113"/>
      <c r="FV126" s="113"/>
      <c r="FW126" s="113"/>
      <c r="FX126" s="113"/>
      <c r="FY126" s="113"/>
      <c r="FZ126" s="113"/>
      <c r="GA126" s="113"/>
      <c r="GB126" s="113"/>
      <c r="GC126" s="113"/>
      <c r="GD126" s="113"/>
      <c r="GE126" s="113"/>
      <c r="GF126" s="113"/>
      <c r="GG126" s="113"/>
      <c r="GH126" s="113"/>
      <c r="GI126" s="113"/>
      <c r="GJ126" s="113"/>
      <c r="GK126" s="113"/>
      <c r="GL126" s="113"/>
      <c r="GM126" s="113"/>
      <c r="GN126" s="113"/>
      <c r="GO126" s="113"/>
      <c r="GP126" s="113"/>
      <c r="GQ126" s="113"/>
      <c r="GR126" s="113"/>
      <c r="GS126" s="113"/>
      <c r="GT126" s="113"/>
      <c r="GU126" s="113"/>
      <c r="GV126" s="113"/>
      <c r="GW126" s="113"/>
      <c r="GX126" s="113"/>
      <c r="GY126" s="113"/>
      <c r="GZ126" s="113"/>
      <c r="HA126" s="113"/>
      <c r="HB126" s="113"/>
      <c r="HC126" s="113"/>
      <c r="HD126" s="113"/>
      <c r="HE126" s="113"/>
      <c r="HF126" s="113"/>
      <c r="HG126" s="113"/>
      <c r="HH126" s="113"/>
      <c r="HI126" s="113"/>
      <c r="HJ126" s="113"/>
      <c r="HK126" s="113"/>
      <c r="HL126" s="113"/>
      <c r="HM126" s="113"/>
      <c r="HN126" s="113"/>
      <c r="HO126" s="113"/>
      <c r="HP126" s="113"/>
      <c r="HQ126" s="113"/>
      <c r="HR126" s="113"/>
      <c r="HS126" s="113"/>
      <c r="HT126" s="113"/>
      <c r="HU126" s="113"/>
      <c r="HV126" s="113"/>
      <c r="HW126" s="113"/>
      <c r="HX126" s="113"/>
      <c r="HY126" s="113"/>
      <c r="HZ126" s="113"/>
      <c r="IA126" s="113"/>
      <c r="IB126" s="113"/>
      <c r="IC126" s="113"/>
      <c r="ID126" s="113"/>
      <c r="IE126" s="113"/>
      <c r="IF126" s="113"/>
      <c r="IG126" s="113"/>
      <c r="IH126" s="113"/>
      <c r="II126" s="113"/>
      <c r="IJ126" s="113"/>
      <c r="IK126" s="113"/>
      <c r="IL126" s="113"/>
      <c r="IM126" s="113"/>
      <c r="IN126" s="113"/>
      <c r="IO126" s="113"/>
      <c r="IP126" s="113"/>
      <c r="IQ126" s="113"/>
      <c r="IR126" s="113"/>
      <c r="IS126" s="113"/>
      <c r="IT126" s="113"/>
      <c r="IU126" s="113"/>
      <c r="IV126" s="113"/>
      <c r="IW126" s="113"/>
      <c r="IX126" s="113"/>
      <c r="IY126" s="113"/>
      <c r="IZ126" s="113"/>
      <c r="JA126" s="113"/>
      <c r="JB126" s="113"/>
      <c r="JC126" s="113"/>
      <c r="JD126" s="113"/>
      <c r="JE126" s="113"/>
      <c r="JF126" s="113"/>
      <c r="JG126" s="113"/>
      <c r="JH126" s="113"/>
      <c r="JI126" s="113"/>
      <c r="JJ126" s="113"/>
      <c r="JK126" s="113"/>
      <c r="JL126" s="113"/>
      <c r="JM126" s="113"/>
      <c r="JN126" s="113"/>
      <c r="JO126" s="113"/>
      <c r="JP126" s="113"/>
      <c r="JQ126" s="113"/>
      <c r="JR126" s="113"/>
      <c r="JS126" s="113"/>
      <c r="JT126" s="113"/>
      <c r="JU126" s="113"/>
      <c r="JV126" s="113"/>
      <c r="JW126" s="113"/>
      <c r="JX126" s="113"/>
      <c r="JY126" s="113"/>
      <c r="JZ126" s="113"/>
      <c r="KA126" s="113"/>
      <c r="KB126" s="113"/>
    </row>
    <row r="127" spans="1:288" ht="15.75" customHeight="1" x14ac:dyDescent="0.25">
      <c r="A127" s="160" t="s">
        <v>502</v>
      </c>
      <c r="B127" s="160" t="s">
        <v>202</v>
      </c>
      <c r="C127" s="160" t="s">
        <v>204</v>
      </c>
      <c r="D127" s="160" t="s">
        <v>355</v>
      </c>
      <c r="E127" s="160" t="s">
        <v>790</v>
      </c>
      <c r="F127" s="116" t="s">
        <v>798</v>
      </c>
      <c r="G127" s="109" t="s">
        <v>799</v>
      </c>
      <c r="H127" s="219" t="s">
        <v>800</v>
      </c>
      <c r="I127" s="217" t="s">
        <v>244</v>
      </c>
      <c r="J127" s="217" t="s">
        <v>796</v>
      </c>
      <c r="K127" s="217"/>
      <c r="L127" s="153" t="s">
        <v>801</v>
      </c>
      <c r="M127" s="93">
        <f t="shared" si="28"/>
        <v>1000000000</v>
      </c>
      <c r="N127" s="59">
        <f t="shared" si="29"/>
        <v>1000000000</v>
      </c>
      <c r="O127" s="102">
        <v>8</v>
      </c>
      <c r="P127" s="59">
        <f t="shared" si="30"/>
        <v>1000000000</v>
      </c>
      <c r="Q127" s="59">
        <v>1000000000</v>
      </c>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187"/>
      <c r="CA127" s="187"/>
      <c r="CB127" s="112"/>
      <c r="CC127" s="112"/>
      <c r="CD127" s="112"/>
      <c r="CE127" s="112"/>
      <c r="CF127" s="112"/>
      <c r="CG127" s="112"/>
      <c r="CH127" s="112"/>
      <c r="CI127" s="112"/>
      <c r="CJ127" s="112"/>
      <c r="CK127" s="112"/>
      <c r="CL127" s="112"/>
      <c r="CM127" s="112"/>
      <c r="CN127" s="112"/>
      <c r="CO127" s="112"/>
      <c r="CP127" s="112"/>
      <c r="CQ127" s="112"/>
      <c r="CR127" s="112"/>
      <c r="CS127" s="112"/>
      <c r="CT127" s="112"/>
      <c r="CU127" s="112"/>
      <c r="CV127" s="112"/>
      <c r="CW127" s="112"/>
      <c r="CX127" s="112"/>
      <c r="CY127" s="112"/>
      <c r="CZ127" s="112"/>
      <c r="DA127" s="112"/>
      <c r="DB127" s="112"/>
      <c r="DC127" s="112"/>
      <c r="DD127" s="112"/>
      <c r="DE127" s="112"/>
      <c r="DF127" s="112"/>
      <c r="DG127" s="112"/>
      <c r="DH127" s="112"/>
      <c r="DI127" s="112"/>
      <c r="DJ127" s="112"/>
      <c r="DK127" s="112"/>
      <c r="DL127" s="112"/>
      <c r="DM127" s="112"/>
      <c r="DN127" s="112"/>
      <c r="DO127" s="112"/>
      <c r="DP127" s="112"/>
      <c r="DQ127" s="112"/>
      <c r="DR127" s="112"/>
      <c r="DS127" s="112"/>
      <c r="DT127" s="112"/>
      <c r="DU127" s="112"/>
      <c r="DV127" s="112"/>
      <c r="DW127" s="112"/>
      <c r="DX127" s="112"/>
      <c r="DY127" s="112"/>
      <c r="DZ127" s="112"/>
      <c r="EA127" s="112"/>
      <c r="EB127" s="112"/>
      <c r="EC127" s="112"/>
      <c r="ED127" s="112"/>
      <c r="EE127" s="112"/>
      <c r="EF127" s="112"/>
      <c r="EG127" s="112"/>
      <c r="EH127" s="112"/>
      <c r="EI127" s="112"/>
      <c r="EJ127" s="112"/>
      <c r="EK127" s="112"/>
      <c r="EL127" s="112"/>
      <c r="EM127" s="112"/>
      <c r="EN127" s="112"/>
      <c r="EO127" s="112"/>
      <c r="EP127" s="112"/>
      <c r="EQ127" s="112"/>
      <c r="ER127" s="112"/>
      <c r="ES127" s="112"/>
      <c r="ET127" s="112"/>
      <c r="EU127" s="112"/>
      <c r="EV127" s="112"/>
      <c r="EW127" s="112"/>
      <c r="EX127" s="113"/>
      <c r="EY127" s="113"/>
      <c r="EZ127" s="113"/>
      <c r="FA127" s="113"/>
      <c r="FB127" s="113"/>
      <c r="FC127" s="113"/>
      <c r="FD127" s="113"/>
      <c r="FE127" s="113"/>
      <c r="FF127" s="113"/>
      <c r="FG127" s="113"/>
      <c r="FH127" s="113"/>
      <c r="FI127" s="113"/>
      <c r="FJ127" s="113"/>
      <c r="FK127" s="113"/>
      <c r="FL127" s="113"/>
      <c r="FM127" s="113"/>
      <c r="FN127" s="113"/>
      <c r="FO127" s="113"/>
      <c r="FP127" s="113"/>
      <c r="FQ127" s="113"/>
      <c r="FR127" s="113"/>
      <c r="FS127" s="113"/>
      <c r="FT127" s="113"/>
      <c r="FU127" s="113"/>
      <c r="FV127" s="113"/>
      <c r="FW127" s="113"/>
      <c r="FX127" s="113"/>
      <c r="FY127" s="113"/>
      <c r="FZ127" s="113"/>
      <c r="GA127" s="113"/>
      <c r="GB127" s="113"/>
      <c r="GC127" s="113"/>
      <c r="GD127" s="113"/>
      <c r="GE127" s="113"/>
      <c r="GF127" s="113"/>
      <c r="GG127" s="113"/>
      <c r="GH127" s="113"/>
      <c r="GI127" s="113"/>
      <c r="GJ127" s="113"/>
      <c r="GK127" s="113"/>
      <c r="GL127" s="113"/>
      <c r="GM127" s="113"/>
      <c r="GN127" s="113"/>
      <c r="GO127" s="113"/>
      <c r="GP127" s="113"/>
      <c r="GQ127" s="113"/>
      <c r="GR127" s="113"/>
      <c r="GS127" s="113"/>
      <c r="GT127" s="113"/>
      <c r="GU127" s="113"/>
      <c r="GV127" s="113"/>
      <c r="GW127" s="113"/>
      <c r="GX127" s="113"/>
      <c r="GY127" s="113"/>
      <c r="GZ127" s="113"/>
      <c r="HA127" s="113"/>
      <c r="HB127" s="113"/>
      <c r="HC127" s="113"/>
      <c r="HD127" s="113"/>
      <c r="HE127" s="113"/>
      <c r="HF127" s="113"/>
      <c r="HG127" s="113"/>
      <c r="HH127" s="113"/>
      <c r="HI127" s="113"/>
      <c r="HJ127" s="113"/>
      <c r="HK127" s="113"/>
      <c r="HL127" s="113"/>
      <c r="HM127" s="113"/>
      <c r="HN127" s="113"/>
      <c r="HO127" s="113"/>
      <c r="HP127" s="113"/>
      <c r="HQ127" s="113"/>
      <c r="HR127" s="113"/>
      <c r="HS127" s="113"/>
      <c r="HT127" s="113"/>
      <c r="HU127" s="113"/>
      <c r="HV127" s="113"/>
      <c r="HW127" s="113"/>
      <c r="HX127" s="113"/>
      <c r="HY127" s="113"/>
      <c r="HZ127" s="113"/>
      <c r="IA127" s="113"/>
      <c r="IB127" s="113"/>
      <c r="IC127" s="113"/>
      <c r="ID127" s="113"/>
      <c r="IE127" s="113"/>
      <c r="IF127" s="113"/>
      <c r="IG127" s="113"/>
      <c r="IH127" s="113"/>
      <c r="II127" s="113"/>
      <c r="IJ127" s="113"/>
      <c r="IK127" s="113"/>
      <c r="IL127" s="113"/>
      <c r="IM127" s="113"/>
      <c r="IN127" s="113"/>
      <c r="IO127" s="113"/>
      <c r="IP127" s="113"/>
      <c r="IQ127" s="113"/>
      <c r="IR127" s="113"/>
      <c r="IS127" s="113"/>
      <c r="IT127" s="113"/>
      <c r="IU127" s="113"/>
      <c r="IV127" s="113"/>
      <c r="IW127" s="113"/>
      <c r="IX127" s="113"/>
      <c r="IY127" s="113"/>
      <c r="IZ127" s="113"/>
      <c r="JA127" s="113"/>
      <c r="JB127" s="113"/>
      <c r="JC127" s="113"/>
      <c r="JD127" s="113"/>
      <c r="JE127" s="113"/>
      <c r="JF127" s="113"/>
      <c r="JG127" s="113"/>
      <c r="JH127" s="113"/>
      <c r="JI127" s="113"/>
      <c r="JJ127" s="113"/>
      <c r="JK127" s="113"/>
      <c r="JL127" s="113"/>
      <c r="JM127" s="113"/>
      <c r="JN127" s="113"/>
      <c r="JO127" s="113"/>
      <c r="JP127" s="113"/>
      <c r="JQ127" s="113"/>
      <c r="JR127" s="113"/>
      <c r="JS127" s="113"/>
      <c r="JT127" s="113"/>
      <c r="JU127" s="113"/>
      <c r="JV127" s="113"/>
      <c r="JW127" s="113"/>
      <c r="JX127" s="113"/>
      <c r="JY127" s="113"/>
      <c r="JZ127" s="113"/>
      <c r="KA127" s="113"/>
      <c r="KB127" s="113"/>
    </row>
    <row r="128" spans="1:288" ht="15.75" customHeight="1" x14ac:dyDescent="0.25">
      <c r="A128" s="208" t="s">
        <v>502</v>
      </c>
      <c r="B128" s="208" t="s">
        <v>202</v>
      </c>
      <c r="C128" s="208" t="s">
        <v>204</v>
      </c>
      <c r="D128" s="160" t="s">
        <v>355</v>
      </c>
      <c r="E128" s="220" t="s">
        <v>790</v>
      </c>
      <c r="F128" s="116" t="s">
        <v>802</v>
      </c>
      <c r="G128" s="221" t="s">
        <v>803</v>
      </c>
      <c r="H128" s="204" t="s">
        <v>804</v>
      </c>
      <c r="I128" s="217" t="s">
        <v>244</v>
      </c>
      <c r="J128" s="217" t="s">
        <v>796</v>
      </c>
      <c r="K128" s="217"/>
      <c r="L128" s="153" t="s">
        <v>805</v>
      </c>
      <c r="M128" s="93">
        <f t="shared" si="28"/>
        <v>825000000</v>
      </c>
      <c r="N128" s="59">
        <f t="shared" si="29"/>
        <v>825000000</v>
      </c>
      <c r="O128" s="102">
        <v>5</v>
      </c>
      <c r="P128" s="59">
        <f t="shared" si="30"/>
        <v>825000000</v>
      </c>
      <c r="Q128" s="60">
        <v>825000000</v>
      </c>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80"/>
      <c r="CA128" s="80"/>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row>
    <row r="129" spans="1:288" ht="15.75" customHeight="1" x14ac:dyDescent="0.25">
      <c r="A129" s="208" t="s">
        <v>502</v>
      </c>
      <c r="B129" s="208" t="s">
        <v>202</v>
      </c>
      <c r="C129" s="208" t="s">
        <v>204</v>
      </c>
      <c r="D129" s="160" t="s">
        <v>355</v>
      </c>
      <c r="E129" s="220" t="s">
        <v>790</v>
      </c>
      <c r="F129" s="116" t="s">
        <v>809</v>
      </c>
      <c r="G129" s="221" t="s">
        <v>803</v>
      </c>
      <c r="H129" s="204" t="s">
        <v>810</v>
      </c>
      <c r="I129" s="217" t="s">
        <v>244</v>
      </c>
      <c r="J129" s="217" t="s">
        <v>796</v>
      </c>
      <c r="K129" s="217"/>
      <c r="L129" s="153" t="s">
        <v>811</v>
      </c>
      <c r="M129" s="93">
        <f t="shared" si="28"/>
        <v>1020000000</v>
      </c>
      <c r="N129" s="59">
        <f t="shared" si="29"/>
        <v>1020000000</v>
      </c>
      <c r="O129" s="102">
        <v>5</v>
      </c>
      <c r="P129" s="59">
        <f t="shared" si="30"/>
        <v>1020000000</v>
      </c>
      <c r="Q129" s="60">
        <v>1020000000</v>
      </c>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80"/>
      <c r="CA129" s="80"/>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c r="EN129" s="81"/>
      <c r="EO129" s="81"/>
      <c r="EP129" s="81"/>
      <c r="EQ129" s="81"/>
      <c r="ER129" s="81"/>
      <c r="ES129" s="81"/>
      <c r="ET129" s="81"/>
      <c r="EU129" s="81"/>
      <c r="EV129" s="81"/>
      <c r="EW129" s="81"/>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c r="IW129" s="15"/>
      <c r="IX129" s="15"/>
      <c r="IY129" s="15"/>
      <c r="IZ129" s="15"/>
      <c r="JA129" s="15"/>
      <c r="JB129" s="15"/>
      <c r="JC129" s="15"/>
      <c r="JD129" s="15"/>
      <c r="JE129" s="15"/>
      <c r="JF129" s="15"/>
      <c r="JG129" s="15"/>
      <c r="JH129" s="15"/>
      <c r="JI129" s="15"/>
      <c r="JJ129" s="15"/>
      <c r="JK129" s="15"/>
      <c r="JL129" s="15"/>
      <c r="JM129" s="15"/>
      <c r="JN129" s="15"/>
      <c r="JO129" s="15"/>
      <c r="JP129" s="15"/>
      <c r="JQ129" s="15"/>
      <c r="JR129" s="15"/>
      <c r="JS129" s="15"/>
      <c r="JT129" s="15"/>
      <c r="JU129" s="15"/>
      <c r="JV129" s="15"/>
      <c r="JW129" s="15"/>
      <c r="JX129" s="15"/>
      <c r="JY129" s="15"/>
      <c r="JZ129" s="15"/>
      <c r="KA129" s="15"/>
      <c r="KB129" s="15"/>
    </row>
    <row r="130" spans="1:288" ht="15.75" customHeight="1" x14ac:dyDescent="0.25">
      <c r="A130" s="208" t="s">
        <v>502</v>
      </c>
      <c r="B130" s="208" t="s">
        <v>202</v>
      </c>
      <c r="C130" s="208" t="s">
        <v>204</v>
      </c>
      <c r="D130" s="160" t="s">
        <v>355</v>
      </c>
      <c r="E130" s="220" t="s">
        <v>790</v>
      </c>
      <c r="F130" s="116" t="s">
        <v>814</v>
      </c>
      <c r="G130" s="221" t="s">
        <v>803</v>
      </c>
      <c r="H130" s="204" t="s">
        <v>815</v>
      </c>
      <c r="I130" s="217" t="s">
        <v>244</v>
      </c>
      <c r="J130" s="217" t="s">
        <v>796</v>
      </c>
      <c r="K130" s="217"/>
      <c r="L130" s="153" t="s">
        <v>816</v>
      </c>
      <c r="M130" s="93">
        <f t="shared" si="28"/>
        <v>1075059164.73</v>
      </c>
      <c r="N130" s="59">
        <f t="shared" si="29"/>
        <v>1075059164.73</v>
      </c>
      <c r="O130" s="102">
        <v>5</v>
      </c>
      <c r="P130" s="59">
        <f t="shared" si="30"/>
        <v>1075059164.73</v>
      </c>
      <c r="Q130" s="60">
        <v>1075059164.73</v>
      </c>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80"/>
      <c r="CA130" s="80"/>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c r="IW130" s="15"/>
      <c r="IX130" s="15"/>
      <c r="IY130" s="15"/>
      <c r="IZ130" s="15"/>
      <c r="JA130" s="15"/>
      <c r="JB130" s="15"/>
      <c r="JC130" s="15"/>
      <c r="JD130" s="15"/>
      <c r="JE130" s="15"/>
      <c r="JF130" s="15"/>
      <c r="JG130" s="15"/>
      <c r="JH130" s="15"/>
      <c r="JI130" s="15"/>
      <c r="JJ130" s="15"/>
      <c r="JK130" s="15"/>
      <c r="JL130" s="15"/>
      <c r="JM130" s="15"/>
      <c r="JN130" s="15"/>
      <c r="JO130" s="15"/>
      <c r="JP130" s="15"/>
      <c r="JQ130" s="15"/>
      <c r="JR130" s="15"/>
      <c r="JS130" s="15"/>
      <c r="JT130" s="15"/>
      <c r="JU130" s="15"/>
      <c r="JV130" s="15"/>
      <c r="JW130" s="15"/>
      <c r="JX130" s="15"/>
      <c r="JY130" s="15"/>
      <c r="JZ130" s="15"/>
      <c r="KA130" s="15"/>
      <c r="KB130" s="15"/>
    </row>
    <row r="131" spans="1:288" ht="15.75" customHeight="1" x14ac:dyDescent="0.25">
      <c r="A131" s="208" t="s">
        <v>502</v>
      </c>
      <c r="B131" s="208" t="s">
        <v>202</v>
      </c>
      <c r="C131" s="208" t="s">
        <v>204</v>
      </c>
      <c r="D131" s="160" t="s">
        <v>355</v>
      </c>
      <c r="E131" s="220" t="s">
        <v>790</v>
      </c>
      <c r="F131" s="116" t="s">
        <v>819</v>
      </c>
      <c r="G131" s="221" t="s">
        <v>820</v>
      </c>
      <c r="H131" s="204" t="s">
        <v>821</v>
      </c>
      <c r="I131" s="217" t="s">
        <v>244</v>
      </c>
      <c r="J131" s="217" t="s">
        <v>796</v>
      </c>
      <c r="K131" s="217"/>
      <c r="L131" s="170" t="s">
        <v>822</v>
      </c>
      <c r="M131" s="93">
        <f t="shared" si="28"/>
        <v>488879999.54000002</v>
      </c>
      <c r="N131" s="59">
        <f t="shared" si="29"/>
        <v>488879999.54000002</v>
      </c>
      <c r="O131" s="102">
        <v>4</v>
      </c>
      <c r="P131" s="59">
        <f t="shared" si="30"/>
        <v>488879999.54000002</v>
      </c>
      <c r="Q131" s="60">
        <v>488879999.54000002</v>
      </c>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80"/>
      <c r="CA131" s="80"/>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row>
    <row r="132" spans="1:288" ht="15.75" customHeight="1" x14ac:dyDescent="0.25">
      <c r="A132" s="208" t="s">
        <v>502</v>
      </c>
      <c r="B132" s="208" t="s">
        <v>202</v>
      </c>
      <c r="C132" s="208" t="s">
        <v>204</v>
      </c>
      <c r="D132" s="160" t="s">
        <v>355</v>
      </c>
      <c r="E132" s="220" t="s">
        <v>790</v>
      </c>
      <c r="F132" s="116" t="s">
        <v>825</v>
      </c>
      <c r="G132" s="221" t="s">
        <v>820</v>
      </c>
      <c r="H132" s="204" t="s">
        <v>826</v>
      </c>
      <c r="I132" s="217" t="s">
        <v>244</v>
      </c>
      <c r="J132" s="217" t="s">
        <v>796</v>
      </c>
      <c r="K132" s="217"/>
      <c r="L132" s="170" t="s">
        <v>827</v>
      </c>
      <c r="M132" s="93">
        <f t="shared" si="28"/>
        <v>1192451840</v>
      </c>
      <c r="N132" s="59">
        <f t="shared" si="29"/>
        <v>1192451840</v>
      </c>
      <c r="O132" s="102">
        <v>6</v>
      </c>
      <c r="P132" s="59">
        <f t="shared" si="30"/>
        <v>1192451840</v>
      </c>
      <c r="Q132" s="60">
        <v>1192451840</v>
      </c>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80"/>
      <c r="CA132" s="80"/>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c r="JD132" s="15"/>
      <c r="JE132" s="15"/>
      <c r="JF132" s="15"/>
      <c r="JG132" s="15"/>
      <c r="JH132" s="15"/>
      <c r="JI132" s="15"/>
      <c r="JJ132" s="15"/>
      <c r="JK132" s="15"/>
      <c r="JL132" s="15"/>
      <c r="JM132" s="15"/>
      <c r="JN132" s="15"/>
      <c r="JO132" s="15"/>
      <c r="JP132" s="15"/>
      <c r="JQ132" s="15"/>
      <c r="JR132" s="15"/>
      <c r="JS132" s="15"/>
      <c r="JT132" s="15"/>
      <c r="JU132" s="15"/>
      <c r="JV132" s="15"/>
      <c r="JW132" s="15"/>
      <c r="JX132" s="15"/>
      <c r="JY132" s="15"/>
      <c r="JZ132" s="15"/>
      <c r="KA132" s="15"/>
      <c r="KB132" s="15"/>
    </row>
    <row r="133" spans="1:288" ht="15.75" customHeight="1" x14ac:dyDescent="0.25">
      <c r="A133" s="208" t="s">
        <v>502</v>
      </c>
      <c r="B133" s="208" t="s">
        <v>202</v>
      </c>
      <c r="C133" s="208" t="s">
        <v>204</v>
      </c>
      <c r="D133" s="160" t="s">
        <v>355</v>
      </c>
      <c r="E133" s="220" t="s">
        <v>790</v>
      </c>
      <c r="F133" s="116" t="s">
        <v>830</v>
      </c>
      <c r="G133" s="221" t="s">
        <v>820</v>
      </c>
      <c r="H133" s="204" t="s">
        <v>831</v>
      </c>
      <c r="I133" s="217" t="s">
        <v>244</v>
      </c>
      <c r="J133" s="217" t="s">
        <v>796</v>
      </c>
      <c r="K133" s="217"/>
      <c r="L133" s="170" t="s">
        <v>832</v>
      </c>
      <c r="M133" s="93">
        <f t="shared" si="28"/>
        <v>7000000000</v>
      </c>
      <c r="N133" s="59">
        <f t="shared" si="29"/>
        <v>7000000000</v>
      </c>
      <c r="O133" s="102">
        <v>15</v>
      </c>
      <c r="P133" s="59">
        <f t="shared" si="30"/>
        <v>7000000000</v>
      </c>
      <c r="Q133" s="60">
        <v>7000000000</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80"/>
      <c r="CA133" s="80"/>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c r="JQ133" s="15"/>
      <c r="JR133" s="15"/>
      <c r="JS133" s="15"/>
      <c r="JT133" s="15"/>
      <c r="JU133" s="15"/>
      <c r="JV133" s="15"/>
      <c r="JW133" s="15"/>
      <c r="JX133" s="15"/>
      <c r="JY133" s="15"/>
      <c r="JZ133" s="15"/>
      <c r="KA133" s="15"/>
      <c r="KB133" s="15"/>
    </row>
    <row r="134" spans="1:288" ht="15.75" hidden="1" customHeight="1" x14ac:dyDescent="0.25">
      <c r="A134" s="208" t="s">
        <v>502</v>
      </c>
      <c r="B134" s="208" t="s">
        <v>202</v>
      </c>
      <c r="C134" s="208" t="s">
        <v>204</v>
      </c>
      <c r="D134" s="363" t="s">
        <v>355</v>
      </c>
      <c r="E134" s="364" t="s">
        <v>790</v>
      </c>
      <c r="F134" s="285" t="s">
        <v>1139</v>
      </c>
      <c r="G134" s="221"/>
      <c r="H134" s="358" t="s">
        <v>1030</v>
      </c>
      <c r="I134" s="217"/>
      <c r="J134" s="217"/>
      <c r="K134" s="217" t="s">
        <v>856</v>
      </c>
      <c r="L134" s="111" t="s">
        <v>1140</v>
      </c>
      <c r="M134" s="93">
        <v>509798308</v>
      </c>
      <c r="N134" s="60"/>
      <c r="O134" s="77"/>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80"/>
      <c r="CA134" s="80"/>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row>
    <row r="135" spans="1:288" ht="15.75" hidden="1" customHeight="1" x14ac:dyDescent="0.25">
      <c r="A135" s="208" t="s">
        <v>502</v>
      </c>
      <c r="B135" s="208" t="s">
        <v>202</v>
      </c>
      <c r="C135" s="208" t="s">
        <v>204</v>
      </c>
      <c r="D135" s="363" t="s">
        <v>355</v>
      </c>
      <c r="E135" s="364" t="s">
        <v>790</v>
      </c>
      <c r="F135" s="285" t="s">
        <v>940</v>
      </c>
      <c r="G135" s="221"/>
      <c r="H135" s="358" t="s">
        <v>1030</v>
      </c>
      <c r="I135" s="217"/>
      <c r="J135" s="217"/>
      <c r="K135" s="217" t="s">
        <v>943</v>
      </c>
      <c r="L135" s="111" t="s">
        <v>1141</v>
      </c>
      <c r="M135" s="354" t="s">
        <v>1060</v>
      </c>
      <c r="N135" s="60"/>
      <c r="O135" s="77"/>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80"/>
      <c r="CA135" s="80"/>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15"/>
      <c r="JE135" s="15"/>
      <c r="JF135" s="15"/>
      <c r="JG135" s="15"/>
      <c r="JH135" s="15"/>
      <c r="JI135" s="15"/>
      <c r="JJ135" s="15"/>
      <c r="JK135" s="15"/>
      <c r="JL135" s="15"/>
      <c r="JM135" s="15"/>
      <c r="JN135" s="15"/>
      <c r="JO135" s="15"/>
      <c r="JP135" s="15"/>
      <c r="JQ135" s="15"/>
      <c r="JR135" s="15"/>
      <c r="JS135" s="15"/>
      <c r="JT135" s="15"/>
      <c r="JU135" s="15"/>
      <c r="JV135" s="15"/>
      <c r="JW135" s="15"/>
      <c r="JX135" s="15"/>
      <c r="JY135" s="15"/>
      <c r="JZ135" s="15"/>
      <c r="KA135" s="15"/>
      <c r="KB135" s="15"/>
    </row>
    <row r="136" spans="1:288" ht="15.75" customHeight="1" x14ac:dyDescent="0.25">
      <c r="A136" s="57"/>
      <c r="B136" s="57"/>
      <c r="C136" s="57"/>
      <c r="D136" s="57"/>
      <c r="E136" s="57"/>
      <c r="F136" s="223"/>
      <c r="G136" s="223"/>
      <c r="H136" s="56"/>
      <c r="I136" s="57"/>
      <c r="J136" s="57"/>
      <c r="K136" s="57"/>
      <c r="L136" s="58" t="s">
        <v>851</v>
      </c>
      <c r="M136" s="93">
        <f t="shared" ref="M136:M141" si="31">N136</f>
        <v>0</v>
      </c>
      <c r="N136" s="59">
        <f t="shared" ref="N136:N141" si="32">P136</f>
        <v>0</v>
      </c>
      <c r="O136" s="102"/>
      <c r="P136" s="59">
        <f t="shared" ref="P136:P141" si="33">SUM(Q136:EW136)</f>
        <v>0</v>
      </c>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59"/>
      <c r="CC136" s="59"/>
      <c r="CD136" s="59"/>
      <c r="CE136" s="59"/>
      <c r="CF136" s="59"/>
      <c r="CG136" s="59"/>
      <c r="CH136" s="59"/>
      <c r="CI136" s="59"/>
      <c r="CJ136" s="59"/>
      <c r="CK136" s="59"/>
      <c r="CL136" s="59"/>
      <c r="CM136" s="59"/>
      <c r="CN136" s="59"/>
      <c r="CO136" s="59"/>
      <c r="CP136" s="59"/>
      <c r="CQ136" s="112"/>
      <c r="CR136" s="112"/>
      <c r="CS136" s="112"/>
      <c r="CT136" s="112"/>
      <c r="CU136" s="112"/>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112"/>
      <c r="DW136" s="112"/>
      <c r="DX136" s="112"/>
      <c r="DY136" s="112"/>
      <c r="DZ136" s="112"/>
      <c r="EA136" s="112"/>
      <c r="EB136" s="112"/>
      <c r="EC136" s="112"/>
      <c r="ED136" s="112"/>
      <c r="EE136" s="112"/>
      <c r="EF136" s="112"/>
      <c r="EG136" s="112"/>
      <c r="EH136" s="112"/>
      <c r="EI136" s="112"/>
      <c r="EJ136" s="112"/>
      <c r="EK136" s="112"/>
      <c r="EL136" s="112"/>
      <c r="EM136" s="112"/>
      <c r="EN136" s="112"/>
      <c r="EO136" s="112"/>
      <c r="EP136" s="112"/>
      <c r="EQ136" s="112"/>
      <c r="ER136" s="59"/>
      <c r="ES136" s="59"/>
      <c r="ET136" s="112"/>
      <c r="EU136" s="112"/>
      <c r="EV136" s="112"/>
      <c r="EW136" s="112"/>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c r="IW136" s="113"/>
      <c r="IX136" s="113"/>
      <c r="IY136" s="113"/>
      <c r="IZ136" s="113"/>
      <c r="JA136" s="113"/>
      <c r="JB136" s="113"/>
      <c r="JC136" s="113"/>
      <c r="JD136" s="113"/>
      <c r="JE136" s="113"/>
      <c r="JF136" s="113"/>
      <c r="JG136" s="113"/>
      <c r="JH136" s="113"/>
      <c r="JI136" s="113"/>
      <c r="JJ136" s="113"/>
      <c r="JK136" s="113"/>
      <c r="JL136" s="113"/>
      <c r="JM136" s="113"/>
      <c r="JN136" s="113"/>
      <c r="JO136" s="113"/>
      <c r="JP136" s="113"/>
      <c r="JQ136" s="113"/>
      <c r="JR136" s="113"/>
      <c r="JS136" s="113"/>
      <c r="JT136" s="113"/>
      <c r="JU136" s="113"/>
      <c r="JV136" s="113"/>
      <c r="JW136" s="113"/>
      <c r="JX136" s="113"/>
      <c r="JY136" s="113"/>
      <c r="JZ136" s="113"/>
      <c r="KA136" s="113"/>
      <c r="KB136" s="113"/>
    </row>
    <row r="137" spans="1:288" ht="15.75" customHeight="1" x14ac:dyDescent="0.25">
      <c r="A137" s="72" t="s">
        <v>287</v>
      </c>
      <c r="B137" s="72" t="s">
        <v>281</v>
      </c>
      <c r="C137" s="72"/>
      <c r="D137" s="72"/>
      <c r="E137" s="72"/>
      <c r="F137" s="224"/>
      <c r="G137" s="224"/>
      <c r="H137" s="72"/>
      <c r="I137" s="126"/>
      <c r="J137" s="126"/>
      <c r="K137" s="126"/>
      <c r="L137" s="76" t="s">
        <v>282</v>
      </c>
      <c r="M137" s="93">
        <f t="shared" si="31"/>
        <v>0</v>
      </c>
      <c r="N137" s="59">
        <f t="shared" si="32"/>
        <v>0</v>
      </c>
      <c r="O137" s="102"/>
      <c r="P137" s="59">
        <f t="shared" si="33"/>
        <v>0</v>
      </c>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129"/>
      <c r="ES137" s="129"/>
      <c r="ET137" s="129"/>
      <c r="EU137" s="129"/>
      <c r="EV137" s="129"/>
      <c r="EW137" s="130"/>
      <c r="EX137" s="131"/>
      <c r="EY137" s="131"/>
      <c r="EZ137" s="131"/>
      <c r="FA137" s="131"/>
      <c r="FB137" s="131"/>
      <c r="FC137" s="131"/>
      <c r="FD137" s="131"/>
      <c r="FE137" s="131"/>
      <c r="FF137" s="131"/>
      <c r="FG137" s="131"/>
      <c r="FH137" s="131"/>
      <c r="FI137" s="131"/>
      <c r="FJ137" s="131"/>
      <c r="FK137" s="131"/>
      <c r="FL137" s="131"/>
      <c r="FM137" s="131"/>
      <c r="FN137" s="131"/>
      <c r="FO137" s="131"/>
      <c r="FP137" s="131"/>
      <c r="FQ137" s="131"/>
      <c r="FR137" s="131"/>
      <c r="FS137" s="131"/>
      <c r="FT137" s="131"/>
      <c r="FU137" s="131"/>
      <c r="FV137" s="131"/>
      <c r="FW137" s="131"/>
      <c r="FX137" s="131"/>
      <c r="FY137" s="131"/>
      <c r="FZ137" s="131"/>
      <c r="GA137" s="131"/>
      <c r="GB137" s="131"/>
      <c r="GC137" s="131"/>
      <c r="GD137" s="131"/>
      <c r="GE137" s="131"/>
      <c r="GF137" s="131"/>
      <c r="GG137" s="131"/>
      <c r="GH137" s="131"/>
      <c r="GI137" s="131"/>
      <c r="GJ137" s="131"/>
      <c r="GK137" s="131"/>
      <c r="GL137" s="131"/>
      <c r="GM137" s="131"/>
      <c r="GN137" s="131"/>
      <c r="GO137" s="131"/>
      <c r="GP137" s="131"/>
      <c r="GQ137" s="131"/>
      <c r="GR137" s="131"/>
      <c r="GS137" s="131"/>
      <c r="GT137" s="131"/>
      <c r="GU137" s="131"/>
      <c r="GV137" s="131"/>
      <c r="GW137" s="131"/>
      <c r="GX137" s="131"/>
      <c r="GY137" s="131"/>
      <c r="GZ137" s="131"/>
      <c r="HA137" s="8"/>
      <c r="HB137" s="8"/>
      <c r="HC137" s="8"/>
      <c r="HD137" s="8"/>
      <c r="HE137" s="8"/>
      <c r="HF137" s="8"/>
      <c r="HG137" s="8"/>
      <c r="HH137" s="131"/>
      <c r="HI137" s="131"/>
      <c r="HJ137" s="131"/>
      <c r="HK137" s="131"/>
      <c r="HL137" s="131"/>
      <c r="HM137" s="131"/>
      <c r="HN137" s="131"/>
      <c r="HO137" s="132"/>
      <c r="HP137" s="8"/>
      <c r="HQ137" s="8"/>
      <c r="HR137" s="8"/>
      <c r="HS137" s="8"/>
      <c r="HT137" s="8"/>
      <c r="HU137" s="8"/>
      <c r="HV137" s="8"/>
      <c r="HW137" s="8"/>
      <c r="HX137" s="8"/>
      <c r="HY137" s="8"/>
      <c r="HZ137" s="8"/>
      <c r="IA137" s="8"/>
      <c r="IB137" s="8"/>
      <c r="IC137" s="8"/>
      <c r="ID137" s="8"/>
      <c r="IE137" s="8"/>
      <c r="IF137" s="8"/>
      <c r="IG137" s="133"/>
      <c r="IH137" s="8"/>
      <c r="II137" s="8"/>
      <c r="IJ137" s="8"/>
      <c r="IK137" s="8"/>
      <c r="IL137" s="8"/>
      <c r="IM137" s="8"/>
      <c r="IN137" s="8"/>
      <c r="IO137" s="8"/>
      <c r="IP137" s="8"/>
      <c r="IQ137" s="8"/>
      <c r="IR137" s="8"/>
      <c r="IS137" s="8"/>
      <c r="IT137" s="8"/>
      <c r="IU137" s="8"/>
      <c r="IV137" s="8"/>
      <c r="IW137" s="8"/>
      <c r="IX137" s="8"/>
      <c r="IY137" s="8"/>
      <c r="IZ137" s="8"/>
      <c r="JA137" s="8"/>
      <c r="JB137" s="8"/>
      <c r="JC137" s="8"/>
      <c r="JD137" s="8"/>
      <c r="JE137" s="8"/>
      <c r="JF137" s="8"/>
      <c r="JG137" s="8"/>
      <c r="JH137" s="8"/>
      <c r="JI137" s="8"/>
      <c r="JJ137" s="8"/>
      <c r="JK137" s="8"/>
      <c r="JL137" s="8"/>
      <c r="JM137" s="8"/>
      <c r="JN137" s="8"/>
      <c r="JO137" s="15"/>
      <c r="JP137" s="8"/>
      <c r="JQ137" s="8"/>
      <c r="JR137" s="8"/>
      <c r="JS137" s="8"/>
      <c r="JT137" s="8"/>
      <c r="JU137" s="8"/>
      <c r="JV137" s="15"/>
      <c r="JW137" s="15"/>
      <c r="JX137" s="15"/>
      <c r="JY137" s="15"/>
      <c r="JZ137" s="15"/>
      <c r="KA137" s="15"/>
      <c r="KB137" s="15"/>
    </row>
    <row r="138" spans="1:288" ht="15.75" customHeight="1" x14ac:dyDescent="0.25">
      <c r="A138" s="72" t="s">
        <v>287</v>
      </c>
      <c r="B138" s="72" t="s">
        <v>281</v>
      </c>
      <c r="C138" s="72" t="s">
        <v>281</v>
      </c>
      <c r="D138" s="72"/>
      <c r="E138" s="72"/>
      <c r="F138" s="224"/>
      <c r="G138" s="224"/>
      <c r="H138" s="72"/>
      <c r="I138" s="126"/>
      <c r="J138" s="126"/>
      <c r="K138" s="126"/>
      <c r="L138" s="76" t="s">
        <v>333</v>
      </c>
      <c r="M138" s="93">
        <f t="shared" si="31"/>
        <v>0</v>
      </c>
      <c r="N138" s="59">
        <f t="shared" si="32"/>
        <v>0</v>
      </c>
      <c r="O138" s="102"/>
      <c r="P138" s="59">
        <f t="shared" si="33"/>
        <v>0</v>
      </c>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129"/>
      <c r="ES138" s="129"/>
      <c r="ET138" s="129"/>
      <c r="EU138" s="129"/>
      <c r="EV138" s="129"/>
      <c r="EW138" s="130"/>
      <c r="EX138" s="131"/>
      <c r="EY138" s="131"/>
      <c r="EZ138" s="131"/>
      <c r="FA138" s="131"/>
      <c r="FB138" s="131"/>
      <c r="FC138" s="131"/>
      <c r="FD138" s="131"/>
      <c r="FE138" s="131"/>
      <c r="FF138" s="131"/>
      <c r="FG138" s="131"/>
      <c r="FH138" s="131"/>
      <c r="FI138" s="131"/>
      <c r="FJ138" s="131"/>
      <c r="FK138" s="131"/>
      <c r="FL138" s="131"/>
      <c r="FM138" s="131"/>
      <c r="FN138" s="131"/>
      <c r="FO138" s="131"/>
      <c r="FP138" s="131"/>
      <c r="FQ138" s="131"/>
      <c r="FR138" s="131"/>
      <c r="FS138" s="131"/>
      <c r="FT138" s="131"/>
      <c r="FU138" s="131"/>
      <c r="FV138" s="131"/>
      <c r="FW138" s="131"/>
      <c r="FX138" s="131"/>
      <c r="FY138" s="131"/>
      <c r="FZ138" s="131"/>
      <c r="GA138" s="131"/>
      <c r="GB138" s="131"/>
      <c r="GC138" s="131"/>
      <c r="GD138" s="131"/>
      <c r="GE138" s="131"/>
      <c r="GF138" s="131"/>
      <c r="GG138" s="131"/>
      <c r="GH138" s="131"/>
      <c r="GI138" s="131"/>
      <c r="GJ138" s="131"/>
      <c r="GK138" s="131"/>
      <c r="GL138" s="131"/>
      <c r="GM138" s="131"/>
      <c r="GN138" s="131"/>
      <c r="GO138" s="131"/>
      <c r="GP138" s="131"/>
      <c r="GQ138" s="131"/>
      <c r="GR138" s="131"/>
      <c r="GS138" s="131"/>
      <c r="GT138" s="131"/>
      <c r="GU138" s="131"/>
      <c r="GV138" s="131"/>
      <c r="GW138" s="131"/>
      <c r="GX138" s="131"/>
      <c r="GY138" s="131"/>
      <c r="GZ138" s="131"/>
      <c r="HA138" s="8"/>
      <c r="HB138" s="8"/>
      <c r="HC138" s="8"/>
      <c r="HD138" s="8"/>
      <c r="HE138" s="8"/>
      <c r="HF138" s="8"/>
      <c r="HG138" s="8"/>
      <c r="HH138" s="131"/>
      <c r="HI138" s="131"/>
      <c r="HJ138" s="131"/>
      <c r="HK138" s="131"/>
      <c r="HL138" s="131"/>
      <c r="HM138" s="131"/>
      <c r="HN138" s="131"/>
      <c r="HO138" s="132"/>
      <c r="HP138" s="8"/>
      <c r="HQ138" s="8"/>
      <c r="HR138" s="8"/>
      <c r="HS138" s="8"/>
      <c r="HT138" s="8"/>
      <c r="HU138" s="8"/>
      <c r="HV138" s="8"/>
      <c r="HW138" s="8"/>
      <c r="HX138" s="8"/>
      <c r="HY138" s="8"/>
      <c r="HZ138" s="8"/>
      <c r="IA138" s="8"/>
      <c r="IB138" s="8"/>
      <c r="IC138" s="8"/>
      <c r="ID138" s="8"/>
      <c r="IE138" s="8"/>
      <c r="IF138" s="8"/>
      <c r="IG138" s="133"/>
      <c r="IH138" s="8"/>
      <c r="II138" s="8"/>
      <c r="IJ138" s="8"/>
      <c r="IK138" s="8"/>
      <c r="IL138" s="8"/>
      <c r="IM138" s="8"/>
      <c r="IN138" s="8"/>
      <c r="IO138" s="8"/>
      <c r="IP138" s="8"/>
      <c r="IQ138" s="8"/>
      <c r="IR138" s="8"/>
      <c r="IS138" s="8"/>
      <c r="IT138" s="8"/>
      <c r="IU138" s="8"/>
      <c r="IV138" s="8"/>
      <c r="IW138" s="8"/>
      <c r="IX138" s="8"/>
      <c r="IY138" s="8"/>
      <c r="IZ138" s="8"/>
      <c r="JA138" s="8"/>
      <c r="JB138" s="8"/>
      <c r="JC138" s="8"/>
      <c r="JD138" s="8"/>
      <c r="JE138" s="8"/>
      <c r="JF138" s="8"/>
      <c r="JG138" s="8"/>
      <c r="JH138" s="8"/>
      <c r="JI138" s="8"/>
      <c r="JJ138" s="8"/>
      <c r="JK138" s="8"/>
      <c r="JL138" s="8"/>
      <c r="JM138" s="8"/>
      <c r="JN138" s="8"/>
      <c r="JO138" s="15"/>
      <c r="JP138" s="8"/>
      <c r="JQ138" s="8"/>
      <c r="JR138" s="8"/>
      <c r="JS138" s="8"/>
      <c r="JT138" s="8"/>
      <c r="JU138" s="8"/>
      <c r="JV138" s="15"/>
      <c r="JW138" s="15"/>
      <c r="JX138" s="15"/>
      <c r="JY138" s="15"/>
      <c r="JZ138" s="15"/>
      <c r="KA138" s="15"/>
      <c r="KB138" s="15"/>
    </row>
    <row r="139" spans="1:288" ht="15.75" customHeight="1" x14ac:dyDescent="0.25">
      <c r="A139" s="91" t="s">
        <v>287</v>
      </c>
      <c r="B139" s="91" t="s">
        <v>281</v>
      </c>
      <c r="C139" s="91" t="s">
        <v>281</v>
      </c>
      <c r="D139" s="91" t="s">
        <v>202</v>
      </c>
      <c r="E139" s="91"/>
      <c r="F139" s="226"/>
      <c r="G139" s="226"/>
      <c r="H139" s="91"/>
      <c r="I139" s="121"/>
      <c r="J139" s="121"/>
      <c r="K139" s="121"/>
      <c r="L139" s="95" t="s">
        <v>593</v>
      </c>
      <c r="M139" s="93">
        <f t="shared" si="31"/>
        <v>0</v>
      </c>
      <c r="N139" s="59">
        <f t="shared" si="32"/>
        <v>0</v>
      </c>
      <c r="O139" s="102"/>
      <c r="P139" s="59">
        <f t="shared" si="33"/>
        <v>0</v>
      </c>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129"/>
      <c r="ES139" s="129"/>
      <c r="ET139" s="129"/>
      <c r="EU139" s="129"/>
      <c r="EV139" s="129"/>
      <c r="EW139" s="130"/>
      <c r="EX139" s="131"/>
      <c r="EY139" s="131"/>
      <c r="EZ139" s="131"/>
      <c r="FA139" s="131"/>
      <c r="FB139" s="131"/>
      <c r="FC139" s="131"/>
      <c r="FD139" s="131"/>
      <c r="FE139" s="131"/>
      <c r="FF139" s="131"/>
      <c r="FG139" s="131"/>
      <c r="FH139" s="131"/>
      <c r="FI139" s="131"/>
      <c r="FJ139" s="131"/>
      <c r="FK139" s="131"/>
      <c r="FL139" s="131"/>
      <c r="FM139" s="131"/>
      <c r="FN139" s="131"/>
      <c r="FO139" s="131"/>
      <c r="FP139" s="131"/>
      <c r="FQ139" s="131"/>
      <c r="FR139" s="131"/>
      <c r="FS139" s="131"/>
      <c r="FT139" s="131"/>
      <c r="FU139" s="131"/>
      <c r="FV139" s="131"/>
      <c r="FW139" s="131"/>
      <c r="FX139" s="131"/>
      <c r="FY139" s="131"/>
      <c r="FZ139" s="131"/>
      <c r="GA139" s="131"/>
      <c r="GB139" s="131"/>
      <c r="GC139" s="131"/>
      <c r="GD139" s="131"/>
      <c r="GE139" s="131"/>
      <c r="GF139" s="131"/>
      <c r="GG139" s="131"/>
      <c r="GH139" s="131"/>
      <c r="GI139" s="131"/>
      <c r="GJ139" s="131"/>
      <c r="GK139" s="131"/>
      <c r="GL139" s="131"/>
      <c r="GM139" s="131"/>
      <c r="GN139" s="131"/>
      <c r="GO139" s="131"/>
      <c r="GP139" s="131"/>
      <c r="GQ139" s="131"/>
      <c r="GR139" s="131"/>
      <c r="GS139" s="131"/>
      <c r="GT139" s="131"/>
      <c r="GU139" s="131"/>
      <c r="GV139" s="131"/>
      <c r="GW139" s="131"/>
      <c r="GX139" s="131"/>
      <c r="GY139" s="131"/>
      <c r="GZ139" s="131"/>
      <c r="HA139" s="8"/>
      <c r="HB139" s="8"/>
      <c r="HC139" s="8"/>
      <c r="HD139" s="8"/>
      <c r="HE139" s="8"/>
      <c r="HF139" s="8"/>
      <c r="HG139" s="8"/>
      <c r="HH139" s="131"/>
      <c r="HI139" s="131"/>
      <c r="HJ139" s="131"/>
      <c r="HK139" s="131"/>
      <c r="HL139" s="131"/>
      <c r="HM139" s="131"/>
      <c r="HN139" s="131"/>
      <c r="HO139" s="132"/>
      <c r="HP139" s="8"/>
      <c r="HQ139" s="8"/>
      <c r="HR139" s="8"/>
      <c r="HS139" s="8"/>
      <c r="HT139" s="8"/>
      <c r="HU139" s="8"/>
      <c r="HV139" s="8"/>
      <c r="HW139" s="8"/>
      <c r="HX139" s="8"/>
      <c r="HY139" s="8"/>
      <c r="HZ139" s="8"/>
      <c r="IA139" s="8"/>
      <c r="IB139" s="8"/>
      <c r="IC139" s="8"/>
      <c r="ID139" s="8"/>
      <c r="IE139" s="8"/>
      <c r="IF139" s="8"/>
      <c r="IG139" s="133"/>
      <c r="IH139" s="8"/>
      <c r="II139" s="8"/>
      <c r="IJ139" s="8"/>
      <c r="IK139" s="8"/>
      <c r="IL139" s="8"/>
      <c r="IM139" s="8"/>
      <c r="IN139" s="8"/>
      <c r="IO139" s="8"/>
      <c r="IP139" s="8"/>
      <c r="IQ139" s="8"/>
      <c r="IR139" s="8"/>
      <c r="IS139" s="8"/>
      <c r="IT139" s="8"/>
      <c r="IU139" s="8"/>
      <c r="IV139" s="8"/>
      <c r="IW139" s="8"/>
      <c r="IX139" s="8"/>
      <c r="IY139" s="8"/>
      <c r="IZ139" s="8"/>
      <c r="JA139" s="8"/>
      <c r="JB139" s="8"/>
      <c r="JC139" s="8"/>
      <c r="JD139" s="8"/>
      <c r="JE139" s="8"/>
      <c r="JF139" s="8"/>
      <c r="JG139" s="8"/>
      <c r="JH139" s="8"/>
      <c r="JI139" s="8"/>
      <c r="JJ139" s="8"/>
      <c r="JK139" s="8"/>
      <c r="JL139" s="8"/>
      <c r="JM139" s="8"/>
      <c r="JN139" s="8"/>
      <c r="JO139" s="15"/>
      <c r="JP139" s="8"/>
      <c r="JQ139" s="8"/>
      <c r="JR139" s="8"/>
      <c r="JS139" s="8"/>
      <c r="JT139" s="8"/>
      <c r="JU139" s="8"/>
      <c r="JV139" s="15"/>
      <c r="JW139" s="15"/>
      <c r="JX139" s="15"/>
      <c r="JY139" s="15"/>
      <c r="JZ139" s="15"/>
      <c r="KA139" s="15"/>
      <c r="KB139" s="15"/>
    </row>
    <row r="140" spans="1:288" ht="15.75" customHeight="1" x14ac:dyDescent="0.25">
      <c r="A140" s="121" t="s">
        <v>287</v>
      </c>
      <c r="B140" s="121" t="s">
        <v>281</v>
      </c>
      <c r="C140" s="121" t="s">
        <v>281</v>
      </c>
      <c r="D140" s="121" t="s">
        <v>202</v>
      </c>
      <c r="E140" s="121" t="s">
        <v>297</v>
      </c>
      <c r="F140" s="201"/>
      <c r="G140" s="201"/>
      <c r="H140" s="91"/>
      <c r="I140" s="121"/>
      <c r="J140" s="121"/>
      <c r="K140" s="121"/>
      <c r="L140" s="95" t="s">
        <v>860</v>
      </c>
      <c r="M140" s="93">
        <f t="shared" si="31"/>
        <v>0</v>
      </c>
      <c r="N140" s="59">
        <f t="shared" si="32"/>
        <v>0</v>
      </c>
      <c r="O140" s="102"/>
      <c r="P140" s="59">
        <f t="shared" si="33"/>
        <v>0</v>
      </c>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129"/>
      <c r="ES140" s="129"/>
      <c r="ET140" s="129"/>
      <c r="EU140" s="129"/>
      <c r="EV140" s="129"/>
      <c r="EW140" s="130"/>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1"/>
      <c r="FU140" s="131"/>
      <c r="FV140" s="131"/>
      <c r="FW140" s="131"/>
      <c r="FX140" s="131"/>
      <c r="FY140" s="131"/>
      <c r="FZ140" s="131"/>
      <c r="GA140" s="131"/>
      <c r="GB140" s="131"/>
      <c r="GC140" s="131"/>
      <c r="GD140" s="131"/>
      <c r="GE140" s="131"/>
      <c r="GF140" s="131"/>
      <c r="GG140" s="131"/>
      <c r="GH140" s="131"/>
      <c r="GI140" s="131"/>
      <c r="GJ140" s="131"/>
      <c r="GK140" s="131"/>
      <c r="GL140" s="131"/>
      <c r="GM140" s="131"/>
      <c r="GN140" s="131"/>
      <c r="GO140" s="131"/>
      <c r="GP140" s="131"/>
      <c r="GQ140" s="131"/>
      <c r="GR140" s="131"/>
      <c r="GS140" s="131"/>
      <c r="GT140" s="131"/>
      <c r="GU140" s="131"/>
      <c r="GV140" s="131"/>
      <c r="GW140" s="131"/>
      <c r="GX140" s="131"/>
      <c r="GY140" s="131"/>
      <c r="GZ140" s="131"/>
      <c r="HA140" s="8"/>
      <c r="HB140" s="8"/>
      <c r="HC140" s="8"/>
      <c r="HD140" s="8"/>
      <c r="HE140" s="8"/>
      <c r="HF140" s="8"/>
      <c r="HG140" s="8"/>
      <c r="HH140" s="131"/>
      <c r="HI140" s="131"/>
      <c r="HJ140" s="131"/>
      <c r="HK140" s="131"/>
      <c r="HL140" s="131"/>
      <c r="HM140" s="131"/>
      <c r="HN140" s="131"/>
      <c r="HO140" s="132"/>
      <c r="HP140" s="8"/>
      <c r="HQ140" s="8"/>
      <c r="HR140" s="8"/>
      <c r="HS140" s="8"/>
      <c r="HT140" s="8"/>
      <c r="HU140" s="168"/>
      <c r="HV140" s="168"/>
      <c r="HW140" s="168"/>
      <c r="HX140" s="168"/>
      <c r="HY140" s="168"/>
      <c r="HZ140" s="168"/>
      <c r="IA140" s="168"/>
      <c r="IB140" s="168"/>
      <c r="IC140" s="168"/>
      <c r="ID140" s="168"/>
      <c r="IE140" s="168"/>
      <c r="IF140" s="168"/>
      <c r="IG140" s="169"/>
      <c r="IH140" s="168"/>
      <c r="II140" s="168"/>
      <c r="IJ140" s="168"/>
      <c r="IK140" s="168"/>
      <c r="IL140" s="168"/>
      <c r="IM140" s="168"/>
      <c r="IN140" s="168"/>
      <c r="IO140" s="168"/>
      <c r="IP140" s="168"/>
      <c r="IQ140" s="168"/>
      <c r="IR140" s="168"/>
      <c r="IS140" s="168"/>
      <c r="IT140" s="168"/>
      <c r="IU140" s="168"/>
      <c r="IV140" s="168"/>
      <c r="IW140" s="168"/>
      <c r="IX140" s="168"/>
      <c r="IY140" s="168"/>
      <c r="IZ140" s="168"/>
      <c r="JA140" s="168"/>
      <c r="JB140" s="168"/>
      <c r="JC140" s="168"/>
      <c r="JD140" s="168"/>
      <c r="JE140" s="168"/>
      <c r="JF140" s="168"/>
      <c r="JG140" s="168"/>
      <c r="JH140" s="168"/>
      <c r="JI140" s="168"/>
      <c r="JJ140" s="168"/>
      <c r="JK140" s="168"/>
      <c r="JL140" s="168"/>
      <c r="JM140" s="168"/>
      <c r="JN140" s="168"/>
      <c r="JO140" s="113"/>
      <c r="JP140" s="168"/>
      <c r="JQ140" s="168"/>
      <c r="JR140" s="168"/>
      <c r="JS140" s="168"/>
      <c r="JT140" s="168"/>
      <c r="JU140" s="168"/>
      <c r="JV140" s="113"/>
      <c r="JW140" s="113"/>
      <c r="JX140" s="113"/>
      <c r="JY140" s="113"/>
      <c r="JZ140" s="113"/>
      <c r="KA140" s="113"/>
      <c r="KB140" s="113"/>
    </row>
    <row r="141" spans="1:288" ht="15.75" customHeight="1" x14ac:dyDescent="0.25">
      <c r="A141" s="149" t="s">
        <v>287</v>
      </c>
      <c r="B141" s="149" t="s">
        <v>281</v>
      </c>
      <c r="C141" s="149" t="s">
        <v>281</v>
      </c>
      <c r="D141" s="149" t="s">
        <v>202</v>
      </c>
      <c r="E141" s="149" t="s">
        <v>297</v>
      </c>
      <c r="F141" s="116" t="s">
        <v>862</v>
      </c>
      <c r="G141" s="68" t="s">
        <v>863</v>
      </c>
      <c r="H141" s="227" t="s">
        <v>864</v>
      </c>
      <c r="I141" s="217" t="s">
        <v>223</v>
      </c>
      <c r="J141" s="217" t="s">
        <v>865</v>
      </c>
      <c r="K141" s="217"/>
      <c r="L141" s="365" t="s">
        <v>866</v>
      </c>
      <c r="M141" s="93">
        <f t="shared" si="31"/>
        <v>935000000</v>
      </c>
      <c r="N141" s="59">
        <f t="shared" si="32"/>
        <v>935000000</v>
      </c>
      <c r="O141" s="102">
        <v>12</v>
      </c>
      <c r="P141" s="59">
        <f t="shared" si="33"/>
        <v>935000000</v>
      </c>
      <c r="Q141" s="59">
        <v>935000000</v>
      </c>
      <c r="R141" s="228"/>
      <c r="S141" s="228"/>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130"/>
      <c r="ES141" s="130"/>
      <c r="ET141" s="130"/>
      <c r="EU141" s="130"/>
      <c r="EV141" s="130"/>
      <c r="EW141" s="130"/>
      <c r="EX141" s="181"/>
      <c r="EY141" s="181"/>
      <c r="EZ141" s="181"/>
      <c r="FA141" s="181"/>
      <c r="FB141" s="181"/>
      <c r="FC141" s="181"/>
      <c r="FD141" s="181"/>
      <c r="FE141" s="181"/>
      <c r="FF141" s="181"/>
      <c r="FG141" s="181"/>
      <c r="FH141" s="181"/>
      <c r="FI141" s="181"/>
      <c r="FJ141" s="181"/>
      <c r="FK141" s="181"/>
      <c r="FL141" s="181"/>
      <c r="FM141" s="181"/>
      <c r="FN141" s="181"/>
      <c r="FO141" s="181"/>
      <c r="FP141" s="181"/>
      <c r="FQ141" s="181"/>
      <c r="FR141" s="181"/>
      <c r="FS141" s="181"/>
      <c r="FT141" s="181"/>
      <c r="FU141" s="181"/>
      <c r="FV141" s="181"/>
      <c r="FW141" s="181"/>
      <c r="FX141" s="181"/>
      <c r="FY141" s="181"/>
      <c r="FZ141" s="181"/>
      <c r="GA141" s="181"/>
      <c r="GB141" s="181"/>
      <c r="GC141" s="181"/>
      <c r="GD141" s="181"/>
      <c r="GE141" s="181"/>
      <c r="GF141" s="181"/>
      <c r="GG141" s="181"/>
      <c r="GH141" s="181"/>
      <c r="GI141" s="181"/>
      <c r="GJ141" s="181"/>
      <c r="GK141" s="181"/>
      <c r="GL141" s="181"/>
      <c r="GM141" s="181"/>
      <c r="GN141" s="181"/>
      <c r="GO141" s="181"/>
      <c r="GP141" s="181"/>
      <c r="GQ141" s="181"/>
      <c r="GR141" s="181"/>
      <c r="GS141" s="181"/>
      <c r="GT141" s="181"/>
      <c r="GU141" s="181"/>
      <c r="GV141" s="181"/>
      <c r="GW141" s="181"/>
      <c r="GX141" s="181"/>
      <c r="GY141" s="181"/>
      <c r="GZ141" s="181"/>
      <c r="HA141" s="168"/>
      <c r="HB141" s="168"/>
      <c r="HC141" s="168"/>
      <c r="HD141" s="168"/>
      <c r="HE141" s="168"/>
      <c r="HF141" s="168"/>
      <c r="HG141" s="168"/>
      <c r="HH141" s="181"/>
      <c r="HI141" s="181"/>
      <c r="HJ141" s="181"/>
      <c r="HK141" s="181"/>
      <c r="HL141" s="181"/>
      <c r="HM141" s="181"/>
      <c r="HN141" s="181"/>
      <c r="HO141" s="168"/>
      <c r="HP141" s="168"/>
      <c r="HQ141" s="168"/>
      <c r="HR141" s="168"/>
      <c r="HS141" s="168"/>
      <c r="HT141" s="168"/>
      <c r="HU141" s="168"/>
      <c r="HV141" s="168"/>
      <c r="HW141" s="168"/>
      <c r="HX141" s="168"/>
      <c r="HY141" s="168"/>
      <c r="HZ141" s="168"/>
      <c r="IA141" s="168"/>
      <c r="IB141" s="168"/>
      <c r="IC141" s="168"/>
      <c r="ID141" s="168"/>
      <c r="IE141" s="168"/>
      <c r="IF141" s="168"/>
      <c r="IG141" s="169"/>
      <c r="IH141" s="168"/>
      <c r="II141" s="168"/>
      <c r="IJ141" s="168"/>
      <c r="IK141" s="168"/>
      <c r="IL141" s="168"/>
      <c r="IM141" s="168"/>
      <c r="IN141" s="168"/>
      <c r="IO141" s="168"/>
      <c r="IP141" s="168"/>
      <c r="IQ141" s="168"/>
      <c r="IR141" s="168"/>
      <c r="IS141" s="168"/>
      <c r="IT141" s="168"/>
      <c r="IU141" s="168"/>
      <c r="IV141" s="168"/>
      <c r="IW141" s="168"/>
      <c r="IX141" s="168"/>
      <c r="IY141" s="168"/>
      <c r="IZ141" s="168"/>
      <c r="JA141" s="168"/>
      <c r="JB141" s="168"/>
      <c r="JC141" s="168"/>
      <c r="JD141" s="168"/>
      <c r="JE141" s="168"/>
      <c r="JF141" s="168"/>
      <c r="JG141" s="168"/>
      <c r="JH141" s="168"/>
      <c r="JI141" s="168"/>
      <c r="JJ141" s="168"/>
      <c r="JK141" s="168"/>
      <c r="JL141" s="168"/>
      <c r="JM141" s="168"/>
      <c r="JN141" s="168"/>
      <c r="JO141" s="113"/>
      <c r="JP141" s="168"/>
      <c r="JQ141" s="168"/>
      <c r="JR141" s="168"/>
      <c r="JS141" s="168"/>
      <c r="JT141" s="168"/>
      <c r="JU141" s="168"/>
      <c r="JV141" s="113"/>
      <c r="JW141" s="113"/>
      <c r="JX141" s="113"/>
      <c r="JY141" s="113"/>
      <c r="JZ141" s="113"/>
      <c r="KA141" s="113"/>
      <c r="KB141" s="113"/>
    </row>
    <row r="142" spans="1:288" ht="15.75" hidden="1" customHeight="1" x14ac:dyDescent="0.25">
      <c r="A142" s="149" t="s">
        <v>287</v>
      </c>
      <c r="B142" s="149" t="s">
        <v>281</v>
      </c>
      <c r="C142" s="149" t="s">
        <v>281</v>
      </c>
      <c r="D142" s="149" t="s">
        <v>202</v>
      </c>
      <c r="E142" s="149" t="s">
        <v>297</v>
      </c>
      <c r="F142" s="285" t="s">
        <v>1060</v>
      </c>
      <c r="G142" s="109"/>
      <c r="H142" s="358" t="s">
        <v>1030</v>
      </c>
      <c r="I142" s="217"/>
      <c r="J142" s="217"/>
      <c r="K142" s="217" t="s">
        <v>507</v>
      </c>
      <c r="L142" s="366" t="s">
        <v>1142</v>
      </c>
      <c r="M142" s="93">
        <v>1000000000</v>
      </c>
      <c r="N142" s="60"/>
      <c r="O142" s="77"/>
      <c r="P142" s="60"/>
      <c r="Q142" s="60"/>
      <c r="R142" s="228"/>
      <c r="S142" s="228"/>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174"/>
      <c r="ES142" s="174"/>
      <c r="ET142" s="174"/>
      <c r="EU142" s="174"/>
      <c r="EV142" s="174"/>
      <c r="EW142" s="174"/>
      <c r="EX142" s="131"/>
      <c r="EY142" s="131"/>
      <c r="EZ142" s="131"/>
      <c r="FA142" s="131"/>
      <c r="FB142" s="131"/>
      <c r="FC142" s="131"/>
      <c r="FD142" s="131"/>
      <c r="FE142" s="131"/>
      <c r="FF142" s="131"/>
      <c r="FG142" s="131"/>
      <c r="FH142" s="131"/>
      <c r="FI142" s="131"/>
      <c r="FJ142" s="131"/>
      <c r="FK142" s="131"/>
      <c r="FL142" s="131"/>
      <c r="FM142" s="131"/>
      <c r="FN142" s="131"/>
      <c r="FO142" s="131"/>
      <c r="FP142" s="131"/>
      <c r="FQ142" s="131"/>
      <c r="FR142" s="131"/>
      <c r="FS142" s="131"/>
      <c r="FT142" s="131"/>
      <c r="FU142" s="131"/>
      <c r="FV142" s="131"/>
      <c r="FW142" s="131"/>
      <c r="FX142" s="131"/>
      <c r="FY142" s="131"/>
      <c r="FZ142" s="131"/>
      <c r="GA142" s="131"/>
      <c r="GB142" s="131"/>
      <c r="GC142" s="131"/>
      <c r="GD142" s="131"/>
      <c r="GE142" s="131"/>
      <c r="GF142" s="131"/>
      <c r="GG142" s="131"/>
      <c r="GH142" s="131"/>
      <c r="GI142" s="131"/>
      <c r="GJ142" s="131"/>
      <c r="GK142" s="131"/>
      <c r="GL142" s="131"/>
      <c r="GM142" s="131"/>
      <c r="GN142" s="131"/>
      <c r="GO142" s="131"/>
      <c r="GP142" s="131"/>
      <c r="GQ142" s="131"/>
      <c r="GR142" s="131"/>
      <c r="GS142" s="131"/>
      <c r="GT142" s="131"/>
      <c r="GU142" s="131"/>
      <c r="GV142" s="131"/>
      <c r="GW142" s="131"/>
      <c r="GX142" s="131"/>
      <c r="GY142" s="131"/>
      <c r="GZ142" s="131"/>
      <c r="HA142" s="8"/>
      <c r="HB142" s="8"/>
      <c r="HC142" s="8"/>
      <c r="HD142" s="8"/>
      <c r="HE142" s="8"/>
      <c r="HF142" s="8"/>
      <c r="HG142" s="8"/>
      <c r="HH142" s="131"/>
      <c r="HI142" s="131"/>
      <c r="HJ142" s="131"/>
      <c r="HK142" s="131"/>
      <c r="HL142" s="131"/>
      <c r="HM142" s="131"/>
      <c r="HN142" s="131"/>
      <c r="HO142" s="8"/>
      <c r="HP142" s="8"/>
      <c r="HQ142" s="8"/>
      <c r="HR142" s="8"/>
      <c r="HS142" s="8"/>
      <c r="HT142" s="8"/>
      <c r="HU142" s="8"/>
      <c r="HV142" s="8"/>
      <c r="HW142" s="8"/>
      <c r="HX142" s="8"/>
      <c r="HY142" s="8"/>
      <c r="HZ142" s="8"/>
      <c r="IA142" s="8"/>
      <c r="IB142" s="8"/>
      <c r="IC142" s="8"/>
      <c r="ID142" s="8"/>
      <c r="IE142" s="8"/>
      <c r="IF142" s="8"/>
      <c r="IG142" s="133"/>
      <c r="IH142" s="8"/>
      <c r="II142" s="8"/>
      <c r="IJ142" s="8"/>
      <c r="IK142" s="8"/>
      <c r="IL142" s="8"/>
      <c r="IM142" s="8"/>
      <c r="IN142" s="8"/>
      <c r="IO142" s="8"/>
      <c r="IP142" s="8"/>
      <c r="IQ142" s="8"/>
      <c r="IR142" s="8"/>
      <c r="IS142" s="8"/>
      <c r="IT142" s="8"/>
      <c r="IU142" s="8"/>
      <c r="IV142" s="8"/>
      <c r="IW142" s="8"/>
      <c r="IX142" s="8"/>
      <c r="IY142" s="8"/>
      <c r="IZ142" s="8"/>
      <c r="JA142" s="8"/>
      <c r="JB142" s="8"/>
      <c r="JC142" s="8"/>
      <c r="JD142" s="8"/>
      <c r="JE142" s="8"/>
      <c r="JF142" s="8"/>
      <c r="JG142" s="8"/>
      <c r="JH142" s="8"/>
      <c r="JI142" s="8"/>
      <c r="JJ142" s="8"/>
      <c r="JK142" s="8"/>
      <c r="JL142" s="8"/>
      <c r="JM142" s="8"/>
      <c r="JN142" s="8"/>
      <c r="JO142" s="15"/>
      <c r="JP142" s="8"/>
      <c r="JQ142" s="8"/>
      <c r="JR142" s="8"/>
      <c r="JS142" s="8"/>
      <c r="JT142" s="8"/>
      <c r="JU142" s="8"/>
      <c r="JV142" s="15"/>
      <c r="JW142" s="15"/>
      <c r="JX142" s="15"/>
      <c r="JY142" s="15"/>
      <c r="JZ142" s="15"/>
      <c r="KA142" s="15"/>
      <c r="KB142" s="15"/>
    </row>
    <row r="143" spans="1:288" ht="15.75" customHeight="1" x14ac:dyDescent="0.25">
      <c r="A143" s="91" t="s">
        <v>287</v>
      </c>
      <c r="B143" s="91" t="s">
        <v>281</v>
      </c>
      <c r="C143" s="91" t="s">
        <v>281</v>
      </c>
      <c r="D143" s="91" t="s">
        <v>202</v>
      </c>
      <c r="E143" s="91" t="s">
        <v>502</v>
      </c>
      <c r="F143" s="226"/>
      <c r="G143" s="226"/>
      <c r="H143" s="91"/>
      <c r="I143" s="121"/>
      <c r="J143" s="121"/>
      <c r="K143" s="121"/>
      <c r="L143" s="95" t="s">
        <v>868</v>
      </c>
      <c r="M143" s="93">
        <f t="shared" ref="M143:M156" si="34">N143</f>
        <v>0</v>
      </c>
      <c r="N143" s="59">
        <f t="shared" ref="N143:N156" si="35">P143</f>
        <v>0</v>
      </c>
      <c r="O143" s="102"/>
      <c r="P143" s="59">
        <f t="shared" ref="P143:P156" si="36">SUM(Q143:EW143)</f>
        <v>0</v>
      </c>
      <c r="Q143" s="59"/>
      <c r="R143" s="59"/>
      <c r="S143" s="59"/>
      <c r="T143" s="59"/>
      <c r="U143" s="59"/>
      <c r="V143" s="59"/>
      <c r="W143" s="59"/>
      <c r="X143" s="59"/>
      <c r="Y143" s="59"/>
      <c r="Z143" s="59"/>
      <c r="AA143" s="59"/>
      <c r="AB143" s="59"/>
      <c r="AC143" s="59"/>
      <c r="AD143" s="59"/>
      <c r="AE143" s="59"/>
      <c r="AF143" s="59"/>
      <c r="AG143" s="59"/>
      <c r="AH143" s="173"/>
      <c r="AI143" s="173"/>
      <c r="AJ143" s="173"/>
      <c r="AK143" s="173"/>
      <c r="AL143" s="173"/>
      <c r="AM143" s="173"/>
      <c r="AN143" s="173"/>
      <c r="AO143" s="173"/>
      <c r="AP143" s="173"/>
      <c r="AQ143" s="173"/>
      <c r="AR143" s="173"/>
      <c r="AS143" s="173"/>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129"/>
      <c r="ES143" s="129"/>
      <c r="ET143" s="129"/>
      <c r="EU143" s="129"/>
      <c r="EV143" s="129"/>
      <c r="EW143" s="130"/>
      <c r="EX143" s="131"/>
      <c r="EY143" s="131"/>
      <c r="EZ143" s="131"/>
      <c r="FA143" s="131"/>
      <c r="FB143" s="131"/>
      <c r="FC143" s="131"/>
      <c r="FD143" s="131"/>
      <c r="FE143" s="131"/>
      <c r="FF143" s="131"/>
      <c r="FG143" s="131"/>
      <c r="FH143" s="131"/>
      <c r="FI143" s="131"/>
      <c r="FJ143" s="131"/>
      <c r="FK143" s="131"/>
      <c r="FL143" s="131"/>
      <c r="FM143" s="131"/>
      <c r="FN143" s="131"/>
      <c r="FO143" s="131"/>
      <c r="FP143" s="131"/>
      <c r="FQ143" s="131"/>
      <c r="FR143" s="131"/>
      <c r="FS143" s="131"/>
      <c r="FT143" s="131"/>
      <c r="FU143" s="131"/>
      <c r="FV143" s="131"/>
      <c r="FW143" s="131"/>
      <c r="FX143" s="131"/>
      <c r="FY143" s="131"/>
      <c r="FZ143" s="131"/>
      <c r="GA143" s="131"/>
      <c r="GB143" s="131"/>
      <c r="GC143" s="131"/>
      <c r="GD143" s="131"/>
      <c r="GE143" s="131"/>
      <c r="GF143" s="131"/>
      <c r="GG143" s="131"/>
      <c r="GH143" s="131"/>
      <c r="GI143" s="131"/>
      <c r="GJ143" s="131"/>
      <c r="GK143" s="131"/>
      <c r="GL143" s="131"/>
      <c r="GM143" s="131"/>
      <c r="GN143" s="131"/>
      <c r="GO143" s="131"/>
      <c r="GP143" s="131"/>
      <c r="GQ143" s="131"/>
      <c r="GR143" s="131"/>
      <c r="GS143" s="131"/>
      <c r="GT143" s="131"/>
      <c r="GU143" s="131"/>
      <c r="GV143" s="131"/>
      <c r="GW143" s="131"/>
      <c r="GX143" s="131"/>
      <c r="GY143" s="131"/>
      <c r="GZ143" s="131"/>
      <c r="HA143" s="8"/>
      <c r="HB143" s="8"/>
      <c r="HC143" s="8"/>
      <c r="HD143" s="8"/>
      <c r="HE143" s="8"/>
      <c r="HF143" s="8"/>
      <c r="HG143" s="8"/>
      <c r="HH143" s="131"/>
      <c r="HI143" s="131"/>
      <c r="HJ143" s="131"/>
      <c r="HK143" s="131"/>
      <c r="HL143" s="131"/>
      <c r="HM143" s="131"/>
      <c r="HN143" s="131"/>
      <c r="HO143" s="132"/>
      <c r="HP143" s="8"/>
      <c r="HQ143" s="8"/>
      <c r="HR143" s="8"/>
      <c r="HS143" s="8"/>
      <c r="HT143" s="8"/>
      <c r="HU143" s="168"/>
      <c r="HV143" s="168"/>
      <c r="HW143" s="168"/>
      <c r="HX143" s="168"/>
      <c r="HY143" s="168"/>
      <c r="HZ143" s="168"/>
      <c r="IA143" s="168"/>
      <c r="IB143" s="168"/>
      <c r="IC143" s="168"/>
      <c r="ID143" s="168"/>
      <c r="IE143" s="168"/>
      <c r="IF143" s="168"/>
      <c r="IG143" s="169"/>
      <c r="IH143" s="168"/>
      <c r="II143" s="168"/>
      <c r="IJ143" s="168"/>
      <c r="IK143" s="168"/>
      <c r="IL143" s="168"/>
      <c r="IM143" s="168"/>
      <c r="IN143" s="168"/>
      <c r="IO143" s="168"/>
      <c r="IP143" s="168"/>
      <c r="IQ143" s="168"/>
      <c r="IR143" s="168"/>
      <c r="IS143" s="168"/>
      <c r="IT143" s="168"/>
      <c r="IU143" s="168"/>
      <c r="IV143" s="168"/>
      <c r="IW143" s="168"/>
      <c r="IX143" s="168"/>
      <c r="IY143" s="168"/>
      <c r="IZ143" s="168"/>
      <c r="JA143" s="168"/>
      <c r="JB143" s="168"/>
      <c r="JC143" s="168"/>
      <c r="JD143" s="168"/>
      <c r="JE143" s="168"/>
      <c r="JF143" s="168"/>
      <c r="JG143" s="168"/>
      <c r="JH143" s="168"/>
      <c r="JI143" s="168"/>
      <c r="JJ143" s="168"/>
      <c r="JK143" s="168"/>
      <c r="JL143" s="168"/>
      <c r="JM143" s="168"/>
      <c r="JN143" s="168"/>
      <c r="JO143" s="113"/>
      <c r="JP143" s="168"/>
      <c r="JQ143" s="168"/>
      <c r="JR143" s="168"/>
      <c r="JS143" s="168"/>
      <c r="JT143" s="168"/>
      <c r="JU143" s="168"/>
      <c r="JV143" s="113"/>
      <c r="JW143" s="113"/>
      <c r="JX143" s="113"/>
      <c r="JY143" s="113"/>
      <c r="JZ143" s="113"/>
      <c r="KA143" s="113"/>
      <c r="KB143" s="113"/>
    </row>
    <row r="144" spans="1:288" ht="15.75" customHeight="1" x14ac:dyDescent="0.25">
      <c r="A144" s="149" t="s">
        <v>287</v>
      </c>
      <c r="B144" s="149" t="s">
        <v>281</v>
      </c>
      <c r="C144" s="149" t="s">
        <v>281</v>
      </c>
      <c r="D144" s="149" t="s">
        <v>202</v>
      </c>
      <c r="E144" s="149" t="s">
        <v>502</v>
      </c>
      <c r="F144" s="116" t="s">
        <v>869</v>
      </c>
      <c r="G144" s="68" t="s">
        <v>863</v>
      </c>
      <c r="H144" s="204" t="s">
        <v>870</v>
      </c>
      <c r="I144" s="217" t="s">
        <v>223</v>
      </c>
      <c r="J144" s="106" t="s">
        <v>871</v>
      </c>
      <c r="K144" s="106"/>
      <c r="L144" s="367" t="s">
        <v>872</v>
      </c>
      <c r="M144" s="93">
        <f t="shared" si="34"/>
        <v>500000000</v>
      </c>
      <c r="N144" s="59">
        <f t="shared" si="35"/>
        <v>500000000</v>
      </c>
      <c r="O144" s="102">
        <v>18</v>
      </c>
      <c r="P144" s="59">
        <f t="shared" si="36"/>
        <v>500000000</v>
      </c>
      <c r="Q144" s="59">
        <v>500000000</v>
      </c>
      <c r="R144" s="59"/>
      <c r="S144" s="59"/>
      <c r="T144" s="59"/>
      <c r="U144" s="59"/>
      <c r="V144" s="59"/>
      <c r="W144" s="59"/>
      <c r="X144" s="59"/>
      <c r="Y144" s="59"/>
      <c r="Z144" s="59"/>
      <c r="AA144" s="59"/>
      <c r="AB144" s="59"/>
      <c r="AC144" s="59"/>
      <c r="AD144" s="59"/>
      <c r="AE144" s="59"/>
      <c r="AF144" s="59"/>
      <c r="AG144" s="59"/>
      <c r="AH144" s="173"/>
      <c r="AI144" s="173"/>
      <c r="AJ144" s="173"/>
      <c r="AK144" s="173"/>
      <c r="AL144" s="173"/>
      <c r="AM144" s="173"/>
      <c r="AN144" s="173"/>
      <c r="AO144" s="173"/>
      <c r="AP144" s="173"/>
      <c r="AQ144" s="173"/>
      <c r="AR144" s="173"/>
      <c r="AS144" s="173"/>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130"/>
      <c r="ES144" s="130"/>
      <c r="ET144" s="130"/>
      <c r="EU144" s="130"/>
      <c r="EV144" s="130"/>
      <c r="EW144" s="130"/>
      <c r="EX144" s="181"/>
      <c r="EY144" s="181"/>
      <c r="EZ144" s="181"/>
      <c r="FA144" s="181"/>
      <c r="FB144" s="181"/>
      <c r="FC144" s="181"/>
      <c r="FD144" s="181"/>
      <c r="FE144" s="181"/>
      <c r="FF144" s="181"/>
      <c r="FG144" s="181"/>
      <c r="FH144" s="181"/>
      <c r="FI144" s="181"/>
      <c r="FJ144" s="181"/>
      <c r="FK144" s="181"/>
      <c r="FL144" s="181"/>
      <c r="FM144" s="181"/>
      <c r="FN144" s="181"/>
      <c r="FO144" s="181"/>
      <c r="FP144" s="181"/>
      <c r="FQ144" s="181"/>
      <c r="FR144" s="181"/>
      <c r="FS144" s="181"/>
      <c r="FT144" s="181"/>
      <c r="FU144" s="181"/>
      <c r="FV144" s="181"/>
      <c r="FW144" s="181"/>
      <c r="FX144" s="181"/>
      <c r="FY144" s="181"/>
      <c r="FZ144" s="181"/>
      <c r="GA144" s="181"/>
      <c r="GB144" s="181"/>
      <c r="GC144" s="181"/>
      <c r="GD144" s="181"/>
      <c r="GE144" s="181"/>
      <c r="GF144" s="181"/>
      <c r="GG144" s="181"/>
      <c r="GH144" s="181"/>
      <c r="GI144" s="181"/>
      <c r="GJ144" s="181"/>
      <c r="GK144" s="181"/>
      <c r="GL144" s="181"/>
      <c r="GM144" s="181"/>
      <c r="GN144" s="181"/>
      <c r="GO144" s="181"/>
      <c r="GP144" s="181"/>
      <c r="GQ144" s="181"/>
      <c r="GR144" s="181"/>
      <c r="GS144" s="181"/>
      <c r="GT144" s="181"/>
      <c r="GU144" s="181"/>
      <c r="GV144" s="181"/>
      <c r="GW144" s="181"/>
      <c r="GX144" s="181"/>
      <c r="GY144" s="181"/>
      <c r="GZ144" s="181"/>
      <c r="HA144" s="168"/>
      <c r="HB144" s="168"/>
      <c r="HC144" s="168"/>
      <c r="HD144" s="168"/>
      <c r="HE144" s="168"/>
      <c r="HF144" s="168"/>
      <c r="HG144" s="168"/>
      <c r="HH144" s="181"/>
      <c r="HI144" s="181"/>
      <c r="HJ144" s="181"/>
      <c r="HK144" s="181"/>
      <c r="HL144" s="181"/>
      <c r="HM144" s="181"/>
      <c r="HN144" s="181"/>
      <c r="HO144" s="168"/>
      <c r="HP144" s="168"/>
      <c r="HQ144" s="168"/>
      <c r="HR144" s="168"/>
      <c r="HS144" s="168"/>
      <c r="HT144" s="168"/>
      <c r="HU144" s="168"/>
      <c r="HV144" s="168"/>
      <c r="HW144" s="168"/>
      <c r="HX144" s="168"/>
      <c r="HY144" s="168"/>
      <c r="HZ144" s="168"/>
      <c r="IA144" s="168"/>
      <c r="IB144" s="168"/>
      <c r="IC144" s="168"/>
      <c r="ID144" s="168"/>
      <c r="IE144" s="168"/>
      <c r="IF144" s="168"/>
      <c r="IG144" s="169"/>
      <c r="IH144" s="168"/>
      <c r="II144" s="168"/>
      <c r="IJ144" s="168"/>
      <c r="IK144" s="168"/>
      <c r="IL144" s="168"/>
      <c r="IM144" s="168"/>
      <c r="IN144" s="168"/>
      <c r="IO144" s="168"/>
      <c r="IP144" s="168"/>
      <c r="IQ144" s="168"/>
      <c r="IR144" s="168"/>
      <c r="IS144" s="168"/>
      <c r="IT144" s="168"/>
      <c r="IU144" s="168"/>
      <c r="IV144" s="168"/>
      <c r="IW144" s="168"/>
      <c r="IX144" s="168"/>
      <c r="IY144" s="168"/>
      <c r="IZ144" s="168"/>
      <c r="JA144" s="168"/>
      <c r="JB144" s="168"/>
      <c r="JC144" s="168"/>
      <c r="JD144" s="168"/>
      <c r="JE144" s="168"/>
      <c r="JF144" s="168"/>
      <c r="JG144" s="168"/>
      <c r="JH144" s="168"/>
      <c r="JI144" s="168"/>
      <c r="JJ144" s="168"/>
      <c r="JK144" s="168"/>
      <c r="JL144" s="168"/>
      <c r="JM144" s="168"/>
      <c r="JN144" s="168"/>
      <c r="JO144" s="113"/>
      <c r="JP144" s="168"/>
      <c r="JQ144" s="168"/>
      <c r="JR144" s="168"/>
      <c r="JS144" s="168"/>
      <c r="JT144" s="168"/>
      <c r="JU144" s="168"/>
      <c r="JV144" s="113"/>
      <c r="JW144" s="113"/>
      <c r="JX144" s="113"/>
      <c r="JY144" s="113"/>
      <c r="JZ144" s="113"/>
      <c r="KA144" s="113"/>
      <c r="KB144" s="113"/>
    </row>
    <row r="145" spans="1:288" ht="15.75" customHeight="1" x14ac:dyDescent="0.25">
      <c r="A145" s="149" t="s">
        <v>287</v>
      </c>
      <c r="B145" s="149" t="s">
        <v>281</v>
      </c>
      <c r="C145" s="149" t="s">
        <v>281</v>
      </c>
      <c r="D145" s="149" t="s">
        <v>202</v>
      </c>
      <c r="E145" s="149" t="s">
        <v>502</v>
      </c>
      <c r="F145" s="189">
        <v>2017005810105</v>
      </c>
      <c r="G145" s="68" t="s">
        <v>863</v>
      </c>
      <c r="H145" s="204" t="s">
        <v>873</v>
      </c>
      <c r="I145" s="217" t="s">
        <v>223</v>
      </c>
      <c r="J145" s="106" t="s">
        <v>874</v>
      </c>
      <c r="K145" s="106"/>
      <c r="L145" s="367" t="s">
        <v>875</v>
      </c>
      <c r="M145" s="93">
        <f t="shared" si="34"/>
        <v>2850000000</v>
      </c>
      <c r="N145" s="59">
        <f t="shared" si="35"/>
        <v>2850000000</v>
      </c>
      <c r="O145" s="102">
        <v>12</v>
      </c>
      <c r="P145" s="59">
        <f t="shared" si="36"/>
        <v>2850000000</v>
      </c>
      <c r="Q145" s="59">
        <v>2850000000</v>
      </c>
      <c r="R145" s="59"/>
      <c r="S145" s="59"/>
      <c r="T145" s="59"/>
      <c r="U145" s="59"/>
      <c r="V145" s="59"/>
      <c r="W145" s="59"/>
      <c r="X145" s="59"/>
      <c r="Y145" s="59"/>
      <c r="Z145" s="59"/>
      <c r="AA145" s="59"/>
      <c r="AB145" s="59"/>
      <c r="AC145" s="59"/>
      <c r="AD145" s="59"/>
      <c r="AE145" s="59"/>
      <c r="AF145" s="59"/>
      <c r="AG145" s="59"/>
      <c r="AH145" s="173"/>
      <c r="AI145" s="173"/>
      <c r="AJ145" s="173"/>
      <c r="AK145" s="173"/>
      <c r="AL145" s="173"/>
      <c r="AM145" s="173"/>
      <c r="AN145" s="173"/>
      <c r="AO145" s="173"/>
      <c r="AP145" s="173"/>
      <c r="AQ145" s="173"/>
      <c r="AR145" s="173"/>
      <c r="AS145" s="173"/>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130"/>
      <c r="ES145" s="130"/>
      <c r="ET145" s="130"/>
      <c r="EU145" s="130"/>
      <c r="EV145" s="130"/>
      <c r="EW145" s="130"/>
      <c r="EX145" s="181"/>
      <c r="EY145" s="181"/>
      <c r="EZ145" s="181"/>
      <c r="FA145" s="181"/>
      <c r="FB145" s="181"/>
      <c r="FC145" s="181"/>
      <c r="FD145" s="181"/>
      <c r="FE145" s="181"/>
      <c r="FF145" s="181"/>
      <c r="FG145" s="181"/>
      <c r="FH145" s="181"/>
      <c r="FI145" s="181"/>
      <c r="FJ145" s="181"/>
      <c r="FK145" s="181"/>
      <c r="FL145" s="181"/>
      <c r="FM145" s="181"/>
      <c r="FN145" s="181"/>
      <c r="FO145" s="181"/>
      <c r="FP145" s="181"/>
      <c r="FQ145" s="181"/>
      <c r="FR145" s="181"/>
      <c r="FS145" s="181"/>
      <c r="FT145" s="181"/>
      <c r="FU145" s="181"/>
      <c r="FV145" s="181"/>
      <c r="FW145" s="181"/>
      <c r="FX145" s="181"/>
      <c r="FY145" s="181"/>
      <c r="FZ145" s="181"/>
      <c r="GA145" s="181"/>
      <c r="GB145" s="181"/>
      <c r="GC145" s="181"/>
      <c r="GD145" s="181"/>
      <c r="GE145" s="181"/>
      <c r="GF145" s="181"/>
      <c r="GG145" s="181"/>
      <c r="GH145" s="181"/>
      <c r="GI145" s="181"/>
      <c r="GJ145" s="181"/>
      <c r="GK145" s="181"/>
      <c r="GL145" s="181"/>
      <c r="GM145" s="181"/>
      <c r="GN145" s="181"/>
      <c r="GO145" s="181"/>
      <c r="GP145" s="181"/>
      <c r="GQ145" s="181"/>
      <c r="GR145" s="181"/>
      <c r="GS145" s="181"/>
      <c r="GT145" s="181"/>
      <c r="GU145" s="181"/>
      <c r="GV145" s="181"/>
      <c r="GW145" s="181"/>
      <c r="GX145" s="181"/>
      <c r="GY145" s="181"/>
      <c r="GZ145" s="181"/>
      <c r="HA145" s="168"/>
      <c r="HB145" s="168"/>
      <c r="HC145" s="168"/>
      <c r="HD145" s="168"/>
      <c r="HE145" s="168"/>
      <c r="HF145" s="168"/>
      <c r="HG145" s="168"/>
      <c r="HH145" s="181"/>
      <c r="HI145" s="181"/>
      <c r="HJ145" s="181"/>
      <c r="HK145" s="181"/>
      <c r="HL145" s="181"/>
      <c r="HM145" s="181"/>
      <c r="HN145" s="181"/>
      <c r="HO145" s="168"/>
      <c r="HP145" s="168"/>
      <c r="HQ145" s="168"/>
      <c r="HR145" s="168"/>
      <c r="HS145" s="168"/>
      <c r="HT145" s="168"/>
      <c r="HU145" s="168"/>
      <c r="HV145" s="168"/>
      <c r="HW145" s="168"/>
      <c r="HX145" s="168"/>
      <c r="HY145" s="168"/>
      <c r="HZ145" s="168"/>
      <c r="IA145" s="168"/>
      <c r="IB145" s="168"/>
      <c r="IC145" s="168"/>
      <c r="ID145" s="168"/>
      <c r="IE145" s="168"/>
      <c r="IF145" s="168"/>
      <c r="IG145" s="169"/>
      <c r="IH145" s="168"/>
      <c r="II145" s="168"/>
      <c r="IJ145" s="168"/>
      <c r="IK145" s="168"/>
      <c r="IL145" s="168"/>
      <c r="IM145" s="168"/>
      <c r="IN145" s="168"/>
      <c r="IO145" s="168"/>
      <c r="IP145" s="168"/>
      <c r="IQ145" s="168"/>
      <c r="IR145" s="168"/>
      <c r="IS145" s="168"/>
      <c r="IT145" s="168"/>
      <c r="IU145" s="168"/>
      <c r="IV145" s="168"/>
      <c r="IW145" s="168"/>
      <c r="IX145" s="168"/>
      <c r="IY145" s="168"/>
      <c r="IZ145" s="168"/>
      <c r="JA145" s="168"/>
      <c r="JB145" s="168"/>
      <c r="JC145" s="168"/>
      <c r="JD145" s="168"/>
      <c r="JE145" s="168"/>
      <c r="JF145" s="168"/>
      <c r="JG145" s="168"/>
      <c r="JH145" s="168"/>
      <c r="JI145" s="168"/>
      <c r="JJ145" s="168"/>
      <c r="JK145" s="168"/>
      <c r="JL145" s="168"/>
      <c r="JM145" s="168"/>
      <c r="JN145" s="168"/>
      <c r="JO145" s="113"/>
      <c r="JP145" s="168"/>
      <c r="JQ145" s="168"/>
      <c r="JR145" s="168"/>
      <c r="JS145" s="168"/>
      <c r="JT145" s="168"/>
      <c r="JU145" s="168"/>
      <c r="JV145" s="113"/>
      <c r="JW145" s="113"/>
      <c r="JX145" s="113"/>
      <c r="JY145" s="113"/>
      <c r="JZ145" s="113"/>
      <c r="KA145" s="113"/>
      <c r="KB145" s="113"/>
    </row>
    <row r="146" spans="1:288" ht="15.75" customHeight="1" x14ac:dyDescent="0.25">
      <c r="A146" s="57" t="s">
        <v>375</v>
      </c>
      <c r="B146" s="57"/>
      <c r="C146" s="57"/>
      <c r="D146" s="57"/>
      <c r="E146" s="57"/>
      <c r="F146" s="223"/>
      <c r="G146" s="223"/>
      <c r="H146" s="56"/>
      <c r="I146" s="57"/>
      <c r="J146" s="57"/>
      <c r="K146" s="57"/>
      <c r="L146" s="58" t="s">
        <v>878</v>
      </c>
      <c r="M146" s="93">
        <f t="shared" si="34"/>
        <v>0</v>
      </c>
      <c r="N146" s="59">
        <f t="shared" si="35"/>
        <v>0</v>
      </c>
      <c r="O146" s="102"/>
      <c r="P146" s="59">
        <f t="shared" si="36"/>
        <v>0</v>
      </c>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78"/>
      <c r="AU146" s="78"/>
      <c r="AV146" s="78"/>
      <c r="AW146" s="78"/>
      <c r="AX146" s="78"/>
      <c r="AY146" s="78"/>
      <c r="AZ146" s="78"/>
      <c r="BA146" s="78"/>
      <c r="BB146" s="78"/>
      <c r="BC146" s="78"/>
      <c r="BD146" s="78"/>
      <c r="BE146" s="78"/>
      <c r="BF146" s="78"/>
      <c r="BG146" s="78"/>
      <c r="BH146" s="78"/>
      <c r="BI146" s="78"/>
      <c r="BJ146" s="78"/>
      <c r="BK146" s="78"/>
      <c r="BL146" s="78"/>
      <c r="BM146" s="78"/>
      <c r="BN146" s="73"/>
      <c r="BO146" s="73"/>
      <c r="BP146" s="73"/>
      <c r="BQ146" s="73"/>
      <c r="BR146" s="73"/>
      <c r="BS146" s="73"/>
      <c r="BT146" s="73"/>
      <c r="BU146" s="73"/>
      <c r="BV146" s="73"/>
      <c r="BW146" s="73"/>
      <c r="BX146" s="73"/>
      <c r="BY146" s="73"/>
      <c r="BZ146" s="73"/>
      <c r="CA146" s="73"/>
      <c r="CB146" s="59"/>
      <c r="CC146" s="59"/>
      <c r="CD146" s="59"/>
      <c r="CE146" s="59"/>
      <c r="CF146" s="59"/>
      <c r="CG146" s="59"/>
      <c r="CH146" s="59"/>
      <c r="CI146" s="59"/>
      <c r="CJ146" s="59"/>
      <c r="CK146" s="59"/>
      <c r="CL146" s="59"/>
      <c r="CM146" s="59"/>
      <c r="CN146" s="59"/>
      <c r="CO146" s="59"/>
      <c r="CP146" s="59"/>
      <c r="CQ146" s="112"/>
      <c r="CR146" s="112"/>
      <c r="CS146" s="112"/>
      <c r="CT146" s="112"/>
      <c r="CU146" s="112"/>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2"/>
      <c r="EQ146" s="112"/>
      <c r="ER146" s="112"/>
      <c r="ES146" s="112"/>
      <c r="ET146" s="112"/>
      <c r="EU146" s="112"/>
      <c r="EV146" s="112"/>
      <c r="EW146" s="112"/>
      <c r="EX146" s="113"/>
      <c r="EY146" s="113"/>
      <c r="EZ146" s="113"/>
      <c r="FA146" s="113"/>
      <c r="FB146" s="113"/>
      <c r="FC146" s="113"/>
      <c r="FD146" s="113"/>
      <c r="FE146" s="113"/>
      <c r="FF146" s="113"/>
      <c r="FG146" s="113"/>
      <c r="FH146" s="113"/>
      <c r="FI146" s="113"/>
      <c r="FJ146" s="113"/>
      <c r="FK146" s="113"/>
      <c r="FL146" s="113"/>
      <c r="FM146" s="113"/>
      <c r="FN146" s="113"/>
      <c r="FO146" s="113"/>
      <c r="FP146" s="113"/>
      <c r="FQ146" s="113"/>
      <c r="FR146" s="113"/>
      <c r="FS146" s="113"/>
      <c r="FT146" s="113"/>
      <c r="FU146" s="113"/>
      <c r="FV146" s="113"/>
      <c r="FW146" s="113"/>
      <c r="FX146" s="113"/>
      <c r="FY146" s="113"/>
      <c r="FZ146" s="113"/>
      <c r="GA146" s="113"/>
      <c r="GB146" s="113"/>
      <c r="GC146" s="113"/>
      <c r="GD146" s="113"/>
      <c r="GE146" s="113"/>
      <c r="GF146" s="113"/>
      <c r="GG146" s="113"/>
      <c r="GH146" s="113"/>
      <c r="GI146" s="113"/>
      <c r="GJ146" s="113"/>
      <c r="GK146" s="113"/>
      <c r="GL146" s="113"/>
      <c r="GM146" s="113"/>
      <c r="GN146" s="113"/>
      <c r="GO146" s="113"/>
      <c r="GP146" s="113"/>
      <c r="GQ146" s="113"/>
      <c r="GR146" s="113"/>
      <c r="GS146" s="113"/>
      <c r="GT146" s="113"/>
      <c r="GU146" s="113"/>
      <c r="GV146" s="113"/>
      <c r="GW146" s="113"/>
      <c r="GX146" s="113"/>
      <c r="GY146" s="113"/>
      <c r="GZ146" s="113"/>
      <c r="HA146" s="113"/>
      <c r="HB146" s="113"/>
      <c r="HC146" s="113"/>
      <c r="HD146" s="113"/>
      <c r="HE146" s="113"/>
      <c r="HF146" s="113"/>
      <c r="HG146" s="113"/>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c r="IW146" s="15"/>
      <c r="IX146" s="15"/>
      <c r="IY146" s="15"/>
      <c r="IZ146" s="15"/>
      <c r="JA146" s="15"/>
      <c r="JB146" s="15"/>
      <c r="JC146" s="15"/>
      <c r="JD146" s="15"/>
      <c r="JE146" s="15"/>
      <c r="JF146" s="15"/>
      <c r="JG146" s="15"/>
      <c r="JH146" s="15"/>
      <c r="JI146" s="15"/>
      <c r="JJ146" s="15"/>
      <c r="JK146" s="15"/>
      <c r="JL146" s="15"/>
      <c r="JM146" s="15"/>
      <c r="JN146" s="15"/>
      <c r="JO146" s="15"/>
      <c r="JP146" s="15"/>
      <c r="JQ146" s="15"/>
      <c r="JR146" s="15"/>
      <c r="JS146" s="15"/>
      <c r="JT146" s="15"/>
      <c r="JU146" s="15"/>
      <c r="JV146" s="15"/>
      <c r="JW146" s="15"/>
      <c r="JX146" s="15"/>
      <c r="JY146" s="15"/>
      <c r="JZ146" s="15"/>
      <c r="KA146" s="15"/>
      <c r="KB146" s="15"/>
    </row>
    <row r="147" spans="1:288" ht="15.75" customHeight="1" x14ac:dyDescent="0.25">
      <c r="A147" s="126" t="s">
        <v>375</v>
      </c>
      <c r="B147" s="126" t="s">
        <v>204</v>
      </c>
      <c r="C147" s="72"/>
      <c r="D147" s="72"/>
      <c r="E147" s="72"/>
      <c r="F147" s="224"/>
      <c r="G147" s="224"/>
      <c r="H147" s="72"/>
      <c r="I147" s="126"/>
      <c r="J147" s="126"/>
      <c r="K147" s="126"/>
      <c r="L147" s="76" t="s">
        <v>206</v>
      </c>
      <c r="M147" s="93">
        <f t="shared" si="34"/>
        <v>0</v>
      </c>
      <c r="N147" s="59">
        <f t="shared" si="35"/>
        <v>0</v>
      </c>
      <c r="O147" s="102"/>
      <c r="P147" s="59">
        <f t="shared" si="36"/>
        <v>0</v>
      </c>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78"/>
      <c r="AU147" s="78"/>
      <c r="AV147" s="78"/>
      <c r="AW147" s="78"/>
      <c r="AX147" s="78"/>
      <c r="AY147" s="78"/>
      <c r="AZ147" s="78"/>
      <c r="BA147" s="78"/>
      <c r="BB147" s="78"/>
      <c r="BC147" s="78"/>
      <c r="BD147" s="78"/>
      <c r="BE147" s="78"/>
      <c r="BF147" s="78"/>
      <c r="BG147" s="78"/>
      <c r="BH147" s="78"/>
      <c r="BI147" s="78"/>
      <c r="BJ147" s="78"/>
      <c r="BK147" s="78"/>
      <c r="BL147" s="78"/>
      <c r="BM147" s="78"/>
      <c r="BN147" s="73"/>
      <c r="BO147" s="73"/>
      <c r="BP147" s="73"/>
      <c r="BQ147" s="73"/>
      <c r="BR147" s="73"/>
      <c r="BS147" s="73"/>
      <c r="BT147" s="73"/>
      <c r="BU147" s="73"/>
      <c r="BV147" s="73"/>
      <c r="BW147" s="73"/>
      <c r="BX147" s="73"/>
      <c r="BY147" s="73"/>
      <c r="BZ147" s="73"/>
      <c r="CA147" s="73"/>
      <c r="CB147" s="59"/>
      <c r="CC147" s="59"/>
      <c r="CD147" s="59"/>
      <c r="CE147" s="59"/>
      <c r="CF147" s="59"/>
      <c r="CG147" s="59"/>
      <c r="CH147" s="59"/>
      <c r="CI147" s="59"/>
      <c r="CJ147" s="59"/>
      <c r="CK147" s="59"/>
      <c r="CL147" s="59"/>
      <c r="CM147" s="59"/>
      <c r="CN147" s="59"/>
      <c r="CO147" s="59"/>
      <c r="CP147" s="59"/>
      <c r="CQ147" s="112"/>
      <c r="CR147" s="112"/>
      <c r="CS147" s="112"/>
      <c r="CT147" s="112"/>
      <c r="CU147" s="112"/>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c r="EP147" s="112"/>
      <c r="EQ147" s="112"/>
      <c r="ER147" s="112"/>
      <c r="ES147" s="112"/>
      <c r="ET147" s="112"/>
      <c r="EU147" s="112"/>
      <c r="EV147" s="112"/>
      <c r="EW147" s="112"/>
      <c r="EX147" s="113"/>
      <c r="EY147" s="113"/>
      <c r="EZ147" s="113"/>
      <c r="FA147" s="113"/>
      <c r="FB147" s="113"/>
      <c r="FC147" s="113"/>
      <c r="FD147" s="113"/>
      <c r="FE147" s="113"/>
      <c r="FF147" s="113"/>
      <c r="FG147" s="113"/>
      <c r="FH147" s="113"/>
      <c r="FI147" s="113"/>
      <c r="FJ147" s="113"/>
      <c r="FK147" s="113"/>
      <c r="FL147" s="113"/>
      <c r="FM147" s="113"/>
      <c r="FN147" s="113"/>
      <c r="FO147" s="113"/>
      <c r="FP147" s="113"/>
      <c r="FQ147" s="113"/>
      <c r="FR147" s="113"/>
      <c r="FS147" s="113"/>
      <c r="FT147" s="113"/>
      <c r="FU147" s="113"/>
      <c r="FV147" s="113"/>
      <c r="FW147" s="113"/>
      <c r="FX147" s="113"/>
      <c r="FY147" s="113"/>
      <c r="FZ147" s="113"/>
      <c r="GA147" s="113"/>
      <c r="GB147" s="113"/>
      <c r="GC147" s="113"/>
      <c r="GD147" s="113"/>
      <c r="GE147" s="113"/>
      <c r="GF147" s="113"/>
      <c r="GG147" s="113"/>
      <c r="GH147" s="113"/>
      <c r="GI147" s="113"/>
      <c r="GJ147" s="113"/>
      <c r="GK147" s="113"/>
      <c r="GL147" s="113"/>
      <c r="GM147" s="113"/>
      <c r="GN147" s="113"/>
      <c r="GO147" s="113"/>
      <c r="GP147" s="113"/>
      <c r="GQ147" s="113"/>
      <c r="GR147" s="113"/>
      <c r="GS147" s="113"/>
      <c r="GT147" s="113"/>
      <c r="GU147" s="113"/>
      <c r="GV147" s="113"/>
      <c r="GW147" s="113"/>
      <c r="GX147" s="113"/>
      <c r="GY147" s="113"/>
      <c r="GZ147" s="113"/>
      <c r="HA147" s="113"/>
      <c r="HB147" s="113"/>
      <c r="HC147" s="113"/>
      <c r="HD147" s="113"/>
      <c r="HE147" s="113"/>
      <c r="HF147" s="113"/>
      <c r="HG147" s="113"/>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c r="IW147" s="15"/>
      <c r="IX147" s="15"/>
      <c r="IY147" s="15"/>
      <c r="IZ147" s="15"/>
      <c r="JA147" s="15"/>
      <c r="JB147" s="15"/>
      <c r="JC147" s="15"/>
      <c r="JD147" s="15"/>
      <c r="JE147" s="15"/>
      <c r="JF147" s="15"/>
      <c r="JG147" s="15"/>
      <c r="JH147" s="15"/>
      <c r="JI147" s="15"/>
      <c r="JJ147" s="15"/>
      <c r="JK147" s="15"/>
      <c r="JL147" s="15"/>
      <c r="JM147" s="15"/>
      <c r="JN147" s="15"/>
      <c r="JO147" s="15"/>
      <c r="JP147" s="15"/>
      <c r="JQ147" s="15"/>
      <c r="JR147" s="15"/>
      <c r="JS147" s="15"/>
      <c r="JT147" s="15"/>
      <c r="JU147" s="15"/>
      <c r="JV147" s="15"/>
      <c r="JW147" s="15"/>
      <c r="JX147" s="15"/>
      <c r="JY147" s="15"/>
      <c r="JZ147" s="15"/>
      <c r="KA147" s="15"/>
      <c r="KB147" s="15"/>
    </row>
    <row r="148" spans="1:288" ht="15.75" customHeight="1" x14ac:dyDescent="0.25">
      <c r="A148" s="126" t="s">
        <v>375</v>
      </c>
      <c r="B148" s="126" t="s">
        <v>204</v>
      </c>
      <c r="C148" s="126" t="s">
        <v>207</v>
      </c>
      <c r="D148" s="72"/>
      <c r="E148" s="72"/>
      <c r="F148" s="224"/>
      <c r="G148" s="224"/>
      <c r="H148" s="72"/>
      <c r="I148" s="126"/>
      <c r="J148" s="126"/>
      <c r="K148" s="126"/>
      <c r="L148" s="76" t="s">
        <v>208</v>
      </c>
      <c r="M148" s="93">
        <f t="shared" si="34"/>
        <v>0</v>
      </c>
      <c r="N148" s="59">
        <f t="shared" si="35"/>
        <v>0</v>
      </c>
      <c r="O148" s="102"/>
      <c r="P148" s="59">
        <f t="shared" si="36"/>
        <v>0</v>
      </c>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78"/>
      <c r="AU148" s="78"/>
      <c r="AV148" s="78"/>
      <c r="AW148" s="78"/>
      <c r="AX148" s="78"/>
      <c r="AY148" s="78"/>
      <c r="AZ148" s="78"/>
      <c r="BA148" s="78"/>
      <c r="BB148" s="78"/>
      <c r="BC148" s="78"/>
      <c r="BD148" s="78"/>
      <c r="BE148" s="78"/>
      <c r="BF148" s="78"/>
      <c r="BG148" s="78"/>
      <c r="BH148" s="78"/>
      <c r="BI148" s="78"/>
      <c r="BJ148" s="78"/>
      <c r="BK148" s="78"/>
      <c r="BL148" s="78"/>
      <c r="BM148" s="78"/>
      <c r="BN148" s="73"/>
      <c r="BO148" s="73"/>
      <c r="BP148" s="73"/>
      <c r="BQ148" s="73"/>
      <c r="BR148" s="73"/>
      <c r="BS148" s="73"/>
      <c r="BT148" s="73"/>
      <c r="BU148" s="73"/>
      <c r="BV148" s="73"/>
      <c r="BW148" s="73"/>
      <c r="BX148" s="73"/>
      <c r="BY148" s="73"/>
      <c r="BZ148" s="73"/>
      <c r="CA148" s="73"/>
      <c r="CB148" s="59"/>
      <c r="CC148" s="59"/>
      <c r="CD148" s="59"/>
      <c r="CE148" s="59"/>
      <c r="CF148" s="59"/>
      <c r="CG148" s="59"/>
      <c r="CH148" s="59"/>
      <c r="CI148" s="59"/>
      <c r="CJ148" s="59"/>
      <c r="CK148" s="59"/>
      <c r="CL148" s="59"/>
      <c r="CM148" s="59"/>
      <c r="CN148" s="59"/>
      <c r="CO148" s="59"/>
      <c r="CP148" s="59"/>
      <c r="CQ148" s="112"/>
      <c r="CR148" s="112"/>
      <c r="CS148" s="112"/>
      <c r="CT148" s="112"/>
      <c r="CU148" s="112"/>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c r="EP148" s="112"/>
      <c r="EQ148" s="112"/>
      <c r="ER148" s="112"/>
      <c r="ES148" s="112"/>
      <c r="ET148" s="112"/>
      <c r="EU148" s="112"/>
      <c r="EV148" s="112"/>
      <c r="EW148" s="112"/>
      <c r="EX148" s="113"/>
      <c r="EY148" s="113"/>
      <c r="EZ148" s="113"/>
      <c r="FA148" s="113"/>
      <c r="FB148" s="113"/>
      <c r="FC148" s="113"/>
      <c r="FD148" s="113"/>
      <c r="FE148" s="113"/>
      <c r="FF148" s="113"/>
      <c r="FG148" s="113"/>
      <c r="FH148" s="113"/>
      <c r="FI148" s="113"/>
      <c r="FJ148" s="113"/>
      <c r="FK148" s="113"/>
      <c r="FL148" s="113"/>
      <c r="FM148" s="113"/>
      <c r="FN148" s="113"/>
      <c r="FO148" s="113"/>
      <c r="FP148" s="113"/>
      <c r="FQ148" s="113"/>
      <c r="FR148" s="113"/>
      <c r="FS148" s="113"/>
      <c r="FT148" s="113"/>
      <c r="FU148" s="113"/>
      <c r="FV148" s="113"/>
      <c r="FW148" s="113"/>
      <c r="FX148" s="113"/>
      <c r="FY148" s="113"/>
      <c r="FZ148" s="113"/>
      <c r="GA148" s="113"/>
      <c r="GB148" s="113"/>
      <c r="GC148" s="113"/>
      <c r="GD148" s="113"/>
      <c r="GE148" s="113"/>
      <c r="GF148" s="113"/>
      <c r="GG148" s="113"/>
      <c r="GH148" s="113"/>
      <c r="GI148" s="113"/>
      <c r="GJ148" s="113"/>
      <c r="GK148" s="113"/>
      <c r="GL148" s="113"/>
      <c r="GM148" s="113"/>
      <c r="GN148" s="113"/>
      <c r="GO148" s="113"/>
      <c r="GP148" s="113"/>
      <c r="GQ148" s="113"/>
      <c r="GR148" s="113"/>
      <c r="GS148" s="113"/>
      <c r="GT148" s="113"/>
      <c r="GU148" s="113"/>
      <c r="GV148" s="113"/>
      <c r="GW148" s="113"/>
      <c r="GX148" s="113"/>
      <c r="GY148" s="113"/>
      <c r="GZ148" s="113"/>
      <c r="HA148" s="113"/>
      <c r="HB148" s="113"/>
      <c r="HC148" s="113"/>
      <c r="HD148" s="113"/>
      <c r="HE148" s="113"/>
      <c r="HF148" s="113"/>
      <c r="HG148" s="113"/>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c r="IW148" s="15"/>
      <c r="IX148" s="15"/>
      <c r="IY148" s="15"/>
      <c r="IZ148" s="15"/>
      <c r="JA148" s="15"/>
      <c r="JB148" s="15"/>
      <c r="JC148" s="15"/>
      <c r="JD148" s="15"/>
      <c r="JE148" s="15"/>
      <c r="JF148" s="15"/>
      <c r="JG148" s="15"/>
      <c r="JH148" s="15"/>
      <c r="JI148" s="15"/>
      <c r="JJ148" s="15"/>
      <c r="JK148" s="15"/>
      <c r="JL148" s="15"/>
      <c r="JM148" s="15"/>
      <c r="JN148" s="15"/>
      <c r="JO148" s="15"/>
      <c r="JP148" s="15"/>
      <c r="JQ148" s="15"/>
      <c r="JR148" s="15"/>
      <c r="JS148" s="15"/>
      <c r="JT148" s="15"/>
      <c r="JU148" s="15"/>
      <c r="JV148" s="15"/>
      <c r="JW148" s="15"/>
      <c r="JX148" s="15"/>
      <c r="JY148" s="15"/>
      <c r="JZ148" s="15"/>
      <c r="KA148" s="15"/>
      <c r="KB148" s="15"/>
    </row>
    <row r="149" spans="1:288" ht="15.75" customHeight="1" x14ac:dyDescent="0.25">
      <c r="A149" s="121" t="s">
        <v>375</v>
      </c>
      <c r="B149" s="121" t="s">
        <v>204</v>
      </c>
      <c r="C149" s="121" t="s">
        <v>207</v>
      </c>
      <c r="D149" s="91" t="s">
        <v>210</v>
      </c>
      <c r="E149" s="91"/>
      <c r="F149" s="226"/>
      <c r="G149" s="226"/>
      <c r="H149" s="91"/>
      <c r="I149" s="121"/>
      <c r="J149" s="121"/>
      <c r="K149" s="121"/>
      <c r="L149" s="95" t="s">
        <v>211</v>
      </c>
      <c r="M149" s="93">
        <f t="shared" si="34"/>
        <v>0</v>
      </c>
      <c r="N149" s="59">
        <f t="shared" si="35"/>
        <v>0</v>
      </c>
      <c r="O149" s="102"/>
      <c r="P149" s="59">
        <f t="shared" si="36"/>
        <v>0</v>
      </c>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60"/>
      <c r="CC149" s="60"/>
      <c r="CD149" s="60"/>
      <c r="CE149" s="60"/>
      <c r="CF149" s="60"/>
      <c r="CG149" s="60"/>
      <c r="CH149" s="60"/>
      <c r="CI149" s="60"/>
      <c r="CJ149" s="60"/>
      <c r="CK149" s="60"/>
      <c r="CL149" s="60"/>
      <c r="CM149" s="60"/>
      <c r="CN149" s="60"/>
      <c r="CO149" s="60"/>
      <c r="CP149" s="60"/>
      <c r="CQ149" s="81"/>
      <c r="CR149" s="81"/>
      <c r="CS149" s="81"/>
      <c r="CT149" s="81"/>
      <c r="CU149" s="81"/>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c r="IW149" s="15"/>
      <c r="IX149" s="15"/>
      <c r="IY149" s="15"/>
      <c r="IZ149" s="15"/>
      <c r="JA149" s="15"/>
      <c r="JB149" s="15"/>
      <c r="JC149" s="15"/>
      <c r="JD149" s="15"/>
      <c r="JE149" s="15"/>
      <c r="JF149" s="15"/>
      <c r="JG149" s="15"/>
      <c r="JH149" s="15"/>
      <c r="JI149" s="15"/>
      <c r="JJ149" s="15"/>
      <c r="JK149" s="15"/>
      <c r="JL149" s="15"/>
      <c r="JM149" s="15"/>
      <c r="JN149" s="15"/>
      <c r="JO149" s="15"/>
      <c r="JP149" s="15"/>
      <c r="JQ149" s="15"/>
      <c r="JR149" s="15"/>
      <c r="JS149" s="15"/>
      <c r="JT149" s="15"/>
      <c r="JU149" s="15"/>
      <c r="JV149" s="15"/>
      <c r="JW149" s="15"/>
      <c r="JX149" s="15"/>
      <c r="JY149" s="15"/>
      <c r="JZ149" s="15"/>
      <c r="KA149" s="15"/>
      <c r="KB149" s="15"/>
    </row>
    <row r="150" spans="1:288" ht="15.75" customHeight="1" x14ac:dyDescent="0.25">
      <c r="A150" s="121" t="s">
        <v>375</v>
      </c>
      <c r="B150" s="121" t="s">
        <v>204</v>
      </c>
      <c r="C150" s="121" t="s">
        <v>207</v>
      </c>
      <c r="D150" s="91" t="s">
        <v>210</v>
      </c>
      <c r="E150" s="121" t="s">
        <v>885</v>
      </c>
      <c r="F150" s="201"/>
      <c r="G150" s="201"/>
      <c r="H150" s="91"/>
      <c r="I150" s="121"/>
      <c r="J150" s="121"/>
      <c r="K150" s="121"/>
      <c r="L150" s="213" t="s">
        <v>886</v>
      </c>
      <c r="M150" s="93">
        <f t="shared" si="34"/>
        <v>0</v>
      </c>
      <c r="N150" s="59">
        <f t="shared" si="35"/>
        <v>0</v>
      </c>
      <c r="O150" s="102"/>
      <c r="P150" s="59">
        <f t="shared" si="36"/>
        <v>0</v>
      </c>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9"/>
      <c r="CC150" s="49"/>
      <c r="CD150" s="49"/>
      <c r="CE150" s="49"/>
      <c r="CF150" s="49"/>
      <c r="CG150" s="49"/>
      <c r="CH150" s="49"/>
      <c r="CI150" s="49"/>
      <c r="CJ150" s="49"/>
      <c r="CK150" s="49"/>
      <c r="CL150" s="49"/>
      <c r="CM150" s="49"/>
      <c r="CN150" s="49"/>
      <c r="CO150" s="49"/>
      <c r="CP150" s="49"/>
      <c r="CQ150" s="158"/>
      <c r="CR150" s="158"/>
      <c r="CS150" s="158"/>
      <c r="CT150" s="158"/>
      <c r="CU150" s="158"/>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9"/>
      <c r="EY150" s="159"/>
      <c r="EZ150" s="159"/>
      <c r="FA150" s="159"/>
      <c r="FB150" s="159"/>
      <c r="FC150" s="159"/>
      <c r="FD150" s="159"/>
      <c r="FE150" s="159"/>
      <c r="FF150" s="159"/>
      <c r="FG150" s="159"/>
      <c r="FH150" s="159"/>
      <c r="FI150" s="159"/>
      <c r="FJ150" s="159"/>
      <c r="FK150" s="159"/>
      <c r="FL150" s="159"/>
      <c r="FM150" s="159"/>
      <c r="FN150" s="159"/>
      <c r="FO150" s="159"/>
      <c r="FP150" s="159"/>
      <c r="FQ150" s="159"/>
      <c r="FR150" s="159"/>
      <c r="FS150" s="159"/>
      <c r="FT150" s="159"/>
      <c r="FU150" s="159"/>
      <c r="FV150" s="159"/>
      <c r="FW150" s="159"/>
      <c r="FX150" s="159"/>
      <c r="FY150" s="159"/>
      <c r="FZ150" s="159"/>
      <c r="GA150" s="159"/>
      <c r="GB150" s="159"/>
      <c r="GC150" s="159"/>
      <c r="GD150" s="159"/>
      <c r="GE150" s="159"/>
      <c r="GF150" s="159"/>
      <c r="GG150" s="159"/>
      <c r="GH150" s="159"/>
      <c r="GI150" s="159"/>
      <c r="GJ150" s="159"/>
      <c r="GK150" s="159"/>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159"/>
      <c r="HM150" s="159"/>
      <c r="HN150" s="159"/>
      <c r="HO150" s="159"/>
      <c r="HP150" s="159"/>
      <c r="HQ150" s="159"/>
      <c r="HR150" s="159"/>
      <c r="HS150" s="159"/>
      <c r="HT150" s="159"/>
      <c r="HU150" s="159"/>
      <c r="HV150" s="159"/>
      <c r="HW150" s="159"/>
      <c r="HX150" s="159"/>
      <c r="HY150" s="159"/>
      <c r="HZ150" s="159"/>
      <c r="IA150" s="159"/>
      <c r="IB150" s="159"/>
      <c r="IC150" s="159"/>
      <c r="ID150" s="159"/>
      <c r="IE150" s="159"/>
      <c r="IF150" s="159"/>
      <c r="IG150" s="159"/>
      <c r="IH150" s="159"/>
      <c r="II150" s="159"/>
      <c r="IJ150" s="159"/>
      <c r="IK150" s="159"/>
      <c r="IL150" s="159"/>
      <c r="IM150" s="159"/>
      <c r="IN150" s="159"/>
      <c r="IO150" s="159"/>
      <c r="IP150" s="159"/>
      <c r="IQ150" s="159"/>
      <c r="IR150" s="159"/>
      <c r="IS150" s="159"/>
      <c r="IT150" s="159"/>
      <c r="IU150" s="159"/>
      <c r="IV150" s="159"/>
      <c r="IW150" s="159"/>
      <c r="IX150" s="159"/>
      <c r="IY150" s="159"/>
      <c r="IZ150" s="159"/>
      <c r="JA150" s="159"/>
      <c r="JB150" s="159"/>
      <c r="JC150" s="159"/>
      <c r="JD150" s="159"/>
      <c r="JE150" s="159"/>
      <c r="JF150" s="159"/>
      <c r="JG150" s="159"/>
      <c r="JH150" s="159"/>
      <c r="JI150" s="159"/>
      <c r="JJ150" s="159"/>
      <c r="JK150" s="159"/>
      <c r="JL150" s="159"/>
      <c r="JM150" s="159"/>
      <c r="JN150" s="159"/>
      <c r="JO150" s="159"/>
      <c r="JP150" s="159"/>
      <c r="JQ150" s="159"/>
      <c r="JR150" s="159"/>
      <c r="JS150" s="159"/>
      <c r="JT150" s="159"/>
      <c r="JU150" s="159"/>
      <c r="JV150" s="159"/>
      <c r="JW150" s="159"/>
      <c r="JX150" s="159"/>
      <c r="JY150" s="159"/>
      <c r="JZ150" s="159"/>
      <c r="KA150" s="159"/>
      <c r="KB150" s="159"/>
    </row>
    <row r="151" spans="1:288" ht="15.75" customHeight="1" x14ac:dyDescent="0.25">
      <c r="A151" s="149" t="s">
        <v>375</v>
      </c>
      <c r="B151" s="148" t="s">
        <v>204</v>
      </c>
      <c r="C151" s="149" t="s">
        <v>207</v>
      </c>
      <c r="D151" s="149" t="s">
        <v>210</v>
      </c>
      <c r="E151" s="149" t="s">
        <v>885</v>
      </c>
      <c r="F151" s="189" t="s">
        <v>893</v>
      </c>
      <c r="G151" s="109" t="s">
        <v>894</v>
      </c>
      <c r="H151" s="204" t="s">
        <v>895</v>
      </c>
      <c r="I151" s="217" t="s">
        <v>223</v>
      </c>
      <c r="J151" s="217" t="s">
        <v>896</v>
      </c>
      <c r="K151" s="217"/>
      <c r="L151" s="170" t="s">
        <v>897</v>
      </c>
      <c r="M151" s="93">
        <f t="shared" si="34"/>
        <v>250000000</v>
      </c>
      <c r="N151" s="59">
        <f t="shared" si="35"/>
        <v>250000000</v>
      </c>
      <c r="O151" s="102">
        <v>6</v>
      </c>
      <c r="P151" s="59">
        <f t="shared" si="36"/>
        <v>250000000</v>
      </c>
      <c r="Q151" s="60">
        <v>250000000</v>
      </c>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80"/>
      <c r="CA151" s="80"/>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c r="IW151" s="15"/>
      <c r="IX151" s="15"/>
      <c r="IY151" s="15"/>
      <c r="IZ151" s="15"/>
      <c r="JA151" s="15"/>
      <c r="JB151" s="15"/>
      <c r="JC151" s="15"/>
      <c r="JD151" s="15"/>
      <c r="JE151" s="15"/>
      <c r="JF151" s="15"/>
      <c r="JG151" s="15"/>
      <c r="JH151" s="15"/>
      <c r="JI151" s="15"/>
      <c r="JJ151" s="15"/>
      <c r="JK151" s="15"/>
      <c r="JL151" s="15"/>
      <c r="JM151" s="15"/>
      <c r="JN151" s="15"/>
      <c r="JO151" s="15"/>
      <c r="JP151" s="15"/>
      <c r="JQ151" s="15"/>
      <c r="JR151" s="15"/>
      <c r="JS151" s="15"/>
      <c r="JT151" s="15"/>
      <c r="JU151" s="15"/>
      <c r="JV151" s="15"/>
      <c r="JW151" s="15"/>
      <c r="JX151" s="15"/>
      <c r="JY151" s="15"/>
      <c r="JZ151" s="15"/>
      <c r="KA151" s="15"/>
      <c r="KB151" s="15"/>
    </row>
    <row r="152" spans="1:288" ht="15.75" customHeight="1" x14ac:dyDescent="0.25">
      <c r="A152" s="149" t="s">
        <v>375</v>
      </c>
      <c r="B152" s="148" t="s">
        <v>204</v>
      </c>
      <c r="C152" s="149" t="s">
        <v>207</v>
      </c>
      <c r="D152" s="149" t="s">
        <v>210</v>
      </c>
      <c r="E152" s="149" t="s">
        <v>885</v>
      </c>
      <c r="F152" s="189" t="s">
        <v>901</v>
      </c>
      <c r="G152" s="109" t="s">
        <v>894</v>
      </c>
      <c r="H152" s="204" t="s">
        <v>902</v>
      </c>
      <c r="I152" s="217" t="s">
        <v>223</v>
      </c>
      <c r="J152" s="217" t="s">
        <v>896</v>
      </c>
      <c r="K152" s="217"/>
      <c r="L152" s="170" t="s">
        <v>903</v>
      </c>
      <c r="M152" s="93">
        <f t="shared" si="34"/>
        <v>250000000</v>
      </c>
      <c r="N152" s="59">
        <f t="shared" si="35"/>
        <v>250000000</v>
      </c>
      <c r="O152" s="102">
        <v>6</v>
      </c>
      <c r="P152" s="59">
        <f t="shared" si="36"/>
        <v>250000000</v>
      </c>
      <c r="Q152" s="60">
        <v>250000000</v>
      </c>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80"/>
      <c r="CA152" s="80"/>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c r="IW152" s="15"/>
      <c r="IX152" s="15"/>
      <c r="IY152" s="15"/>
      <c r="IZ152" s="15"/>
      <c r="JA152" s="15"/>
      <c r="JB152" s="15"/>
      <c r="JC152" s="15"/>
      <c r="JD152" s="15"/>
      <c r="JE152" s="15"/>
      <c r="JF152" s="15"/>
      <c r="JG152" s="15"/>
      <c r="JH152" s="15"/>
      <c r="JI152" s="15"/>
      <c r="JJ152" s="15"/>
      <c r="JK152" s="15"/>
      <c r="JL152" s="15"/>
      <c r="JM152" s="15"/>
      <c r="JN152" s="15"/>
      <c r="JO152" s="15"/>
      <c r="JP152" s="15"/>
      <c r="JQ152" s="15"/>
      <c r="JR152" s="15"/>
      <c r="JS152" s="15"/>
      <c r="JT152" s="15"/>
      <c r="JU152" s="15"/>
      <c r="JV152" s="15"/>
      <c r="JW152" s="15"/>
      <c r="JX152" s="15"/>
      <c r="JY152" s="15"/>
      <c r="JZ152" s="15"/>
      <c r="KA152" s="15"/>
      <c r="KB152" s="15"/>
    </row>
    <row r="153" spans="1:288" ht="15.75" customHeight="1" x14ac:dyDescent="0.25">
      <c r="A153" s="149" t="s">
        <v>375</v>
      </c>
      <c r="B153" s="148" t="s">
        <v>204</v>
      </c>
      <c r="C153" s="149" t="s">
        <v>207</v>
      </c>
      <c r="D153" s="149" t="s">
        <v>210</v>
      </c>
      <c r="E153" s="149" t="s">
        <v>885</v>
      </c>
      <c r="F153" s="189" t="s">
        <v>907</v>
      </c>
      <c r="G153" s="109" t="s">
        <v>908</v>
      </c>
      <c r="H153" s="204" t="s">
        <v>909</v>
      </c>
      <c r="I153" s="217" t="s">
        <v>223</v>
      </c>
      <c r="J153" s="217" t="s">
        <v>896</v>
      </c>
      <c r="K153" s="217"/>
      <c r="L153" s="153" t="s">
        <v>910</v>
      </c>
      <c r="M153" s="93">
        <f t="shared" si="34"/>
        <v>400000000</v>
      </c>
      <c r="N153" s="59">
        <f t="shared" si="35"/>
        <v>400000000</v>
      </c>
      <c r="O153" s="102">
        <v>10</v>
      </c>
      <c r="P153" s="59">
        <f t="shared" si="36"/>
        <v>400000000</v>
      </c>
      <c r="Q153" s="60">
        <v>400000000</v>
      </c>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80"/>
      <c r="CA153" s="80"/>
      <c r="CB153" s="81"/>
      <c r="CC153" s="81"/>
      <c r="CD153" s="81"/>
      <c r="CE153" s="81"/>
      <c r="CF153" s="81"/>
      <c r="CG153" s="81"/>
      <c r="CH153" s="81"/>
      <c r="CI153" s="81"/>
      <c r="CJ153" s="81"/>
      <c r="CK153" s="81"/>
      <c r="CL153" s="81"/>
      <c r="CM153" s="81"/>
      <c r="CN153" s="81"/>
      <c r="CO153" s="81"/>
      <c r="CP153" s="81"/>
      <c r="CQ153" s="81"/>
      <c r="CR153" s="81"/>
      <c r="CS153" s="81"/>
      <c r="CT153" s="81"/>
      <c r="CU153" s="81"/>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c r="DV153" s="81"/>
      <c r="DW153" s="81"/>
      <c r="DX153" s="81"/>
      <c r="DY153" s="81"/>
      <c r="DZ153" s="81"/>
      <c r="EA153" s="81"/>
      <c r="EB153" s="81"/>
      <c r="EC153" s="81"/>
      <c r="ED153" s="81"/>
      <c r="EE153" s="81"/>
      <c r="EF153" s="81"/>
      <c r="EG153" s="81"/>
      <c r="EH153" s="81"/>
      <c r="EI153" s="81"/>
      <c r="EJ153" s="81"/>
      <c r="EK153" s="81"/>
      <c r="EL153" s="81"/>
      <c r="EM153" s="81"/>
      <c r="EN153" s="81"/>
      <c r="EO153" s="81"/>
      <c r="EP153" s="81"/>
      <c r="EQ153" s="81"/>
      <c r="ER153" s="81"/>
      <c r="ES153" s="81"/>
      <c r="ET153" s="81"/>
      <c r="EU153" s="81"/>
      <c r="EV153" s="81"/>
      <c r="EW153" s="81"/>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c r="IW153" s="15"/>
      <c r="IX153" s="15"/>
      <c r="IY153" s="15"/>
      <c r="IZ153" s="15"/>
      <c r="JA153" s="15"/>
      <c r="JB153" s="15"/>
      <c r="JC153" s="15"/>
      <c r="JD153" s="15"/>
      <c r="JE153" s="15"/>
      <c r="JF153" s="15"/>
      <c r="JG153" s="15"/>
      <c r="JH153" s="15"/>
      <c r="JI153" s="15"/>
      <c r="JJ153" s="15"/>
      <c r="JK153" s="15"/>
      <c r="JL153" s="15"/>
      <c r="JM153" s="15"/>
      <c r="JN153" s="15"/>
      <c r="JO153" s="15"/>
      <c r="JP153" s="15"/>
      <c r="JQ153" s="15"/>
      <c r="JR153" s="15"/>
      <c r="JS153" s="15"/>
      <c r="JT153" s="15"/>
      <c r="JU153" s="15"/>
      <c r="JV153" s="15"/>
      <c r="JW153" s="15"/>
      <c r="JX153" s="15"/>
      <c r="JY153" s="15"/>
      <c r="JZ153" s="15"/>
      <c r="KA153" s="15"/>
      <c r="KB153" s="15"/>
    </row>
    <row r="154" spans="1:288" ht="15.75" customHeight="1" x14ac:dyDescent="0.25">
      <c r="A154" s="149" t="s">
        <v>375</v>
      </c>
      <c r="B154" s="148" t="s">
        <v>204</v>
      </c>
      <c r="C154" s="149" t="s">
        <v>207</v>
      </c>
      <c r="D154" s="149" t="s">
        <v>210</v>
      </c>
      <c r="E154" s="149" t="s">
        <v>885</v>
      </c>
      <c r="F154" s="189" t="s">
        <v>911</v>
      </c>
      <c r="G154" s="109" t="s">
        <v>894</v>
      </c>
      <c r="H154" s="204" t="s">
        <v>912</v>
      </c>
      <c r="I154" s="217" t="s">
        <v>223</v>
      </c>
      <c r="J154" s="217" t="s">
        <v>896</v>
      </c>
      <c r="K154" s="217"/>
      <c r="L154" s="170" t="s">
        <v>913</v>
      </c>
      <c r="M154" s="93">
        <f t="shared" si="34"/>
        <v>200000000</v>
      </c>
      <c r="N154" s="59">
        <f t="shared" si="35"/>
        <v>200000000</v>
      </c>
      <c r="O154" s="102">
        <v>5</v>
      </c>
      <c r="P154" s="59">
        <f t="shared" si="36"/>
        <v>200000000</v>
      </c>
      <c r="Q154" s="60">
        <v>200000000</v>
      </c>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80"/>
      <c r="CA154" s="80"/>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c r="IW154" s="15"/>
      <c r="IX154" s="15"/>
      <c r="IY154" s="15"/>
      <c r="IZ154" s="15"/>
      <c r="JA154" s="15"/>
      <c r="JB154" s="15"/>
      <c r="JC154" s="15"/>
      <c r="JD154" s="15"/>
      <c r="JE154" s="15"/>
      <c r="JF154" s="15"/>
      <c r="JG154" s="15"/>
      <c r="JH154" s="15"/>
      <c r="JI154" s="15"/>
      <c r="JJ154" s="15"/>
      <c r="JK154" s="15"/>
      <c r="JL154" s="15"/>
      <c r="JM154" s="15"/>
      <c r="JN154" s="15"/>
      <c r="JO154" s="15"/>
      <c r="JP154" s="15"/>
      <c r="JQ154" s="15"/>
      <c r="JR154" s="15"/>
      <c r="JS154" s="15"/>
      <c r="JT154" s="15"/>
      <c r="JU154" s="15"/>
      <c r="JV154" s="15"/>
      <c r="JW154" s="15"/>
      <c r="JX154" s="15"/>
      <c r="JY154" s="15"/>
      <c r="JZ154" s="15"/>
      <c r="KA154" s="15"/>
      <c r="KB154" s="15"/>
    </row>
    <row r="155" spans="1:288" ht="15.75" customHeight="1" x14ac:dyDescent="0.25">
      <c r="A155" s="149" t="s">
        <v>375</v>
      </c>
      <c r="B155" s="148" t="s">
        <v>204</v>
      </c>
      <c r="C155" s="149" t="s">
        <v>207</v>
      </c>
      <c r="D155" s="149" t="s">
        <v>210</v>
      </c>
      <c r="E155" s="149" t="s">
        <v>885</v>
      </c>
      <c r="F155" s="189" t="s">
        <v>914</v>
      </c>
      <c r="G155" s="109" t="s">
        <v>908</v>
      </c>
      <c r="H155" s="204" t="s">
        <v>915</v>
      </c>
      <c r="I155" s="217" t="s">
        <v>223</v>
      </c>
      <c r="J155" s="217" t="s">
        <v>896</v>
      </c>
      <c r="K155" s="217"/>
      <c r="L155" s="153" t="s">
        <v>916</v>
      </c>
      <c r="M155" s="93">
        <f t="shared" si="34"/>
        <v>250000000</v>
      </c>
      <c r="N155" s="59">
        <f t="shared" si="35"/>
        <v>250000000</v>
      </c>
      <c r="O155" s="102">
        <v>6</v>
      </c>
      <c r="P155" s="59">
        <f t="shared" si="36"/>
        <v>250000000</v>
      </c>
      <c r="Q155" s="60">
        <v>250000000</v>
      </c>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80"/>
      <c r="CA155" s="80"/>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c r="IW155" s="15"/>
      <c r="IX155" s="15"/>
      <c r="IY155" s="15"/>
      <c r="IZ155" s="15"/>
      <c r="JA155" s="15"/>
      <c r="JB155" s="15"/>
      <c r="JC155" s="15"/>
      <c r="JD155" s="15"/>
      <c r="JE155" s="15"/>
      <c r="JF155" s="15"/>
      <c r="JG155" s="15"/>
      <c r="JH155" s="15"/>
      <c r="JI155" s="15"/>
      <c r="JJ155" s="15"/>
      <c r="JK155" s="15"/>
      <c r="JL155" s="15"/>
      <c r="JM155" s="15"/>
      <c r="JN155" s="15"/>
      <c r="JO155" s="15"/>
      <c r="JP155" s="15"/>
      <c r="JQ155" s="15"/>
      <c r="JR155" s="15"/>
      <c r="JS155" s="15"/>
      <c r="JT155" s="15"/>
      <c r="JU155" s="15"/>
      <c r="JV155" s="15"/>
      <c r="JW155" s="15"/>
      <c r="JX155" s="15"/>
      <c r="JY155" s="15"/>
      <c r="JZ155" s="15"/>
      <c r="KA155" s="15"/>
      <c r="KB155" s="15"/>
    </row>
    <row r="156" spans="1:288" ht="15.75" customHeight="1" x14ac:dyDescent="0.25">
      <c r="A156" s="149" t="s">
        <v>375</v>
      </c>
      <c r="B156" s="148" t="s">
        <v>204</v>
      </c>
      <c r="C156" s="149" t="s">
        <v>207</v>
      </c>
      <c r="D156" s="149" t="s">
        <v>210</v>
      </c>
      <c r="E156" s="149" t="s">
        <v>885</v>
      </c>
      <c r="F156" s="189" t="s">
        <v>917</v>
      </c>
      <c r="G156" s="109" t="s">
        <v>908</v>
      </c>
      <c r="H156" s="204" t="s">
        <v>919</v>
      </c>
      <c r="I156" s="217" t="s">
        <v>223</v>
      </c>
      <c r="J156" s="217" t="s">
        <v>920</v>
      </c>
      <c r="K156" s="217"/>
      <c r="L156" s="153" t="s">
        <v>922</v>
      </c>
      <c r="M156" s="93">
        <f t="shared" si="34"/>
        <v>300000000</v>
      </c>
      <c r="N156" s="59">
        <f t="shared" si="35"/>
        <v>300000000</v>
      </c>
      <c r="O156" s="102">
        <v>6</v>
      </c>
      <c r="P156" s="59">
        <f t="shared" si="36"/>
        <v>300000000</v>
      </c>
      <c r="Q156" s="60">
        <v>300000000</v>
      </c>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80"/>
      <c r="CA156" s="80"/>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c r="IP156" s="15"/>
      <c r="IQ156" s="15"/>
      <c r="IR156" s="15"/>
      <c r="IS156" s="15"/>
      <c r="IT156" s="15"/>
      <c r="IU156" s="15"/>
      <c r="IV156" s="15"/>
      <c r="IW156" s="15"/>
      <c r="IX156" s="15"/>
      <c r="IY156" s="15"/>
      <c r="IZ156" s="15"/>
      <c r="JA156" s="15"/>
      <c r="JB156" s="15"/>
      <c r="JC156" s="15"/>
      <c r="JD156" s="15"/>
      <c r="JE156" s="15"/>
      <c r="JF156" s="15"/>
      <c r="JG156" s="15"/>
      <c r="JH156" s="15"/>
      <c r="JI156" s="15"/>
      <c r="JJ156" s="15"/>
      <c r="JK156" s="15"/>
      <c r="JL156" s="15"/>
      <c r="JM156" s="15"/>
      <c r="JN156" s="15"/>
      <c r="JO156" s="15"/>
      <c r="JP156" s="15"/>
      <c r="JQ156" s="15"/>
      <c r="JR156" s="15"/>
      <c r="JS156" s="15"/>
      <c r="JT156" s="15"/>
      <c r="JU156" s="15"/>
      <c r="JV156" s="15"/>
      <c r="JW156" s="15"/>
      <c r="JX156" s="15"/>
      <c r="JY156" s="15"/>
      <c r="JZ156" s="15"/>
      <c r="KA156" s="15"/>
      <c r="KB156" s="15"/>
    </row>
    <row r="157" spans="1:288" ht="15.75" customHeight="1" x14ac:dyDescent="0.25">
      <c r="A157" s="563" t="s">
        <v>957</v>
      </c>
      <c r="B157" s="539"/>
      <c r="C157" s="539"/>
      <c r="D157" s="539"/>
      <c r="E157" s="539"/>
      <c r="F157" s="539"/>
      <c r="G157" s="539"/>
      <c r="H157" s="540"/>
      <c r="I157" s="238"/>
      <c r="J157" s="238"/>
      <c r="K157" s="238"/>
      <c r="L157" s="238"/>
      <c r="M157" s="240">
        <f>SUBTOTAL(9,M4:M156)</f>
        <v>91363905878.37999</v>
      </c>
      <c r="N157" s="240">
        <f>SUBTOTAL(9,N9:N156)</f>
        <v>91363905878.37999</v>
      </c>
      <c r="O157" s="239"/>
      <c r="P157" s="240">
        <f t="shared" ref="P157:EW157" si="37">SUBTOTAL(9,P9:P156)</f>
        <v>91363905878.37999</v>
      </c>
      <c r="Q157" s="240">
        <f t="shared" si="37"/>
        <v>90298905878.37999</v>
      </c>
      <c r="R157" s="240">
        <f t="shared" si="37"/>
        <v>0</v>
      </c>
      <c r="S157" s="240">
        <f t="shared" si="37"/>
        <v>0</v>
      </c>
      <c r="T157" s="240">
        <f t="shared" si="37"/>
        <v>0</v>
      </c>
      <c r="U157" s="240">
        <f t="shared" si="37"/>
        <v>0</v>
      </c>
      <c r="V157" s="240">
        <f t="shared" si="37"/>
        <v>0</v>
      </c>
      <c r="W157" s="240">
        <f t="shared" si="37"/>
        <v>0</v>
      </c>
      <c r="X157" s="240">
        <f t="shared" si="37"/>
        <v>0</v>
      </c>
      <c r="Y157" s="240">
        <f t="shared" si="37"/>
        <v>0</v>
      </c>
      <c r="Z157" s="240">
        <f t="shared" si="37"/>
        <v>0</v>
      </c>
      <c r="AA157" s="240">
        <f t="shared" si="37"/>
        <v>0</v>
      </c>
      <c r="AB157" s="240">
        <f t="shared" si="37"/>
        <v>0</v>
      </c>
      <c r="AC157" s="240">
        <f t="shared" si="37"/>
        <v>0</v>
      </c>
      <c r="AD157" s="240">
        <f t="shared" si="37"/>
        <v>0</v>
      </c>
      <c r="AE157" s="240">
        <f t="shared" si="37"/>
        <v>0</v>
      </c>
      <c r="AF157" s="240">
        <f t="shared" si="37"/>
        <v>0</v>
      </c>
      <c r="AG157" s="240">
        <f t="shared" si="37"/>
        <v>0</v>
      </c>
      <c r="AH157" s="240">
        <f t="shared" si="37"/>
        <v>0</v>
      </c>
      <c r="AI157" s="240">
        <f t="shared" si="37"/>
        <v>0</v>
      </c>
      <c r="AJ157" s="240">
        <f t="shared" si="37"/>
        <v>0</v>
      </c>
      <c r="AK157" s="240">
        <f t="shared" si="37"/>
        <v>0</v>
      </c>
      <c r="AL157" s="240">
        <f t="shared" si="37"/>
        <v>0</v>
      </c>
      <c r="AM157" s="240">
        <f t="shared" si="37"/>
        <v>0</v>
      </c>
      <c r="AN157" s="240">
        <f t="shared" si="37"/>
        <v>0</v>
      </c>
      <c r="AO157" s="240">
        <f t="shared" si="37"/>
        <v>0</v>
      </c>
      <c r="AP157" s="240">
        <f t="shared" si="37"/>
        <v>0</v>
      </c>
      <c r="AQ157" s="240">
        <f t="shared" si="37"/>
        <v>0</v>
      </c>
      <c r="AR157" s="240">
        <f t="shared" si="37"/>
        <v>0</v>
      </c>
      <c r="AS157" s="240">
        <f t="shared" si="37"/>
        <v>0</v>
      </c>
      <c r="AT157" s="240">
        <f t="shared" si="37"/>
        <v>0</v>
      </c>
      <c r="AU157" s="240">
        <f t="shared" si="37"/>
        <v>0</v>
      </c>
      <c r="AV157" s="240">
        <f t="shared" si="37"/>
        <v>0</v>
      </c>
      <c r="AW157" s="240">
        <f t="shared" si="37"/>
        <v>0</v>
      </c>
      <c r="AX157" s="240">
        <f t="shared" si="37"/>
        <v>0</v>
      </c>
      <c r="AY157" s="240">
        <f t="shared" si="37"/>
        <v>0</v>
      </c>
      <c r="AZ157" s="240">
        <f t="shared" si="37"/>
        <v>415000000</v>
      </c>
      <c r="BA157" s="240">
        <f t="shared" si="37"/>
        <v>0</v>
      </c>
      <c r="BB157" s="240">
        <f t="shared" si="37"/>
        <v>0</v>
      </c>
      <c r="BC157" s="240">
        <f t="shared" si="37"/>
        <v>0</v>
      </c>
      <c r="BD157" s="240">
        <f t="shared" si="37"/>
        <v>0</v>
      </c>
      <c r="BE157" s="240">
        <f t="shared" si="37"/>
        <v>0</v>
      </c>
      <c r="BF157" s="240">
        <f t="shared" si="37"/>
        <v>0</v>
      </c>
      <c r="BG157" s="240">
        <f t="shared" si="37"/>
        <v>0</v>
      </c>
      <c r="BH157" s="240">
        <f t="shared" si="37"/>
        <v>0</v>
      </c>
      <c r="BI157" s="240">
        <f t="shared" si="37"/>
        <v>0</v>
      </c>
      <c r="BJ157" s="240">
        <f t="shared" si="37"/>
        <v>0</v>
      </c>
      <c r="BK157" s="240">
        <f t="shared" si="37"/>
        <v>0</v>
      </c>
      <c r="BL157" s="240">
        <f t="shared" si="37"/>
        <v>0</v>
      </c>
      <c r="BM157" s="240">
        <f t="shared" si="37"/>
        <v>0</v>
      </c>
      <c r="BN157" s="240">
        <f t="shared" si="37"/>
        <v>0</v>
      </c>
      <c r="BO157" s="240">
        <f t="shared" si="37"/>
        <v>0</v>
      </c>
      <c r="BP157" s="240">
        <f t="shared" si="37"/>
        <v>0</v>
      </c>
      <c r="BQ157" s="240">
        <f t="shared" si="37"/>
        <v>0</v>
      </c>
      <c r="BR157" s="240">
        <f t="shared" si="37"/>
        <v>0</v>
      </c>
      <c r="BS157" s="240">
        <f t="shared" si="37"/>
        <v>0</v>
      </c>
      <c r="BT157" s="240">
        <f t="shared" si="37"/>
        <v>0</v>
      </c>
      <c r="BU157" s="240">
        <f t="shared" si="37"/>
        <v>0</v>
      </c>
      <c r="BV157" s="240">
        <f t="shared" si="37"/>
        <v>0</v>
      </c>
      <c r="BW157" s="240">
        <f t="shared" si="37"/>
        <v>0</v>
      </c>
      <c r="BX157" s="240">
        <f t="shared" si="37"/>
        <v>0</v>
      </c>
      <c r="BY157" s="240">
        <f t="shared" si="37"/>
        <v>0</v>
      </c>
      <c r="BZ157" s="240">
        <f t="shared" si="37"/>
        <v>0</v>
      </c>
      <c r="CA157" s="240">
        <f t="shared" si="37"/>
        <v>0</v>
      </c>
      <c r="CB157" s="240">
        <f t="shared" si="37"/>
        <v>0</v>
      </c>
      <c r="CC157" s="240">
        <f t="shared" si="37"/>
        <v>0</v>
      </c>
      <c r="CD157" s="240">
        <f t="shared" si="37"/>
        <v>0</v>
      </c>
      <c r="CE157" s="240">
        <f t="shared" si="37"/>
        <v>0</v>
      </c>
      <c r="CF157" s="240">
        <f t="shared" si="37"/>
        <v>0</v>
      </c>
      <c r="CG157" s="240">
        <f t="shared" si="37"/>
        <v>0</v>
      </c>
      <c r="CH157" s="240">
        <f t="shared" si="37"/>
        <v>0</v>
      </c>
      <c r="CI157" s="240">
        <f t="shared" si="37"/>
        <v>0</v>
      </c>
      <c r="CJ157" s="240">
        <f t="shared" si="37"/>
        <v>0</v>
      </c>
      <c r="CK157" s="240">
        <f t="shared" si="37"/>
        <v>0</v>
      </c>
      <c r="CL157" s="240">
        <f t="shared" si="37"/>
        <v>0</v>
      </c>
      <c r="CM157" s="240">
        <f t="shared" si="37"/>
        <v>0</v>
      </c>
      <c r="CN157" s="240">
        <f t="shared" si="37"/>
        <v>0</v>
      </c>
      <c r="CO157" s="240">
        <f t="shared" si="37"/>
        <v>0</v>
      </c>
      <c r="CP157" s="240">
        <f t="shared" si="37"/>
        <v>0</v>
      </c>
      <c r="CQ157" s="240">
        <f t="shared" si="37"/>
        <v>650000000</v>
      </c>
      <c r="CR157" s="240">
        <f t="shared" si="37"/>
        <v>0</v>
      </c>
      <c r="CS157" s="240">
        <f t="shared" si="37"/>
        <v>0</v>
      </c>
      <c r="CT157" s="240">
        <f t="shared" si="37"/>
        <v>0</v>
      </c>
      <c r="CU157" s="240">
        <f t="shared" si="37"/>
        <v>0</v>
      </c>
      <c r="CV157" s="240">
        <f t="shared" si="37"/>
        <v>0</v>
      </c>
      <c r="CW157" s="240">
        <f t="shared" si="37"/>
        <v>0</v>
      </c>
      <c r="CX157" s="240">
        <f t="shared" si="37"/>
        <v>0</v>
      </c>
      <c r="CY157" s="240">
        <f t="shared" si="37"/>
        <v>0</v>
      </c>
      <c r="CZ157" s="240">
        <f t="shared" si="37"/>
        <v>0</v>
      </c>
      <c r="DA157" s="240">
        <f t="shared" si="37"/>
        <v>0</v>
      </c>
      <c r="DB157" s="240">
        <f t="shared" si="37"/>
        <v>0</v>
      </c>
      <c r="DC157" s="240">
        <f t="shared" si="37"/>
        <v>0</v>
      </c>
      <c r="DD157" s="240">
        <f t="shared" si="37"/>
        <v>0</v>
      </c>
      <c r="DE157" s="240">
        <f t="shared" si="37"/>
        <v>0</v>
      </c>
      <c r="DF157" s="240">
        <f t="shared" si="37"/>
        <v>0</v>
      </c>
      <c r="DG157" s="240">
        <f t="shared" si="37"/>
        <v>0</v>
      </c>
      <c r="DH157" s="240">
        <f t="shared" si="37"/>
        <v>0</v>
      </c>
      <c r="DI157" s="240">
        <f t="shared" si="37"/>
        <v>0</v>
      </c>
      <c r="DJ157" s="240">
        <f t="shared" si="37"/>
        <v>0</v>
      </c>
      <c r="DK157" s="240">
        <f t="shared" si="37"/>
        <v>0</v>
      </c>
      <c r="DL157" s="240">
        <f t="shared" si="37"/>
        <v>0</v>
      </c>
      <c r="DM157" s="240">
        <f t="shared" si="37"/>
        <v>0</v>
      </c>
      <c r="DN157" s="240">
        <f t="shared" si="37"/>
        <v>0</v>
      </c>
      <c r="DO157" s="240">
        <f t="shared" si="37"/>
        <v>0</v>
      </c>
      <c r="DP157" s="240">
        <f t="shared" si="37"/>
        <v>0</v>
      </c>
      <c r="DQ157" s="240">
        <f t="shared" si="37"/>
        <v>0</v>
      </c>
      <c r="DR157" s="240">
        <f t="shared" si="37"/>
        <v>0</v>
      </c>
      <c r="DS157" s="240">
        <f t="shared" si="37"/>
        <v>0</v>
      </c>
      <c r="DT157" s="240">
        <f t="shared" si="37"/>
        <v>0</v>
      </c>
      <c r="DU157" s="240">
        <f t="shared" si="37"/>
        <v>0</v>
      </c>
      <c r="DV157" s="240">
        <f t="shared" si="37"/>
        <v>0</v>
      </c>
      <c r="DW157" s="240">
        <f t="shared" si="37"/>
        <v>0</v>
      </c>
      <c r="DX157" s="240">
        <f t="shared" si="37"/>
        <v>0</v>
      </c>
      <c r="DY157" s="240">
        <f t="shared" si="37"/>
        <v>0</v>
      </c>
      <c r="DZ157" s="240">
        <f t="shared" si="37"/>
        <v>0</v>
      </c>
      <c r="EA157" s="240">
        <f t="shared" si="37"/>
        <v>0</v>
      </c>
      <c r="EB157" s="240">
        <f t="shared" si="37"/>
        <v>0</v>
      </c>
      <c r="EC157" s="240">
        <f t="shared" si="37"/>
        <v>0</v>
      </c>
      <c r="ED157" s="240">
        <f t="shared" si="37"/>
        <v>0</v>
      </c>
      <c r="EE157" s="240">
        <f t="shared" si="37"/>
        <v>0</v>
      </c>
      <c r="EF157" s="240">
        <f t="shared" si="37"/>
        <v>0</v>
      </c>
      <c r="EG157" s="240">
        <f t="shared" si="37"/>
        <v>0</v>
      </c>
      <c r="EH157" s="240">
        <f t="shared" si="37"/>
        <v>0</v>
      </c>
      <c r="EI157" s="240">
        <f t="shared" si="37"/>
        <v>0</v>
      </c>
      <c r="EJ157" s="240">
        <f t="shared" si="37"/>
        <v>0</v>
      </c>
      <c r="EK157" s="240">
        <f t="shared" si="37"/>
        <v>0</v>
      </c>
      <c r="EL157" s="240">
        <f t="shared" si="37"/>
        <v>0</v>
      </c>
      <c r="EM157" s="240">
        <f t="shared" si="37"/>
        <v>0</v>
      </c>
      <c r="EN157" s="240">
        <f t="shared" si="37"/>
        <v>0</v>
      </c>
      <c r="EO157" s="240">
        <f t="shared" si="37"/>
        <v>0</v>
      </c>
      <c r="EP157" s="240">
        <f t="shared" si="37"/>
        <v>0</v>
      </c>
      <c r="EQ157" s="240">
        <f t="shared" si="37"/>
        <v>0</v>
      </c>
      <c r="ER157" s="240">
        <f t="shared" si="37"/>
        <v>0</v>
      </c>
      <c r="ES157" s="240">
        <f t="shared" si="37"/>
        <v>0</v>
      </c>
      <c r="ET157" s="240">
        <f t="shared" si="37"/>
        <v>0</v>
      </c>
      <c r="EU157" s="240">
        <f t="shared" si="37"/>
        <v>0</v>
      </c>
      <c r="EV157" s="240">
        <f t="shared" si="37"/>
        <v>0</v>
      </c>
      <c r="EW157" s="240">
        <f t="shared" si="37"/>
        <v>0</v>
      </c>
      <c r="EX157" s="241">
        <f t="shared" ref="EX157:FB157" si="38">SUM(EX4:EX156)</f>
        <v>0</v>
      </c>
      <c r="EY157" s="241">
        <f t="shared" si="38"/>
        <v>0</v>
      </c>
      <c r="EZ157" s="241">
        <f t="shared" si="38"/>
        <v>0</v>
      </c>
      <c r="FA157" s="241">
        <f t="shared" si="38"/>
        <v>0</v>
      </c>
      <c r="FB157" s="241">
        <f t="shared" si="38"/>
        <v>0</v>
      </c>
      <c r="FC157" s="242"/>
      <c r="FD157" s="242"/>
      <c r="FE157" s="242"/>
      <c r="FF157" s="242"/>
      <c r="FG157" s="242"/>
      <c r="FH157" s="242"/>
      <c r="FI157" s="242"/>
      <c r="FJ157" s="242"/>
      <c r="FK157" s="242"/>
      <c r="FL157" s="242"/>
      <c r="FM157" s="242"/>
      <c r="FN157" s="242"/>
      <c r="FO157" s="242"/>
      <c r="FP157" s="242"/>
      <c r="FQ157" s="242"/>
      <c r="FR157" s="242"/>
      <c r="FS157" s="242"/>
      <c r="FT157" s="242"/>
      <c r="FU157" s="242"/>
      <c r="FV157" s="242"/>
      <c r="FW157" s="242"/>
      <c r="FX157" s="242"/>
      <c r="FY157" s="242"/>
      <c r="FZ157" s="242"/>
      <c r="GA157" s="242"/>
      <c r="GB157" s="242"/>
      <c r="GC157" s="242"/>
      <c r="GD157" s="242"/>
      <c r="GE157" s="242"/>
      <c r="GF157" s="242"/>
      <c r="GG157" s="242"/>
      <c r="GH157" s="242"/>
      <c r="GI157" s="242"/>
      <c r="GJ157" s="242"/>
      <c r="GK157" s="242"/>
      <c r="GL157" s="242"/>
      <c r="GM157" s="242"/>
      <c r="GN157" s="242"/>
      <c r="GO157" s="242"/>
      <c r="GP157" s="242"/>
      <c r="GQ157" s="242"/>
      <c r="GR157" s="242"/>
      <c r="GS157" s="242"/>
      <c r="GT157" s="242"/>
      <c r="GU157" s="242"/>
      <c r="GV157" s="242"/>
      <c r="GW157" s="242"/>
      <c r="GX157" s="242"/>
      <c r="GY157" s="242"/>
      <c r="GZ157" s="242"/>
      <c r="HA157" s="242"/>
      <c r="HB157" s="242"/>
      <c r="HC157" s="242"/>
      <c r="HD157" s="242"/>
      <c r="HE157" s="242"/>
      <c r="HF157" s="242"/>
      <c r="HG157" s="242"/>
      <c r="HH157" s="242"/>
      <c r="HI157" s="242"/>
      <c r="HJ157" s="242"/>
      <c r="HK157" s="242"/>
      <c r="HL157" s="242"/>
      <c r="HM157" s="242"/>
      <c r="HN157" s="242"/>
      <c r="HO157" s="242"/>
      <c r="HP157" s="242"/>
      <c r="HQ157" s="242"/>
      <c r="HR157" s="242"/>
      <c r="HS157" s="242"/>
      <c r="HT157" s="242"/>
      <c r="HU157" s="242"/>
      <c r="HV157" s="242"/>
      <c r="HW157" s="242"/>
      <c r="HX157" s="242"/>
      <c r="HY157" s="242"/>
      <c r="HZ157" s="242"/>
      <c r="IA157" s="242"/>
      <c r="IB157" s="242"/>
      <c r="IC157" s="242"/>
      <c r="ID157" s="242"/>
      <c r="IE157" s="242"/>
      <c r="IF157" s="242"/>
      <c r="IG157" s="242"/>
      <c r="IH157" s="242"/>
      <c r="II157" s="242"/>
      <c r="IJ157" s="242"/>
      <c r="IK157" s="242"/>
      <c r="IL157" s="242"/>
      <c r="IM157" s="242"/>
      <c r="IN157" s="242"/>
      <c r="IO157" s="242"/>
      <c r="IP157" s="242"/>
      <c r="IQ157" s="242"/>
      <c r="IR157" s="242"/>
      <c r="IS157" s="242"/>
      <c r="IT157" s="242"/>
      <c r="IU157" s="242"/>
      <c r="IV157" s="242"/>
      <c r="IW157" s="242"/>
      <c r="IX157" s="242"/>
      <c r="IY157" s="242"/>
      <c r="IZ157" s="242"/>
      <c r="JA157" s="242"/>
      <c r="JB157" s="242"/>
      <c r="JC157" s="242"/>
      <c r="JD157" s="242"/>
      <c r="JE157" s="242"/>
      <c r="JF157" s="242"/>
      <c r="JG157" s="242"/>
      <c r="JH157" s="242"/>
      <c r="JI157" s="242"/>
      <c r="JJ157" s="242"/>
      <c r="JK157" s="242"/>
      <c r="JL157" s="242"/>
      <c r="JM157" s="242"/>
      <c r="JN157" s="242"/>
      <c r="JO157" s="242"/>
      <c r="JP157" s="242"/>
      <c r="JQ157" s="242"/>
      <c r="JR157" s="242"/>
      <c r="JS157" s="242"/>
      <c r="JT157" s="242"/>
      <c r="JU157" s="242"/>
      <c r="JV157" s="242"/>
      <c r="JW157" s="242"/>
      <c r="JX157" s="242"/>
      <c r="JY157" s="242"/>
      <c r="JZ157" s="242"/>
      <c r="KA157" s="242"/>
      <c r="KB157" s="242"/>
    </row>
    <row r="158" spans="1:288" ht="15.75" customHeight="1" x14ac:dyDescent="0.25">
      <c r="A158" s="244"/>
      <c r="B158" s="244"/>
      <c r="C158" s="244"/>
      <c r="D158" s="244"/>
      <c r="E158" s="244"/>
      <c r="F158" s="244"/>
      <c r="G158" s="243"/>
      <c r="H158" s="244"/>
      <c r="I158" s="6"/>
      <c r="J158" s="6"/>
      <c r="K158" s="6"/>
      <c r="L158" s="245"/>
      <c r="M158" s="245"/>
      <c r="N158" s="168"/>
      <c r="O158" s="7"/>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14"/>
      <c r="CA158" s="14"/>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15"/>
      <c r="JI158" s="15"/>
      <c r="JJ158" s="15"/>
      <c r="JK158" s="15"/>
      <c r="JL158" s="15"/>
      <c r="JM158" s="15"/>
      <c r="JN158" s="15"/>
      <c r="JO158" s="15"/>
      <c r="JP158" s="15"/>
      <c r="JQ158" s="15"/>
      <c r="JR158" s="15"/>
      <c r="JS158" s="15"/>
      <c r="JT158" s="15"/>
      <c r="JU158" s="15"/>
      <c r="JV158" s="15"/>
      <c r="JW158" s="15"/>
      <c r="JX158" s="15"/>
      <c r="JY158" s="15"/>
      <c r="JZ158" s="15"/>
      <c r="KA158" s="15"/>
      <c r="KB158" s="15"/>
    </row>
    <row r="159" spans="1:288" ht="15.75" customHeight="1" x14ac:dyDescent="0.25">
      <c r="A159" s="244"/>
      <c r="B159" s="244"/>
      <c r="C159" s="244"/>
      <c r="D159" s="244"/>
      <c r="E159" s="244"/>
      <c r="F159" s="244"/>
      <c r="G159" s="243"/>
      <c r="H159" s="244"/>
      <c r="I159" s="6"/>
      <c r="J159" s="6"/>
      <c r="K159" s="6"/>
      <c r="L159" s="245"/>
      <c r="M159" s="245"/>
      <c r="N159" s="168"/>
      <c r="O159" s="7"/>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14"/>
      <c r="CA159" s="14"/>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H159" s="15"/>
      <c r="JI159" s="15"/>
      <c r="JJ159" s="15"/>
      <c r="JK159" s="15"/>
      <c r="JL159" s="15"/>
      <c r="JM159" s="15"/>
      <c r="JN159" s="15"/>
      <c r="JO159" s="15"/>
      <c r="JP159" s="15"/>
      <c r="JQ159" s="15"/>
      <c r="JR159" s="15"/>
      <c r="JS159" s="15"/>
      <c r="JT159" s="15"/>
      <c r="JU159" s="15"/>
      <c r="JV159" s="15"/>
      <c r="JW159" s="15"/>
      <c r="JX159" s="15"/>
      <c r="JY159" s="15"/>
      <c r="JZ159" s="15"/>
      <c r="KA159" s="15"/>
      <c r="KB159" s="15"/>
    </row>
    <row r="160" spans="1:288" ht="15.75" customHeight="1" x14ac:dyDescent="0.25">
      <c r="A160" s="244"/>
      <c r="B160" s="244"/>
      <c r="C160" s="244"/>
      <c r="D160" s="244"/>
      <c r="E160" s="244"/>
      <c r="F160" s="244"/>
      <c r="G160" s="243"/>
      <c r="H160" s="244"/>
      <c r="I160" s="6"/>
      <c r="J160" s="6"/>
      <c r="K160" s="6"/>
      <c r="L160" s="245"/>
      <c r="M160" s="245"/>
      <c r="N160" s="168"/>
      <c r="O160" s="7"/>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14"/>
      <c r="CA160" s="14"/>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c r="IO160" s="15"/>
      <c r="IP160" s="15"/>
      <c r="IQ160" s="15"/>
      <c r="IR160" s="15"/>
      <c r="IS160" s="15"/>
      <c r="IT160" s="15"/>
      <c r="IU160" s="15"/>
      <c r="IV160" s="15"/>
      <c r="IW160" s="15"/>
      <c r="IX160" s="15"/>
      <c r="IY160" s="15"/>
      <c r="IZ160" s="15"/>
      <c r="JA160" s="15"/>
      <c r="JB160" s="15"/>
      <c r="JC160" s="15"/>
      <c r="JD160" s="15"/>
      <c r="JE160" s="15"/>
      <c r="JF160" s="15"/>
      <c r="JG160" s="15"/>
      <c r="JH160" s="15"/>
      <c r="JI160" s="15"/>
      <c r="JJ160" s="15"/>
      <c r="JK160" s="15"/>
      <c r="JL160" s="15"/>
      <c r="JM160" s="15"/>
      <c r="JN160" s="15"/>
      <c r="JO160" s="15"/>
      <c r="JP160" s="15"/>
      <c r="JQ160" s="15"/>
      <c r="JR160" s="15"/>
      <c r="JS160" s="15"/>
      <c r="JT160" s="15"/>
      <c r="JU160" s="15"/>
      <c r="JV160" s="15"/>
      <c r="JW160" s="15"/>
      <c r="JX160" s="15"/>
      <c r="JY160" s="15"/>
      <c r="JZ160" s="15"/>
      <c r="KA160" s="15"/>
      <c r="KB160" s="15"/>
    </row>
    <row r="161" spans="1:288" ht="15.75" customHeight="1" x14ac:dyDescent="0.25">
      <c r="A161" s="244"/>
      <c r="B161" s="244"/>
      <c r="C161" s="244"/>
      <c r="D161" s="244"/>
      <c r="E161" s="244"/>
      <c r="F161" s="368"/>
      <c r="G161" s="243" t="s">
        <v>1150</v>
      </c>
      <c r="H161" s="244"/>
      <c r="I161" s="6"/>
      <c r="J161" s="6"/>
      <c r="K161" s="6"/>
      <c r="L161" s="245"/>
      <c r="M161" s="245"/>
      <c r="N161" s="168"/>
      <c r="O161" s="7"/>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14"/>
      <c r="CA161" s="14"/>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c r="IU161" s="15"/>
      <c r="IV161" s="15"/>
      <c r="IW161" s="15"/>
      <c r="IX161" s="15"/>
      <c r="IY161" s="15"/>
      <c r="IZ161" s="15"/>
      <c r="JA161" s="15"/>
      <c r="JB161" s="15"/>
      <c r="JC161" s="15"/>
      <c r="JD161" s="15"/>
      <c r="JE161" s="15"/>
      <c r="JF161" s="15"/>
      <c r="JG161" s="15"/>
      <c r="JH161" s="15"/>
      <c r="JI161" s="15"/>
      <c r="JJ161" s="15"/>
      <c r="JK161" s="15"/>
      <c r="JL161" s="15"/>
      <c r="JM161" s="15"/>
      <c r="JN161" s="15"/>
      <c r="JO161" s="15"/>
      <c r="JP161" s="15"/>
      <c r="JQ161" s="15"/>
      <c r="JR161" s="15"/>
      <c r="JS161" s="15"/>
      <c r="JT161" s="15"/>
      <c r="JU161" s="15"/>
      <c r="JV161" s="15"/>
      <c r="JW161" s="15"/>
      <c r="JX161" s="15"/>
      <c r="JY161" s="15"/>
      <c r="JZ161" s="15"/>
      <c r="KA161" s="15"/>
      <c r="KB161" s="15"/>
    </row>
    <row r="162" spans="1:288" ht="15.75" customHeight="1" x14ac:dyDescent="0.25">
      <c r="A162" s="244"/>
      <c r="B162" s="244"/>
      <c r="C162" s="244"/>
      <c r="D162" s="244"/>
      <c r="E162" s="244"/>
      <c r="F162" s="369"/>
      <c r="G162" s="243" t="s">
        <v>1151</v>
      </c>
      <c r="H162" s="244"/>
      <c r="I162" s="6"/>
      <c r="J162" s="6"/>
      <c r="K162" s="6"/>
      <c r="L162" s="246"/>
      <c r="M162" s="247"/>
      <c r="N162" s="168"/>
      <c r="O162" s="7"/>
      <c r="P162" s="8"/>
      <c r="Q162" s="8">
        <v>33750000000</v>
      </c>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14"/>
      <c r="CA162" s="14"/>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c r="IW162" s="15"/>
      <c r="IX162" s="15"/>
      <c r="IY162" s="15"/>
      <c r="IZ162" s="15"/>
      <c r="JA162" s="15"/>
      <c r="JB162" s="15"/>
      <c r="JC162" s="15"/>
      <c r="JD162" s="15"/>
      <c r="JE162" s="15"/>
      <c r="JF162" s="15"/>
      <c r="JG162" s="15"/>
      <c r="JH162" s="15"/>
      <c r="JI162" s="15"/>
      <c r="JJ162" s="15"/>
      <c r="JK162" s="15"/>
      <c r="JL162" s="15"/>
      <c r="JM162" s="15"/>
      <c r="JN162" s="15"/>
      <c r="JO162" s="15"/>
      <c r="JP162" s="15"/>
      <c r="JQ162" s="15"/>
      <c r="JR162" s="15"/>
      <c r="JS162" s="15"/>
      <c r="JT162" s="15"/>
      <c r="JU162" s="15"/>
      <c r="JV162" s="15"/>
      <c r="JW162" s="15"/>
      <c r="JX162" s="15"/>
      <c r="JY162" s="15"/>
      <c r="JZ162" s="15"/>
      <c r="KA162" s="15"/>
      <c r="KB162" s="15"/>
    </row>
    <row r="163" spans="1:288" ht="15.75" customHeight="1" x14ac:dyDescent="0.25">
      <c r="A163" s="244"/>
      <c r="B163" s="244"/>
      <c r="C163" s="244"/>
      <c r="D163" s="244"/>
      <c r="E163" s="244"/>
      <c r="F163" s="370"/>
      <c r="G163" s="243" t="s">
        <v>1152</v>
      </c>
      <c r="H163" s="244"/>
      <c r="I163" s="6"/>
      <c r="J163" s="6"/>
      <c r="K163" s="6"/>
      <c r="L163" s="246"/>
      <c r="M163" s="246"/>
      <c r="N163" s="168"/>
      <c r="O163" s="7"/>
      <c r="P163" s="8"/>
      <c r="Q163" s="8">
        <v>26741113526.84</v>
      </c>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14"/>
      <c r="CA163" s="14"/>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c r="IP163" s="15"/>
      <c r="IQ163" s="15"/>
      <c r="IR163" s="15"/>
      <c r="IS163" s="15"/>
      <c r="IT163" s="15"/>
      <c r="IU163" s="15"/>
      <c r="IV163" s="15"/>
      <c r="IW163" s="15"/>
      <c r="IX163" s="15"/>
      <c r="IY163" s="15"/>
      <c r="IZ163" s="15"/>
      <c r="JA163" s="15"/>
      <c r="JB163" s="15"/>
      <c r="JC163" s="15"/>
      <c r="JD163" s="15"/>
      <c r="JE163" s="15"/>
      <c r="JF163" s="15"/>
      <c r="JG163" s="15"/>
      <c r="JH163" s="15"/>
      <c r="JI163" s="15"/>
      <c r="JJ163" s="15"/>
      <c r="JK163" s="15"/>
      <c r="JL163" s="15"/>
      <c r="JM163" s="15"/>
      <c r="JN163" s="15"/>
      <c r="JO163" s="15"/>
      <c r="JP163" s="15"/>
      <c r="JQ163" s="15"/>
      <c r="JR163" s="15"/>
      <c r="JS163" s="15"/>
      <c r="JT163" s="15"/>
      <c r="JU163" s="15"/>
      <c r="JV163" s="15"/>
      <c r="JW163" s="15"/>
      <c r="JX163" s="15"/>
      <c r="JY163" s="15"/>
      <c r="JZ163" s="15"/>
      <c r="KA163" s="248">
        <f>+KB163/KB165</f>
        <v>0.77294967488958188</v>
      </c>
      <c r="KB163" s="8">
        <v>225402423908.70001</v>
      </c>
    </row>
    <row r="164" spans="1:288" ht="15.75" customHeight="1" x14ac:dyDescent="0.25">
      <c r="A164" s="244"/>
      <c r="B164" s="244"/>
      <c r="C164" s="244"/>
      <c r="D164" s="244"/>
      <c r="E164" s="244"/>
      <c r="F164" s="244"/>
      <c r="G164" s="243"/>
      <c r="H164" s="244"/>
      <c r="I164" s="6"/>
      <c r="J164" s="6"/>
      <c r="K164" s="6"/>
      <c r="L164" s="246"/>
      <c r="M164" s="246"/>
      <c r="N164" s="168"/>
      <c r="O164" s="7"/>
      <c r="P164" s="8"/>
      <c r="Q164" s="8">
        <v>31922792351.540001</v>
      </c>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14"/>
      <c r="CA164" s="14"/>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c r="IW164" s="15"/>
      <c r="IX164" s="15"/>
      <c r="IY164" s="15"/>
      <c r="IZ164" s="15"/>
      <c r="JA164" s="15"/>
      <c r="JB164" s="15"/>
      <c r="JC164" s="15"/>
      <c r="JD164" s="15"/>
      <c r="JE164" s="15"/>
      <c r="JF164" s="15"/>
      <c r="JG164" s="15"/>
      <c r="JH164" s="15"/>
      <c r="JI164" s="15"/>
      <c r="JJ164" s="15"/>
      <c r="JK164" s="15"/>
      <c r="JL164" s="15"/>
      <c r="JM164" s="15"/>
      <c r="JN164" s="15"/>
      <c r="JO164" s="15"/>
      <c r="JP164" s="15"/>
      <c r="JQ164" s="15"/>
      <c r="JR164" s="15"/>
      <c r="JS164" s="15"/>
      <c r="JT164" s="15"/>
      <c r="JU164" s="15"/>
      <c r="JV164" s="15"/>
      <c r="JW164" s="15"/>
      <c r="JX164" s="15"/>
      <c r="JY164" s="15"/>
      <c r="JZ164" s="15"/>
      <c r="KA164" s="248">
        <f>+KB164/KB165</f>
        <v>0.22705032511041812</v>
      </c>
      <c r="KB164" s="8">
        <v>66210900000</v>
      </c>
    </row>
    <row r="165" spans="1:288" ht="15.75" customHeight="1" x14ac:dyDescent="0.25">
      <c r="A165" s="244"/>
      <c r="B165" s="244"/>
      <c r="C165" s="244"/>
      <c r="D165" s="244"/>
      <c r="E165" s="244"/>
      <c r="F165" s="244"/>
      <c r="G165" s="243"/>
      <c r="H165" s="244"/>
      <c r="I165" s="6"/>
      <c r="J165" s="6"/>
      <c r="K165" s="6"/>
      <c r="L165" s="249" t="s">
        <v>973</v>
      </c>
      <c r="M165" s="249"/>
      <c r="N165" s="168"/>
      <c r="O165" s="7"/>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14"/>
      <c r="CA165" s="14"/>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c r="IW165" s="15"/>
      <c r="IX165" s="15"/>
      <c r="IY165" s="15"/>
      <c r="IZ165" s="15"/>
      <c r="JA165" s="15"/>
      <c r="JB165" s="15"/>
      <c r="JC165" s="15"/>
      <c r="JD165" s="15"/>
      <c r="JE165" s="15"/>
      <c r="JF165" s="15"/>
      <c r="JG165" s="15"/>
      <c r="JH165" s="15"/>
      <c r="JI165" s="15"/>
      <c r="JJ165" s="15"/>
      <c r="JK165" s="15"/>
      <c r="JL165" s="15"/>
      <c r="JM165" s="15"/>
      <c r="JN165" s="15"/>
      <c r="JO165" s="15"/>
      <c r="JP165" s="15"/>
      <c r="JQ165" s="15"/>
      <c r="JR165" s="15"/>
      <c r="JS165" s="15"/>
      <c r="JT165" s="15"/>
      <c r="JU165" s="15"/>
      <c r="JV165" s="15"/>
      <c r="JW165" s="15"/>
      <c r="JX165" s="15"/>
      <c r="JY165" s="15"/>
      <c r="JZ165" s="15"/>
      <c r="KA165" s="15"/>
      <c r="KB165" s="8">
        <f>SUBTOTAL(9,KB163:KB164)</f>
        <v>291613323908.70001</v>
      </c>
    </row>
    <row r="166" spans="1:288" ht="15.75" customHeight="1" x14ac:dyDescent="0.25">
      <c r="A166" s="244"/>
      <c r="B166" s="244"/>
      <c r="C166" s="244"/>
      <c r="D166" s="244"/>
      <c r="E166" s="244"/>
      <c r="F166" s="244"/>
      <c r="G166" s="243"/>
      <c r="H166" s="244"/>
      <c r="I166" s="6"/>
      <c r="J166" s="6"/>
      <c r="K166" s="6"/>
      <c r="L166" s="249" t="s">
        <v>976</v>
      </c>
      <c r="M166" s="249"/>
      <c r="N166" s="168"/>
      <c r="O166" s="7"/>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14"/>
      <c r="CA166" s="14"/>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c r="IW166" s="15"/>
      <c r="IX166" s="15"/>
      <c r="IY166" s="15"/>
      <c r="IZ166" s="15"/>
      <c r="JA166" s="15"/>
      <c r="JB166" s="15"/>
      <c r="JC166" s="15"/>
      <c r="JD166" s="15"/>
      <c r="JE166" s="15"/>
      <c r="JF166" s="15"/>
      <c r="JG166" s="15"/>
      <c r="JH166" s="15"/>
      <c r="JI166" s="15"/>
      <c r="JJ166" s="15"/>
      <c r="JK166" s="15"/>
      <c r="JL166" s="15"/>
      <c r="JM166" s="15"/>
      <c r="JN166" s="15"/>
      <c r="JO166" s="15"/>
      <c r="JP166" s="15"/>
      <c r="JQ166" s="15"/>
      <c r="JR166" s="15"/>
      <c r="JS166" s="15"/>
      <c r="JT166" s="15"/>
      <c r="JU166" s="15"/>
      <c r="JV166" s="15"/>
      <c r="JW166" s="15"/>
      <c r="JX166" s="15"/>
      <c r="JY166" s="15"/>
      <c r="JZ166" s="15"/>
      <c r="KA166" s="15"/>
      <c r="KB166" s="15"/>
    </row>
    <row r="167" spans="1:288" ht="15.75" customHeight="1" x14ac:dyDescent="0.25">
      <c r="A167" s="244"/>
      <c r="B167" s="244"/>
      <c r="C167" s="244"/>
      <c r="D167" s="244"/>
      <c r="E167" s="244"/>
      <c r="F167" s="244"/>
      <c r="G167" s="243"/>
      <c r="H167" s="244"/>
      <c r="I167" s="6"/>
      <c r="J167" s="6"/>
      <c r="K167" s="6"/>
      <c r="L167" s="246"/>
      <c r="M167" s="246"/>
      <c r="N167" s="168"/>
      <c r="O167" s="7"/>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14"/>
      <c r="CA167" s="14"/>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c r="IV167" s="15"/>
      <c r="IW167" s="15"/>
      <c r="IX167" s="15"/>
      <c r="IY167" s="15"/>
      <c r="IZ167" s="15"/>
      <c r="JA167" s="15"/>
      <c r="JB167" s="15"/>
      <c r="JC167" s="15"/>
      <c r="JD167" s="15"/>
      <c r="JE167" s="15"/>
      <c r="JF167" s="15"/>
      <c r="JG167" s="15"/>
      <c r="JH167" s="15"/>
      <c r="JI167" s="15"/>
      <c r="JJ167" s="15"/>
      <c r="JK167" s="15"/>
      <c r="JL167" s="15"/>
      <c r="JM167" s="15"/>
      <c r="JN167" s="15"/>
      <c r="JO167" s="15"/>
      <c r="JP167" s="15"/>
      <c r="JQ167" s="15"/>
      <c r="JR167" s="15"/>
      <c r="JS167" s="15"/>
      <c r="JT167" s="15"/>
      <c r="JU167" s="15"/>
      <c r="JV167" s="15"/>
      <c r="JW167" s="15"/>
      <c r="JX167" s="15"/>
      <c r="JY167" s="15"/>
      <c r="JZ167" s="15"/>
      <c r="KA167" s="15"/>
      <c r="KB167" s="15"/>
    </row>
    <row r="168" spans="1:288" ht="15.75" customHeight="1" x14ac:dyDescent="0.25">
      <c r="A168" s="244"/>
      <c r="B168" s="244"/>
      <c r="C168" s="244"/>
      <c r="D168" s="244"/>
      <c r="E168" s="244"/>
      <c r="F168" s="244"/>
      <c r="G168" s="243"/>
      <c r="H168" s="244"/>
      <c r="I168" s="6"/>
      <c r="J168" s="6"/>
      <c r="K168" s="6"/>
      <c r="L168" s="250"/>
      <c r="M168" s="250"/>
      <c r="N168" s="168"/>
      <c r="O168" s="7"/>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14"/>
      <c r="CA168" s="14"/>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c r="IO168" s="15"/>
      <c r="IP168" s="15"/>
      <c r="IQ168" s="15"/>
      <c r="IR168" s="15"/>
      <c r="IS168" s="15"/>
      <c r="IT168" s="15"/>
      <c r="IU168" s="15"/>
      <c r="IV168" s="15"/>
      <c r="IW168" s="15"/>
      <c r="IX168" s="15"/>
      <c r="IY168" s="15"/>
      <c r="IZ168" s="15"/>
      <c r="JA168" s="15"/>
      <c r="JB168" s="15"/>
      <c r="JC168" s="15"/>
      <c r="JD168" s="15"/>
      <c r="JE168" s="15"/>
      <c r="JF168" s="15"/>
      <c r="JG168" s="15"/>
      <c r="JH168" s="15"/>
      <c r="JI168" s="15"/>
      <c r="JJ168" s="15"/>
      <c r="JK168" s="15"/>
      <c r="JL168" s="15"/>
      <c r="JM168" s="15"/>
      <c r="JN168" s="15"/>
      <c r="JO168" s="15"/>
      <c r="JP168" s="15"/>
      <c r="JQ168" s="15"/>
      <c r="JR168" s="15"/>
      <c r="JS168" s="15"/>
      <c r="JT168" s="15"/>
      <c r="JU168" s="15"/>
      <c r="JV168" s="15"/>
      <c r="JW168" s="15"/>
      <c r="JX168" s="15"/>
      <c r="JY168" s="15"/>
      <c r="JZ168" s="15"/>
      <c r="KA168" s="15"/>
      <c r="KB168" s="15"/>
    </row>
    <row r="169" spans="1:288" ht="15.75" customHeight="1" x14ac:dyDescent="0.25">
      <c r="A169" s="244"/>
      <c r="B169" s="244"/>
      <c r="C169" s="244"/>
      <c r="D169" s="244"/>
      <c r="E169" s="244"/>
      <c r="F169" s="244"/>
      <c r="G169" s="243"/>
      <c r="H169" s="244"/>
      <c r="I169" s="6"/>
      <c r="J169" s="6"/>
      <c r="K169" s="6"/>
      <c r="L169" s="250"/>
      <c r="M169" s="250"/>
      <c r="N169" s="168"/>
      <c r="O169" s="7"/>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14"/>
      <c r="CA169" s="14"/>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c r="IO169" s="15"/>
      <c r="IP169" s="15"/>
      <c r="IQ169" s="15"/>
      <c r="IR169" s="15"/>
      <c r="IS169" s="15"/>
      <c r="IT169" s="15"/>
      <c r="IU169" s="15"/>
      <c r="IV169" s="15"/>
      <c r="IW169" s="15"/>
      <c r="IX169" s="15"/>
      <c r="IY169" s="15"/>
      <c r="IZ169" s="15"/>
      <c r="JA169" s="15"/>
      <c r="JB169" s="15"/>
      <c r="JC169" s="15"/>
      <c r="JD169" s="15"/>
      <c r="JE169" s="15"/>
      <c r="JF169" s="15"/>
      <c r="JG169" s="15"/>
      <c r="JH169" s="15"/>
      <c r="JI169" s="15"/>
      <c r="JJ169" s="15"/>
      <c r="JK169" s="15"/>
      <c r="JL169" s="15"/>
      <c r="JM169" s="15"/>
      <c r="JN169" s="15"/>
      <c r="JO169" s="15"/>
      <c r="JP169" s="15"/>
      <c r="JQ169" s="15"/>
      <c r="JR169" s="15"/>
      <c r="JS169" s="15"/>
      <c r="JT169" s="15"/>
      <c r="JU169" s="15"/>
      <c r="JV169" s="15"/>
      <c r="JW169" s="15"/>
      <c r="JX169" s="15"/>
      <c r="JY169" s="15"/>
      <c r="JZ169" s="15"/>
      <c r="KA169" s="15"/>
      <c r="KB169" s="15"/>
    </row>
    <row r="170" spans="1:288" ht="15.75" customHeight="1" x14ac:dyDescent="0.25">
      <c r="A170" s="244"/>
      <c r="B170" s="244"/>
      <c r="C170" s="244"/>
      <c r="D170" s="244"/>
      <c r="E170" s="244"/>
      <c r="F170" s="244"/>
      <c r="G170" s="243"/>
      <c r="H170" s="244"/>
      <c r="I170" s="6"/>
      <c r="J170" s="6"/>
      <c r="K170" s="6"/>
      <c r="L170" s="250"/>
      <c r="M170" s="250"/>
      <c r="N170" s="168"/>
      <c r="O170" s="7"/>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14"/>
      <c r="CA170" s="14"/>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c r="IO170" s="15"/>
      <c r="IP170" s="15"/>
      <c r="IQ170" s="15"/>
      <c r="IR170" s="15"/>
      <c r="IS170" s="15"/>
      <c r="IT170" s="15"/>
      <c r="IU170" s="15"/>
      <c r="IV170" s="15"/>
      <c r="IW170" s="15"/>
      <c r="IX170" s="15"/>
      <c r="IY170" s="15"/>
      <c r="IZ170" s="15"/>
      <c r="JA170" s="15"/>
      <c r="JB170" s="15"/>
      <c r="JC170" s="15"/>
      <c r="JD170" s="15"/>
      <c r="JE170" s="15"/>
      <c r="JF170" s="15"/>
      <c r="JG170" s="15"/>
      <c r="JH170" s="15"/>
      <c r="JI170" s="15"/>
      <c r="JJ170" s="15"/>
      <c r="JK170" s="15"/>
      <c r="JL170" s="15"/>
      <c r="JM170" s="15"/>
      <c r="JN170" s="15"/>
      <c r="JO170" s="15"/>
      <c r="JP170" s="15"/>
      <c r="JQ170" s="15"/>
      <c r="JR170" s="15"/>
      <c r="JS170" s="15"/>
      <c r="JT170" s="15"/>
      <c r="JU170" s="15"/>
      <c r="JV170" s="15"/>
      <c r="JW170" s="15"/>
      <c r="JX170" s="15"/>
      <c r="JY170" s="15"/>
      <c r="JZ170" s="15"/>
      <c r="KA170" s="15"/>
      <c r="KB170" s="15"/>
    </row>
    <row r="171" spans="1:288" ht="15.75" customHeight="1" x14ac:dyDescent="0.25">
      <c r="A171" s="244"/>
      <c r="B171" s="244"/>
      <c r="C171" s="244"/>
      <c r="D171" s="244"/>
      <c r="E171" s="244"/>
      <c r="F171" s="244"/>
      <c r="G171" s="243"/>
      <c r="H171" s="244"/>
      <c r="I171" s="6"/>
      <c r="J171" s="6"/>
      <c r="K171" s="6"/>
      <c r="L171" s="250"/>
      <c r="M171" s="250"/>
      <c r="N171" s="168"/>
      <c r="O171" s="7"/>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14"/>
      <c r="CA171" s="14"/>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c r="IV171" s="15"/>
      <c r="IW171" s="15"/>
      <c r="IX171" s="15"/>
      <c r="IY171" s="15"/>
      <c r="IZ171" s="15"/>
      <c r="JA171" s="15"/>
      <c r="JB171" s="15"/>
      <c r="JC171" s="15"/>
      <c r="JD171" s="15"/>
      <c r="JE171" s="15"/>
      <c r="JF171" s="15"/>
      <c r="JG171" s="15"/>
      <c r="JH171" s="15"/>
      <c r="JI171" s="15"/>
      <c r="JJ171" s="15"/>
      <c r="JK171" s="15"/>
      <c r="JL171" s="15"/>
      <c r="JM171" s="15"/>
      <c r="JN171" s="15"/>
      <c r="JO171" s="15"/>
      <c r="JP171" s="15"/>
      <c r="JQ171" s="15"/>
      <c r="JR171" s="15"/>
      <c r="JS171" s="15"/>
      <c r="JT171" s="15"/>
      <c r="JU171" s="15"/>
      <c r="JV171" s="15"/>
      <c r="JW171" s="15"/>
      <c r="JX171" s="15"/>
      <c r="JY171" s="15"/>
      <c r="JZ171" s="15"/>
      <c r="KA171" s="15"/>
      <c r="KB171" s="15"/>
    </row>
    <row r="172" spans="1:288" ht="15.75" customHeight="1" x14ac:dyDescent="0.25">
      <c r="A172" s="244"/>
      <c r="B172" s="244"/>
      <c r="C172" s="244"/>
      <c r="D172" s="244"/>
      <c r="E172" s="244"/>
      <c r="F172" s="244"/>
      <c r="G172" s="243"/>
      <c r="H172" s="244"/>
      <c r="I172" s="6"/>
      <c r="J172" s="6"/>
      <c r="K172" s="6"/>
      <c r="L172" s="250"/>
      <c r="M172" s="250"/>
      <c r="N172" s="168"/>
      <c r="O172" s="7"/>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14"/>
      <c r="CA172" s="14"/>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c r="IO172" s="15"/>
      <c r="IP172" s="15"/>
      <c r="IQ172" s="15"/>
      <c r="IR172" s="15"/>
      <c r="IS172" s="15"/>
      <c r="IT172" s="15"/>
      <c r="IU172" s="15"/>
      <c r="IV172" s="15"/>
      <c r="IW172" s="15"/>
      <c r="IX172" s="15"/>
      <c r="IY172" s="15"/>
      <c r="IZ172" s="15"/>
      <c r="JA172" s="15"/>
      <c r="JB172" s="15"/>
      <c r="JC172" s="15"/>
      <c r="JD172" s="15"/>
      <c r="JE172" s="15"/>
      <c r="JF172" s="15"/>
      <c r="JG172" s="15"/>
      <c r="JH172" s="15"/>
      <c r="JI172" s="15"/>
      <c r="JJ172" s="15"/>
      <c r="JK172" s="15"/>
      <c r="JL172" s="15"/>
      <c r="JM172" s="15"/>
      <c r="JN172" s="15"/>
      <c r="JO172" s="15"/>
      <c r="JP172" s="15"/>
      <c r="JQ172" s="15"/>
      <c r="JR172" s="15"/>
      <c r="JS172" s="15"/>
      <c r="JT172" s="15"/>
      <c r="JU172" s="15"/>
      <c r="JV172" s="15"/>
      <c r="JW172" s="15"/>
      <c r="JX172" s="15"/>
      <c r="JY172" s="15"/>
      <c r="JZ172" s="15"/>
      <c r="KA172" s="15"/>
      <c r="KB172" s="15"/>
    </row>
    <row r="173" spans="1:288" ht="15.75" customHeight="1" x14ac:dyDescent="0.25">
      <c r="A173" s="252"/>
      <c r="B173" s="252"/>
      <c r="C173" s="252"/>
      <c r="D173" s="252"/>
      <c r="E173" s="252"/>
      <c r="F173" s="252"/>
      <c r="G173" s="15"/>
      <c r="H173" s="15"/>
      <c r="I173" s="15"/>
      <c r="J173" s="15"/>
      <c r="K173" s="15"/>
      <c r="L173" s="15"/>
      <c r="M173" s="15"/>
      <c r="N173" s="168"/>
      <c r="O173" s="7"/>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14"/>
      <c r="CA173" s="14"/>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c r="IP173" s="15"/>
      <c r="IQ173" s="15"/>
      <c r="IR173" s="15"/>
      <c r="IS173" s="15"/>
      <c r="IT173" s="15"/>
      <c r="IU173" s="15"/>
      <c r="IV173" s="15"/>
      <c r="IW173" s="15"/>
      <c r="IX173" s="15"/>
      <c r="IY173" s="15"/>
      <c r="IZ173" s="15"/>
      <c r="JA173" s="15"/>
      <c r="JB173" s="15"/>
      <c r="JC173" s="15"/>
      <c r="JD173" s="15"/>
      <c r="JE173" s="15"/>
      <c r="JF173" s="15"/>
      <c r="JG173" s="15"/>
      <c r="JH173" s="15"/>
      <c r="JI173" s="15"/>
      <c r="JJ173" s="15"/>
      <c r="JK173" s="15"/>
      <c r="JL173" s="15"/>
      <c r="JM173" s="15"/>
      <c r="JN173" s="15"/>
      <c r="JO173" s="15"/>
      <c r="JP173" s="15"/>
      <c r="JQ173" s="15"/>
      <c r="JR173" s="15"/>
      <c r="JS173" s="15"/>
      <c r="JT173" s="15"/>
      <c r="JU173" s="15"/>
      <c r="JV173" s="15"/>
      <c r="JW173" s="15"/>
      <c r="JX173" s="15"/>
      <c r="JY173" s="15"/>
      <c r="JZ173" s="15"/>
      <c r="KA173" s="15"/>
      <c r="KB173" s="15"/>
    </row>
    <row r="174" spans="1:288" ht="15.75" customHeight="1" x14ac:dyDescent="0.25">
      <c r="A174" s="252"/>
      <c r="B174" s="252"/>
      <c r="C174" s="252"/>
      <c r="D174" s="252"/>
      <c r="E174" s="252"/>
      <c r="F174" s="252"/>
      <c r="G174" s="15"/>
      <c r="H174" s="15"/>
      <c r="I174" s="15"/>
      <c r="J174" s="15"/>
      <c r="K174" s="15"/>
      <c r="L174" s="15"/>
      <c r="M174" s="15"/>
      <c r="N174" s="168"/>
      <c r="O174" s="7"/>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14"/>
      <c r="CA174" s="14"/>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33">
        <v>67899260000</v>
      </c>
      <c r="EX174" s="254" t="e">
        <f>#REF!+EW174</f>
        <v>#REF!</v>
      </c>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c r="IP174" s="15"/>
      <c r="IQ174" s="15"/>
      <c r="IR174" s="15"/>
      <c r="IS174" s="15"/>
      <c r="IT174" s="15"/>
      <c r="IU174" s="15"/>
      <c r="IV174" s="15"/>
      <c r="IW174" s="15"/>
      <c r="IX174" s="15"/>
      <c r="IY174" s="15"/>
      <c r="IZ174" s="15"/>
      <c r="JA174" s="15"/>
      <c r="JB174" s="15"/>
      <c r="JC174" s="15"/>
      <c r="JD174" s="15"/>
      <c r="JE174" s="15"/>
      <c r="JF174" s="15"/>
      <c r="JG174" s="15"/>
      <c r="JH174" s="15"/>
      <c r="JI174" s="15"/>
      <c r="JJ174" s="15"/>
      <c r="JK174" s="15"/>
      <c r="JL174" s="15"/>
      <c r="JM174" s="15"/>
      <c r="JN174" s="15"/>
      <c r="JO174" s="15"/>
      <c r="JP174" s="15"/>
      <c r="JQ174" s="15"/>
      <c r="JR174" s="15"/>
      <c r="JS174" s="15"/>
      <c r="JT174" s="15"/>
      <c r="JU174" s="15"/>
      <c r="JV174" s="15"/>
      <c r="JW174" s="15"/>
      <c r="JX174" s="15"/>
      <c r="JY174" s="15"/>
      <c r="JZ174" s="15"/>
      <c r="KA174" s="15"/>
      <c r="KB174" s="15"/>
    </row>
    <row r="175" spans="1:288" ht="15.75" customHeight="1" x14ac:dyDescent="0.25">
      <c r="A175" s="252"/>
      <c r="B175" s="252"/>
      <c r="C175" s="252"/>
      <c r="D175" s="252"/>
      <c r="E175" s="252"/>
      <c r="F175" s="252"/>
      <c r="G175" s="15"/>
      <c r="H175" s="15"/>
      <c r="I175" s="15"/>
      <c r="J175" s="15"/>
      <c r="K175" s="15"/>
      <c r="L175" s="15"/>
      <c r="M175" s="15"/>
      <c r="N175" s="168"/>
      <c r="O175" s="7"/>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14"/>
      <c r="CA175" s="14"/>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c r="IO175" s="15"/>
      <c r="IP175" s="15"/>
      <c r="IQ175" s="15"/>
      <c r="IR175" s="15"/>
      <c r="IS175" s="15"/>
      <c r="IT175" s="15"/>
      <c r="IU175" s="15"/>
      <c r="IV175" s="15"/>
      <c r="IW175" s="15"/>
      <c r="IX175" s="15"/>
      <c r="IY175" s="15"/>
      <c r="IZ175" s="15"/>
      <c r="JA175" s="15"/>
      <c r="JB175" s="15"/>
      <c r="JC175" s="15"/>
      <c r="JD175" s="15"/>
      <c r="JE175" s="15"/>
      <c r="JF175" s="15"/>
      <c r="JG175" s="15"/>
      <c r="JH175" s="15"/>
      <c r="JI175" s="15"/>
      <c r="JJ175" s="15"/>
      <c r="JK175" s="15"/>
      <c r="JL175" s="15"/>
      <c r="JM175" s="15"/>
      <c r="JN175" s="15"/>
      <c r="JO175" s="15"/>
      <c r="JP175" s="15"/>
      <c r="JQ175" s="15"/>
      <c r="JR175" s="15"/>
      <c r="JS175" s="15"/>
      <c r="JT175" s="15"/>
      <c r="JU175" s="15"/>
      <c r="JV175" s="15"/>
      <c r="JW175" s="15"/>
      <c r="JX175" s="15"/>
      <c r="JY175" s="15"/>
      <c r="JZ175" s="15"/>
      <c r="KA175" s="15"/>
      <c r="KB175" s="15"/>
    </row>
    <row r="176" spans="1:288" ht="15.75" customHeight="1" x14ac:dyDescent="0.25">
      <c r="A176" s="252"/>
      <c r="B176" s="252"/>
      <c r="C176" s="252"/>
      <c r="D176" s="252"/>
      <c r="E176" s="252"/>
      <c r="F176" s="252"/>
      <c r="G176" s="15"/>
      <c r="H176" s="15"/>
      <c r="I176" s="15"/>
      <c r="J176" s="15"/>
      <c r="K176" s="15"/>
      <c r="L176" s="15"/>
      <c r="M176" s="15"/>
      <c r="N176" s="168"/>
      <c r="O176" s="7"/>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14"/>
      <c r="CA176" s="14"/>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c r="IO176" s="15"/>
      <c r="IP176" s="15"/>
      <c r="IQ176" s="15"/>
      <c r="IR176" s="15"/>
      <c r="IS176" s="15"/>
      <c r="IT176" s="15"/>
      <c r="IU176" s="15"/>
      <c r="IV176" s="15"/>
      <c r="IW176" s="15"/>
      <c r="IX176" s="15"/>
      <c r="IY176" s="15"/>
      <c r="IZ176" s="15"/>
      <c r="JA176" s="15"/>
      <c r="JB176" s="15"/>
      <c r="JC176" s="15"/>
      <c r="JD176" s="15"/>
      <c r="JE176" s="15"/>
      <c r="JF176" s="15"/>
      <c r="JG176" s="15"/>
      <c r="JH176" s="15"/>
      <c r="JI176" s="15"/>
      <c r="JJ176" s="15"/>
      <c r="JK176" s="15"/>
      <c r="JL176" s="15"/>
      <c r="JM176" s="15"/>
      <c r="JN176" s="15"/>
      <c r="JO176" s="15"/>
      <c r="JP176" s="15"/>
      <c r="JQ176" s="15"/>
      <c r="JR176" s="15"/>
      <c r="JS176" s="15"/>
      <c r="JT176" s="15"/>
      <c r="JU176" s="15"/>
      <c r="JV176" s="15"/>
      <c r="JW176" s="15"/>
      <c r="JX176" s="15"/>
      <c r="JY176" s="15"/>
      <c r="JZ176" s="15"/>
      <c r="KA176" s="15"/>
      <c r="KB176" s="15"/>
    </row>
    <row r="177" spans="1:288" ht="15.75" customHeight="1" x14ac:dyDescent="0.25">
      <c r="A177" s="252"/>
      <c r="B177" s="252"/>
      <c r="C177" s="252"/>
      <c r="D177" s="252"/>
      <c r="E177" s="252"/>
      <c r="F177" s="252"/>
      <c r="G177" s="15"/>
      <c r="H177" s="15"/>
      <c r="I177" s="15"/>
      <c r="J177" s="15"/>
      <c r="K177" s="15"/>
      <c r="L177" s="15"/>
      <c r="M177" s="15"/>
      <c r="N177" s="168"/>
      <c r="O177" s="7"/>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14"/>
      <c r="CA177" s="14"/>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c r="IO177" s="15"/>
      <c r="IP177" s="15"/>
      <c r="IQ177" s="15"/>
      <c r="IR177" s="15"/>
      <c r="IS177" s="15"/>
      <c r="IT177" s="15"/>
      <c r="IU177" s="15"/>
      <c r="IV177" s="15"/>
      <c r="IW177" s="15"/>
      <c r="IX177" s="15"/>
      <c r="IY177" s="15"/>
      <c r="IZ177" s="15"/>
      <c r="JA177" s="15"/>
      <c r="JB177" s="15"/>
      <c r="JC177" s="15"/>
      <c r="JD177" s="15"/>
      <c r="JE177" s="15"/>
      <c r="JF177" s="15"/>
      <c r="JG177" s="15"/>
      <c r="JH177" s="15"/>
      <c r="JI177" s="15"/>
      <c r="JJ177" s="15"/>
      <c r="JK177" s="15"/>
      <c r="JL177" s="15"/>
      <c r="JM177" s="15"/>
      <c r="JN177" s="15"/>
      <c r="JO177" s="15"/>
      <c r="JP177" s="15"/>
      <c r="JQ177" s="15"/>
      <c r="JR177" s="15"/>
      <c r="JS177" s="15"/>
      <c r="JT177" s="15"/>
      <c r="JU177" s="15"/>
      <c r="JV177" s="15"/>
      <c r="JW177" s="15"/>
      <c r="JX177" s="15"/>
      <c r="JY177" s="15"/>
      <c r="JZ177" s="15"/>
      <c r="KA177" s="15"/>
      <c r="KB177" s="15"/>
    </row>
    <row r="178" spans="1:288" ht="15.75" customHeight="1" x14ac:dyDescent="0.25">
      <c r="A178" s="244"/>
      <c r="B178" s="244"/>
      <c r="C178" s="244"/>
      <c r="D178" s="244"/>
      <c r="E178" s="244"/>
      <c r="F178" s="244"/>
      <c r="G178" s="243"/>
      <c r="H178" s="244"/>
      <c r="I178" s="6"/>
      <c r="J178" s="6"/>
      <c r="K178" s="6"/>
      <c r="L178" s="250"/>
      <c r="M178" s="250"/>
      <c r="N178" s="168"/>
      <c r="O178" s="7"/>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14"/>
      <c r="CA178" s="14"/>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c r="IW178" s="15"/>
      <c r="IX178" s="15"/>
      <c r="IY178" s="15"/>
      <c r="IZ178" s="15"/>
      <c r="JA178" s="15"/>
      <c r="JB178" s="15"/>
      <c r="JC178" s="15"/>
      <c r="JD178" s="15"/>
      <c r="JE178" s="15"/>
      <c r="JF178" s="15"/>
      <c r="JG178" s="15"/>
      <c r="JH178" s="15"/>
      <c r="JI178" s="15"/>
      <c r="JJ178" s="15"/>
      <c r="JK178" s="15"/>
      <c r="JL178" s="15"/>
      <c r="JM178" s="15"/>
      <c r="JN178" s="15"/>
      <c r="JO178" s="15"/>
      <c r="JP178" s="15"/>
      <c r="JQ178" s="15"/>
      <c r="JR178" s="15"/>
      <c r="JS178" s="15"/>
      <c r="JT178" s="15"/>
      <c r="JU178" s="15"/>
      <c r="JV178" s="15"/>
      <c r="JW178" s="15"/>
      <c r="JX178" s="15"/>
      <c r="JY178" s="15"/>
      <c r="JZ178" s="15"/>
      <c r="KA178" s="15"/>
      <c r="KB178" s="15"/>
    </row>
    <row r="179" spans="1:288" ht="15.75" customHeight="1" x14ac:dyDescent="0.25">
      <c r="A179" s="255"/>
      <c r="B179" s="255"/>
      <c r="C179" s="255"/>
      <c r="D179" s="255"/>
      <c r="E179" s="255"/>
      <c r="F179" s="255"/>
      <c r="G179" s="2"/>
      <c r="H179" s="2"/>
      <c r="I179" s="2"/>
      <c r="J179" s="2"/>
      <c r="K179" s="2"/>
      <c r="L179" s="2"/>
      <c r="M179" s="2"/>
      <c r="N179" s="2"/>
      <c r="O179" s="256"/>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row>
    <row r="180" spans="1:288" ht="15.75" customHeight="1" x14ac:dyDescent="0.25">
      <c r="A180" s="255"/>
      <c r="B180" s="255"/>
      <c r="C180" s="255"/>
      <c r="D180" s="255"/>
      <c r="E180" s="255"/>
      <c r="F180" s="17" t="s">
        <v>993</v>
      </c>
      <c r="G180" s="257" t="s">
        <v>994</v>
      </c>
      <c r="H180" s="18" t="s">
        <v>995</v>
      </c>
      <c r="I180" s="560" t="s">
        <v>996</v>
      </c>
      <c r="J180" s="540"/>
      <c r="K180" s="11"/>
      <c r="L180" s="258">
        <v>353228424260.29602</v>
      </c>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row>
    <row r="181" spans="1:288" ht="15.75" customHeight="1" x14ac:dyDescent="0.25">
      <c r="A181" s="255"/>
      <c r="B181" s="255"/>
      <c r="C181" s="255"/>
      <c r="D181" s="255"/>
      <c r="E181" s="255"/>
      <c r="F181" s="17" t="s">
        <v>244</v>
      </c>
      <c r="G181" s="259">
        <f>88945106692.27+I181</f>
        <v>123037744830.28</v>
      </c>
      <c r="H181" s="260">
        <f t="shared" ref="H181:H182" si="39">(G181*100%)/$G$183</f>
        <v>0.26727098198718585</v>
      </c>
      <c r="I181" s="261">
        <v>34092638138.009998</v>
      </c>
      <c r="J181" s="260">
        <f>+I181/I183</f>
        <v>0.5288063266651537</v>
      </c>
      <c r="K181" s="262"/>
      <c r="L181" s="258"/>
      <c r="M181" s="263"/>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row>
    <row r="182" spans="1:288" ht="15.75" customHeight="1" x14ac:dyDescent="0.25">
      <c r="A182" s="255"/>
      <c r="B182" s="255"/>
      <c r="C182" s="255"/>
      <c r="D182" s="255"/>
      <c r="E182" s="255"/>
      <c r="F182" s="17" t="s">
        <v>223</v>
      </c>
      <c r="G182" s="259">
        <f>306932268492.55+I182</f>
        <v>337310565021.70001</v>
      </c>
      <c r="H182" s="264">
        <f t="shared" si="39"/>
        <v>0.7327290180128142</v>
      </c>
      <c r="I182" s="261">
        <f>30378296529.15</f>
        <v>30378296529.150002</v>
      </c>
      <c r="J182" s="260">
        <f>+I182/I183</f>
        <v>0.47119367333484619</v>
      </c>
      <c r="K182" s="262"/>
      <c r="L182" s="265">
        <v>337310565021.70001</v>
      </c>
      <c r="M182" s="266">
        <f>+L180-L182</f>
        <v>15917859238.596008</v>
      </c>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row>
    <row r="183" spans="1:288" ht="15.75" customHeight="1" x14ac:dyDescent="0.25">
      <c r="A183" s="255"/>
      <c r="B183" s="255"/>
      <c r="C183" s="255"/>
      <c r="D183" s="255"/>
      <c r="E183" s="255"/>
      <c r="F183" s="267" t="s">
        <v>8</v>
      </c>
      <c r="G183" s="268">
        <f>G181+G182</f>
        <v>460348309851.97998</v>
      </c>
      <c r="H183" s="269">
        <f>SUBTOTAL(9,H181:H182)</f>
        <v>1</v>
      </c>
      <c r="I183" s="268">
        <f t="shared" ref="I183:J183" si="40">SUM(I181:I182)</f>
        <v>64470934667.160004</v>
      </c>
      <c r="J183" s="260">
        <f t="shared" si="40"/>
        <v>0.99999999999999989</v>
      </c>
      <c r="K183" s="26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row>
    <row r="184" spans="1:288" ht="15.75" customHeight="1" x14ac:dyDescent="0.25">
      <c r="A184" s="255"/>
      <c r="B184" s="255"/>
      <c r="C184" s="255"/>
      <c r="D184" s="255"/>
      <c r="E184" s="255"/>
      <c r="F184" s="2"/>
      <c r="G184" s="270"/>
      <c r="H184" s="255"/>
      <c r="I184" s="2"/>
      <c r="J184" s="2"/>
      <c r="K184" s="2"/>
      <c r="L184" s="265"/>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row>
    <row r="185" spans="1:288" ht="15.75" customHeight="1" x14ac:dyDescent="0.25">
      <c r="A185" s="255"/>
      <c r="B185" s="255"/>
      <c r="C185" s="255"/>
      <c r="D185" s="255"/>
      <c r="E185" s="255"/>
      <c r="F185" s="2"/>
      <c r="G185" s="270"/>
      <c r="H185" s="271"/>
      <c r="I185" s="2"/>
      <c r="J185" s="2"/>
      <c r="K185" s="2"/>
      <c r="L185" s="265">
        <f>+G182-L182</f>
        <v>0</v>
      </c>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row>
    <row r="186" spans="1:288" ht="15.75" customHeight="1" x14ac:dyDescent="0.25">
      <c r="A186" s="255"/>
      <c r="B186" s="255"/>
      <c r="C186" s="255"/>
      <c r="D186" s="255"/>
      <c r="E186" s="255"/>
      <c r="F186" s="2"/>
      <c r="G186" s="2"/>
      <c r="H186" s="255"/>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row>
    <row r="187" spans="1:288" ht="15.75" customHeight="1" x14ac:dyDescent="0.25">
      <c r="A187" s="255"/>
      <c r="B187" s="255"/>
      <c r="C187" s="255"/>
      <c r="D187" s="255"/>
      <c r="E187" s="255"/>
      <c r="F187" s="17" t="s">
        <v>1012</v>
      </c>
      <c r="G187" s="257" t="s">
        <v>994</v>
      </c>
      <c r="H187" s="18" t="s">
        <v>995</v>
      </c>
      <c r="I187" s="561" t="s">
        <v>1013</v>
      </c>
      <c r="J187" s="540"/>
      <c r="K187" s="272"/>
      <c r="L187" s="560" t="s">
        <v>1014</v>
      </c>
      <c r="M187" s="540"/>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row>
    <row r="188" spans="1:288" ht="15.75" customHeight="1" x14ac:dyDescent="0.25">
      <c r="A188" s="255"/>
      <c r="B188" s="255"/>
      <c r="C188" s="255"/>
      <c r="D188" s="255"/>
      <c r="E188" s="255"/>
      <c r="F188" s="274" t="s">
        <v>244</v>
      </c>
      <c r="G188" s="261">
        <f t="shared" ref="G188:G189" si="41">I188+L188</f>
        <v>105008694420.42999</v>
      </c>
      <c r="H188" s="275">
        <f t="shared" ref="H188:H189" si="42">G188/$G$190</f>
        <v>0.25849444188397841</v>
      </c>
      <c r="I188" s="261">
        <v>105008694420.42999</v>
      </c>
      <c r="J188" s="276">
        <f>+I188/I190</f>
        <v>0.27414102416980457</v>
      </c>
      <c r="K188" s="276"/>
      <c r="L188" s="261"/>
      <c r="M188" s="277">
        <f>+L188/L190</f>
        <v>0</v>
      </c>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row>
    <row r="189" spans="1:288" ht="15.75" customHeight="1" x14ac:dyDescent="0.25">
      <c r="A189" s="255"/>
      <c r="B189" s="255"/>
      <c r="C189" s="255"/>
      <c r="D189" s="255"/>
      <c r="E189" s="255"/>
      <c r="F189" s="274" t="s">
        <v>223</v>
      </c>
      <c r="G189" s="261">
        <f t="shared" si="41"/>
        <v>301223229388.44501</v>
      </c>
      <c r="H189" s="279">
        <f t="shared" si="42"/>
        <v>0.74150555811602159</v>
      </c>
      <c r="I189" s="261">
        <v>278037567037.27502</v>
      </c>
      <c r="J189" s="276">
        <f>+I189/I190</f>
        <v>0.72585897583019543</v>
      </c>
      <c r="K189" s="276"/>
      <c r="L189" s="261">
        <v>23185662351.169998</v>
      </c>
      <c r="M189" s="277">
        <f>+L189/L190</f>
        <v>1</v>
      </c>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row>
    <row r="190" spans="1:288" ht="15.75" customHeight="1" x14ac:dyDescent="0.25">
      <c r="A190" s="255"/>
      <c r="B190" s="255"/>
      <c r="C190" s="255"/>
      <c r="D190" s="255"/>
      <c r="E190" s="255"/>
      <c r="F190" s="267" t="s">
        <v>8</v>
      </c>
      <c r="G190" s="268">
        <f t="shared" ref="G190:H190" si="43">G188+G189</f>
        <v>406231923808.875</v>
      </c>
      <c r="H190" s="269">
        <f t="shared" si="43"/>
        <v>1</v>
      </c>
      <c r="I190" s="59">
        <f t="shared" ref="I190:J190" si="44">SUM(I188:I189)</f>
        <v>383046261457.70502</v>
      </c>
      <c r="J190" s="280">
        <f t="shared" si="44"/>
        <v>1</v>
      </c>
      <c r="K190" s="280"/>
      <c r="L190" s="261">
        <f t="shared" ref="L190:M190" si="45">SUM(L188:L189)</f>
        <v>23185662351.169998</v>
      </c>
      <c r="M190" s="277">
        <f t="shared" si="45"/>
        <v>1</v>
      </c>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row>
    <row r="191" spans="1:288" ht="15.75" customHeight="1" x14ac:dyDescent="0.25">
      <c r="A191" s="255"/>
      <c r="B191" s="255"/>
      <c r="C191" s="255"/>
      <c r="D191" s="255"/>
      <c r="E191" s="255"/>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row>
  </sheetData>
  <autoFilter ref="A2:KB156">
    <filterColumn colId="7">
      <filters blank="1">
        <filter val="1318"/>
        <filter val="1323"/>
        <filter val="1327"/>
        <filter val="1333"/>
        <filter val="1392"/>
        <filter val="1394"/>
        <filter val="1395"/>
        <filter val="1400"/>
        <filter val="1409"/>
        <filter val="1522"/>
        <filter val="2058"/>
        <filter val="2059"/>
        <filter val="2060"/>
        <filter val="2093"/>
        <filter val="2122"/>
        <filter val="2124"/>
        <filter val="2125"/>
        <filter val="2127"/>
        <filter val="2140"/>
        <filter val="2271"/>
        <filter val="2273"/>
        <filter val="2321"/>
        <filter val="2324"/>
        <filter val="2329"/>
        <filter val="2332"/>
        <filter val="2340"/>
        <filter val="2341"/>
        <filter val="2342"/>
        <filter val="2346"/>
        <filter val="2350"/>
        <filter val="2352"/>
        <filter val="2362"/>
        <filter val="2363"/>
        <filter val="2365"/>
        <filter val="2366"/>
        <filter val="2367"/>
        <filter val="2371"/>
        <filter val="2372"/>
        <filter val="2373"/>
        <filter val="2374"/>
        <filter val="2376"/>
        <filter val="2377"/>
        <filter val="2381"/>
        <filter val="2382"/>
        <filter val="2383"/>
        <filter val="2384"/>
        <filter val="2385"/>
        <filter val="2386"/>
        <filter val="2391"/>
        <filter val="2396"/>
        <filter val="2398"/>
        <filter val="2399"/>
        <filter val="2400"/>
        <filter val="2401"/>
        <filter val="2402"/>
        <filter val="2403"/>
        <filter val="2404"/>
        <filter val="2420"/>
        <filter val="2421"/>
        <filter val="2422"/>
        <filter val="2425"/>
      </filters>
    </filterColumn>
  </autoFilter>
  <mergeCells count="8">
    <mergeCell ref="CZ1:EW1"/>
    <mergeCell ref="CB1:CX1"/>
    <mergeCell ref="A1:M1"/>
    <mergeCell ref="I180:J180"/>
    <mergeCell ref="I187:J187"/>
    <mergeCell ref="L187:M187"/>
    <mergeCell ref="AT1:BZ1"/>
    <mergeCell ref="A157:H157"/>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KB166"/>
  <sheetViews>
    <sheetView workbookViewId="0"/>
  </sheetViews>
  <sheetFormatPr baseColWidth="10" defaultColWidth="11.125" defaultRowHeight="15" customHeight="1" x14ac:dyDescent="0.25"/>
  <cols>
    <col min="1" max="1" width="2.625" customWidth="1"/>
    <col min="2" max="2" width="3.375" customWidth="1"/>
    <col min="3" max="3" width="3.125" customWidth="1"/>
    <col min="4" max="4" width="4.625" customWidth="1"/>
    <col min="5" max="5" width="4.375" customWidth="1"/>
    <col min="6" max="6" width="10.625" customWidth="1"/>
    <col min="7" max="7" width="17.875" customWidth="1"/>
    <col min="8" max="8" width="9.125" customWidth="1"/>
    <col min="9" max="9" width="14.5" customWidth="1"/>
    <col min="10" max="10" width="9.375" customWidth="1"/>
    <col min="11" max="11" width="10.5" customWidth="1"/>
    <col min="12" max="12" width="40.125" customWidth="1"/>
    <col min="13" max="13" width="18.125" customWidth="1"/>
    <col min="14" max="14" width="13.625" customWidth="1"/>
    <col min="15" max="15" width="5.5" customWidth="1"/>
    <col min="16" max="16" width="15.125" customWidth="1"/>
    <col min="17" max="17" width="13.625" customWidth="1"/>
    <col min="18" max="19" width="8.125" customWidth="1"/>
    <col min="20" max="20" width="10.875" customWidth="1"/>
    <col min="21" max="21" width="10.5" customWidth="1"/>
    <col min="22" max="22" width="10.875" customWidth="1"/>
    <col min="23" max="23" width="10.5" customWidth="1"/>
    <col min="24" max="24" width="10.125" customWidth="1"/>
    <col min="25" max="26" width="10.625" customWidth="1"/>
    <col min="27" max="27" width="10.5" customWidth="1"/>
    <col min="28" max="30" width="9.625" customWidth="1"/>
    <col min="31" max="43" width="10.5" customWidth="1"/>
    <col min="44" max="45" width="10.625" customWidth="1"/>
    <col min="46" max="46" width="10" customWidth="1"/>
    <col min="47" max="47" width="9.625" customWidth="1"/>
    <col min="48" max="48" width="10.125" customWidth="1"/>
    <col min="49" max="49" width="9.625" customWidth="1"/>
    <col min="50" max="50" width="10.125" customWidth="1"/>
    <col min="51" max="51" width="9.625" customWidth="1"/>
    <col min="52" max="52" width="11.875" customWidth="1"/>
    <col min="53" max="54" width="9.5" customWidth="1"/>
    <col min="55" max="55" width="8.875" customWidth="1"/>
    <col min="56" max="56" width="10.125" customWidth="1"/>
    <col min="57" max="57" width="9.125" customWidth="1"/>
    <col min="58" max="58" width="9.5" customWidth="1"/>
    <col min="59" max="59" width="10.125" customWidth="1"/>
    <col min="60" max="60" width="9.625" customWidth="1"/>
    <col min="61" max="61" width="10.875" customWidth="1"/>
    <col min="62" max="62" width="10.125" customWidth="1"/>
    <col min="63" max="63" width="9.625" customWidth="1"/>
    <col min="64" max="66" width="10.625" customWidth="1"/>
    <col min="67" max="67" width="8.125" customWidth="1"/>
    <col min="68" max="68" width="10.5" customWidth="1"/>
    <col min="69" max="69" width="10.125" customWidth="1"/>
    <col min="70" max="70" width="9.625" customWidth="1"/>
    <col min="71" max="72" width="10.875" customWidth="1"/>
    <col min="73" max="73" width="10.625" customWidth="1"/>
    <col min="74" max="74" width="10.5" customWidth="1"/>
    <col min="75" max="75" width="10.625" customWidth="1"/>
    <col min="76" max="76" width="4.5" customWidth="1"/>
    <col min="77" max="77" width="8.625" customWidth="1"/>
    <col min="78" max="78" width="9.125" customWidth="1"/>
    <col min="79" max="83" width="9.625" customWidth="1"/>
    <col min="84" max="86" width="10.5" customWidth="1"/>
    <col min="87" max="88" width="9.625" customWidth="1"/>
    <col min="89" max="90" width="10.125" customWidth="1"/>
    <col min="91" max="92" width="8.875" customWidth="1"/>
    <col min="93" max="93" width="10" customWidth="1"/>
    <col min="94" max="94" width="9.625" customWidth="1"/>
    <col min="95" max="95" width="11.875" customWidth="1"/>
    <col min="96" max="96" width="10.625" customWidth="1"/>
    <col min="97" max="99" width="9.5" customWidth="1"/>
    <col min="100" max="101" width="9.625" customWidth="1"/>
    <col min="102" max="103" width="8.875" customWidth="1"/>
    <col min="104" max="104" width="10.875" customWidth="1"/>
    <col min="105" max="108" width="10.625" customWidth="1"/>
    <col min="109" max="109" width="10" customWidth="1"/>
    <col min="110" max="110" width="10.375" customWidth="1"/>
    <col min="111" max="111" width="10.5" customWidth="1"/>
    <col min="112" max="113" width="10.125" customWidth="1"/>
    <col min="114" max="114" width="7.625" customWidth="1"/>
    <col min="115" max="115" width="10.5" customWidth="1"/>
    <col min="116" max="116" width="10.875" customWidth="1"/>
    <col min="117" max="117" width="10.5" customWidth="1"/>
    <col min="118" max="120" width="10.625" customWidth="1"/>
    <col min="121" max="122" width="10.875" customWidth="1"/>
    <col min="123" max="123" width="9.125" customWidth="1"/>
    <col min="124" max="124" width="9.625" customWidth="1"/>
    <col min="125" max="125" width="10.625" customWidth="1"/>
    <col min="126" max="126" width="8" customWidth="1"/>
    <col min="127" max="127" width="10.375" customWidth="1"/>
    <col min="128" max="129" width="9.875" customWidth="1"/>
    <col min="130" max="130" width="9.125" customWidth="1"/>
    <col min="131" max="131" width="10.875" customWidth="1"/>
    <col min="132" max="132" width="8.625" customWidth="1"/>
    <col min="133" max="134" width="10.625" customWidth="1"/>
    <col min="135" max="136" width="10.875" customWidth="1"/>
    <col min="137" max="137" width="10.125" customWidth="1"/>
    <col min="138" max="138" width="8.875" customWidth="1"/>
    <col min="139" max="140" width="8.5" customWidth="1"/>
    <col min="141" max="142" width="10.125" customWidth="1"/>
    <col min="143" max="143" width="9.125" customWidth="1"/>
    <col min="144" max="144" width="10.625" customWidth="1"/>
    <col min="145" max="147" width="10.5" customWidth="1"/>
    <col min="148" max="148" width="10.375" customWidth="1"/>
    <col min="149" max="149" width="10.625" customWidth="1"/>
    <col min="150" max="150" width="10.375" customWidth="1"/>
    <col min="151" max="151" width="9" customWidth="1"/>
    <col min="152" max="152" width="10.875" customWidth="1"/>
    <col min="153" max="153" width="14.125" customWidth="1"/>
    <col min="154" max="158" width="4.5" customWidth="1"/>
    <col min="159" max="286" width="10.5" customWidth="1"/>
    <col min="287" max="287" width="3.625" customWidth="1"/>
    <col min="288" max="288" width="14.5" customWidth="1"/>
  </cols>
  <sheetData>
    <row r="1" spans="1:288" ht="15.75" customHeight="1" x14ac:dyDescent="0.25">
      <c r="A1" s="17" t="s">
        <v>21</v>
      </c>
      <c r="B1" s="17" t="s">
        <v>23</v>
      </c>
      <c r="C1" s="17" t="s">
        <v>24</v>
      </c>
      <c r="D1" s="17" t="s">
        <v>25</v>
      </c>
      <c r="E1" s="17" t="s">
        <v>26</v>
      </c>
      <c r="F1" s="17" t="s">
        <v>28</v>
      </c>
      <c r="G1" s="17" t="s">
        <v>29</v>
      </c>
      <c r="H1" s="18" t="s">
        <v>30</v>
      </c>
      <c r="I1" s="17" t="s">
        <v>32</v>
      </c>
      <c r="J1" s="17" t="s">
        <v>36</v>
      </c>
      <c r="K1" s="17"/>
      <c r="L1" s="20" t="s">
        <v>35</v>
      </c>
      <c r="M1" s="20" t="s">
        <v>38</v>
      </c>
      <c r="N1" s="21" t="s">
        <v>39</v>
      </c>
      <c r="O1" s="22" t="s">
        <v>40</v>
      </c>
      <c r="P1" s="23" t="s">
        <v>41</v>
      </c>
      <c r="Q1" s="24" t="s">
        <v>42</v>
      </c>
      <c r="R1" s="24" t="s">
        <v>43</v>
      </c>
      <c r="S1" s="24" t="s">
        <v>44</v>
      </c>
      <c r="T1" s="24" t="s">
        <v>45</v>
      </c>
      <c r="U1" s="24" t="s">
        <v>46</v>
      </c>
      <c r="V1" s="24" t="s">
        <v>47</v>
      </c>
      <c r="W1" s="24" t="s">
        <v>48</v>
      </c>
      <c r="X1" s="24" t="s">
        <v>49</v>
      </c>
      <c r="Y1" s="24" t="s">
        <v>50</v>
      </c>
      <c r="Z1" s="24" t="s">
        <v>51</v>
      </c>
      <c r="AA1" s="24" t="s">
        <v>52</v>
      </c>
      <c r="AB1" s="24" t="s">
        <v>53</v>
      </c>
      <c r="AC1" s="24" t="s">
        <v>54</v>
      </c>
      <c r="AD1" s="24" t="s">
        <v>55</v>
      </c>
      <c r="AE1" s="24" t="s">
        <v>56</v>
      </c>
      <c r="AF1" s="24" t="s">
        <v>58</v>
      </c>
      <c r="AG1" s="24" t="s">
        <v>60</v>
      </c>
      <c r="AH1" s="24" t="s">
        <v>62</v>
      </c>
      <c r="AI1" s="24" t="s">
        <v>64</v>
      </c>
      <c r="AJ1" s="24" t="s">
        <v>66</v>
      </c>
      <c r="AK1" s="24" t="s">
        <v>68</v>
      </c>
      <c r="AL1" s="24" t="s">
        <v>70</v>
      </c>
      <c r="AM1" s="24" t="s">
        <v>71</v>
      </c>
      <c r="AN1" s="24" t="s">
        <v>71</v>
      </c>
      <c r="AO1" s="24" t="s">
        <v>72</v>
      </c>
      <c r="AP1" s="24" t="s">
        <v>73</v>
      </c>
      <c r="AQ1" s="24" t="s">
        <v>74</v>
      </c>
      <c r="AR1" s="24" t="s">
        <v>75</v>
      </c>
      <c r="AS1" s="24" t="s">
        <v>76</v>
      </c>
      <c r="AT1" s="27" t="s">
        <v>69</v>
      </c>
      <c r="AU1" s="27" t="s">
        <v>93</v>
      </c>
      <c r="AV1" s="27" t="s">
        <v>77</v>
      </c>
      <c r="AW1" s="27" t="s">
        <v>94</v>
      </c>
      <c r="AX1" s="27" t="s">
        <v>78</v>
      </c>
      <c r="AY1" s="27" t="s">
        <v>95</v>
      </c>
      <c r="AZ1" s="27" t="s">
        <v>79</v>
      </c>
      <c r="BA1" s="27" t="s">
        <v>96</v>
      </c>
      <c r="BB1" s="27" t="s">
        <v>97</v>
      </c>
      <c r="BC1" s="27" t="s">
        <v>98</v>
      </c>
      <c r="BD1" s="27" t="s">
        <v>80</v>
      </c>
      <c r="BE1" s="27" t="s">
        <v>99</v>
      </c>
      <c r="BF1" s="27" t="s">
        <v>100</v>
      </c>
      <c r="BG1" s="27" t="s">
        <v>81</v>
      </c>
      <c r="BH1" s="27" t="s">
        <v>103</v>
      </c>
      <c r="BI1" s="27" t="s">
        <v>82</v>
      </c>
      <c r="BJ1" s="27" t="s">
        <v>83</v>
      </c>
      <c r="BK1" s="27" t="s">
        <v>106</v>
      </c>
      <c r="BL1" s="27" t="s">
        <v>84</v>
      </c>
      <c r="BM1" s="27" t="s">
        <v>107</v>
      </c>
      <c r="BN1" s="27" t="s">
        <v>85</v>
      </c>
      <c r="BO1" s="27" t="s">
        <v>86</v>
      </c>
      <c r="BP1" s="27" t="s">
        <v>108</v>
      </c>
      <c r="BQ1" s="27" t="s">
        <v>87</v>
      </c>
      <c r="BR1" s="27" t="s">
        <v>109</v>
      </c>
      <c r="BS1" s="27" t="s">
        <v>88</v>
      </c>
      <c r="BT1" s="27" t="s">
        <v>110</v>
      </c>
      <c r="BU1" s="27" t="s">
        <v>111</v>
      </c>
      <c r="BV1" s="27" t="s">
        <v>89</v>
      </c>
      <c r="BW1" s="27" t="s">
        <v>112</v>
      </c>
      <c r="BX1" s="27" t="s">
        <v>90</v>
      </c>
      <c r="BY1" s="27" t="s">
        <v>114</v>
      </c>
      <c r="BZ1" s="30" t="s">
        <v>91</v>
      </c>
      <c r="CA1" s="30" t="s">
        <v>122</v>
      </c>
      <c r="CB1" s="32" t="s">
        <v>92</v>
      </c>
      <c r="CC1" s="32" t="s">
        <v>125</v>
      </c>
      <c r="CD1" s="32" t="s">
        <v>101</v>
      </c>
      <c r="CE1" s="32" t="s">
        <v>126</v>
      </c>
      <c r="CF1" s="32" t="s">
        <v>102</v>
      </c>
      <c r="CG1" s="32" t="s">
        <v>127</v>
      </c>
      <c r="CH1" s="32" t="s">
        <v>128</v>
      </c>
      <c r="CI1" s="32" t="s">
        <v>104</v>
      </c>
      <c r="CJ1" s="32" t="s">
        <v>129</v>
      </c>
      <c r="CK1" s="34" t="s">
        <v>105</v>
      </c>
      <c r="CL1" s="34" t="s">
        <v>136</v>
      </c>
      <c r="CM1" s="34" t="s">
        <v>138</v>
      </c>
      <c r="CN1" s="34" t="s">
        <v>140</v>
      </c>
      <c r="CO1" s="34" t="s">
        <v>142</v>
      </c>
      <c r="CP1" s="34" t="s">
        <v>116</v>
      </c>
      <c r="CQ1" s="34" t="s">
        <v>117</v>
      </c>
      <c r="CR1" s="34" t="s">
        <v>143</v>
      </c>
      <c r="CS1" s="34" t="s">
        <v>144</v>
      </c>
      <c r="CT1" s="34" t="s">
        <v>145</v>
      </c>
      <c r="CU1" s="34" t="s">
        <v>146</v>
      </c>
      <c r="CV1" s="34" t="s">
        <v>147</v>
      </c>
      <c r="CW1" s="34" t="s">
        <v>148</v>
      </c>
      <c r="CX1" s="34" t="s">
        <v>118</v>
      </c>
      <c r="CY1" s="34" t="s">
        <v>149</v>
      </c>
      <c r="CZ1" s="36" t="s">
        <v>150</v>
      </c>
      <c r="DA1" s="36" t="s">
        <v>121</v>
      </c>
      <c r="DB1" s="36" t="s">
        <v>158</v>
      </c>
      <c r="DC1" s="36" t="s">
        <v>123</v>
      </c>
      <c r="DD1" s="36" t="s">
        <v>161</v>
      </c>
      <c r="DE1" s="36" t="s">
        <v>162</v>
      </c>
      <c r="DF1" s="36" t="s">
        <v>164</v>
      </c>
      <c r="DG1" s="36" t="s">
        <v>124</v>
      </c>
      <c r="DH1" s="36" t="s">
        <v>166</v>
      </c>
      <c r="DI1" s="36" t="s">
        <v>167</v>
      </c>
      <c r="DJ1" s="36" t="s">
        <v>131</v>
      </c>
      <c r="DK1" s="36" t="s">
        <v>170</v>
      </c>
      <c r="DL1" s="36" t="s">
        <v>171</v>
      </c>
      <c r="DM1" s="36" t="s">
        <v>172</v>
      </c>
      <c r="DN1" s="36" t="s">
        <v>173</v>
      </c>
      <c r="DO1" s="36" t="s">
        <v>174</v>
      </c>
      <c r="DP1" s="36" t="s">
        <v>175</v>
      </c>
      <c r="DQ1" s="36" t="s">
        <v>176</v>
      </c>
      <c r="DR1" s="36" t="s">
        <v>132</v>
      </c>
      <c r="DS1" s="36" t="s">
        <v>177</v>
      </c>
      <c r="DT1" s="36" t="s">
        <v>133</v>
      </c>
      <c r="DU1" s="36" t="s">
        <v>178</v>
      </c>
      <c r="DV1" s="36" t="s">
        <v>179</v>
      </c>
      <c r="DW1" s="36" t="s">
        <v>180</v>
      </c>
      <c r="DX1" s="36" t="s">
        <v>181</v>
      </c>
      <c r="DY1" s="36" t="s">
        <v>182</v>
      </c>
      <c r="DZ1" s="36" t="s">
        <v>183</v>
      </c>
      <c r="EA1" s="36" t="s">
        <v>184</v>
      </c>
      <c r="EB1" s="38" t="s">
        <v>185</v>
      </c>
      <c r="EC1" s="38" t="s">
        <v>154</v>
      </c>
      <c r="ED1" s="38" t="s">
        <v>186</v>
      </c>
      <c r="EE1" s="38" t="s">
        <v>155</v>
      </c>
      <c r="EF1" s="38" t="s">
        <v>187</v>
      </c>
      <c r="EG1" s="38" t="s">
        <v>188</v>
      </c>
      <c r="EH1" s="38" t="s">
        <v>159</v>
      </c>
      <c r="EI1" s="38" t="s">
        <v>189</v>
      </c>
      <c r="EJ1" s="38" t="s">
        <v>190</v>
      </c>
      <c r="EK1" s="38" t="s">
        <v>191</v>
      </c>
      <c r="EL1" s="38" t="s">
        <v>192</v>
      </c>
      <c r="EM1" s="38" t="s">
        <v>160</v>
      </c>
      <c r="EN1" s="38" t="s">
        <v>193</v>
      </c>
      <c r="EO1" s="38" t="s">
        <v>194</v>
      </c>
      <c r="EP1" s="38" t="s">
        <v>195</v>
      </c>
      <c r="EQ1" s="38" t="s">
        <v>165</v>
      </c>
      <c r="ER1" s="38" t="s">
        <v>168</v>
      </c>
      <c r="ES1" s="38" t="s">
        <v>196</v>
      </c>
      <c r="ET1" s="38" t="s">
        <v>197</v>
      </c>
      <c r="EU1" s="38" t="s">
        <v>198</v>
      </c>
      <c r="EV1" s="38" t="s">
        <v>199</v>
      </c>
      <c r="EW1" s="39" t="s">
        <v>200</v>
      </c>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row>
    <row r="2" spans="1:288" ht="15.75" customHeight="1" x14ac:dyDescent="0.25">
      <c r="A2" s="17"/>
      <c r="B2" s="17"/>
      <c r="C2" s="17"/>
      <c r="D2" s="17"/>
      <c r="E2" s="17"/>
      <c r="F2" s="44"/>
      <c r="G2" s="44"/>
      <c r="H2" s="18"/>
      <c r="I2" s="17"/>
      <c r="J2" s="17"/>
      <c r="K2" s="17"/>
      <c r="L2" s="46"/>
      <c r="M2" s="47"/>
      <c r="N2" s="49"/>
      <c r="O2" s="50"/>
      <c r="P2" s="51"/>
      <c r="Q2" s="52">
        <f t="shared" ref="Q2:EW2" si="0">SUM(Q3:Q152)</f>
        <v>256911717635.14001</v>
      </c>
      <c r="R2" s="52">
        <f t="shared" si="0"/>
        <v>0</v>
      </c>
      <c r="S2" s="52">
        <f t="shared" si="0"/>
        <v>0</v>
      </c>
      <c r="T2" s="53">
        <f t="shared" si="0"/>
        <v>0</v>
      </c>
      <c r="U2" s="53">
        <f t="shared" si="0"/>
        <v>0</v>
      </c>
      <c r="V2" s="53">
        <f t="shared" si="0"/>
        <v>0</v>
      </c>
      <c r="W2" s="53">
        <f t="shared" si="0"/>
        <v>0</v>
      </c>
      <c r="X2" s="53">
        <f t="shared" si="0"/>
        <v>0</v>
      </c>
      <c r="Y2" s="53">
        <f t="shared" si="0"/>
        <v>0</v>
      </c>
      <c r="Z2" s="53">
        <f t="shared" si="0"/>
        <v>0</v>
      </c>
      <c r="AA2" s="53">
        <f t="shared" si="0"/>
        <v>0</v>
      </c>
      <c r="AB2" s="53">
        <f t="shared" si="0"/>
        <v>0</v>
      </c>
      <c r="AC2" s="53">
        <f t="shared" si="0"/>
        <v>0</v>
      </c>
      <c r="AD2" s="53">
        <f t="shared" si="0"/>
        <v>0</v>
      </c>
      <c r="AE2" s="53">
        <f t="shared" si="0"/>
        <v>0</v>
      </c>
      <c r="AF2" s="53">
        <f t="shared" si="0"/>
        <v>0</v>
      </c>
      <c r="AG2" s="53">
        <f t="shared" si="0"/>
        <v>0</v>
      </c>
      <c r="AH2" s="53">
        <f t="shared" si="0"/>
        <v>0</v>
      </c>
      <c r="AI2" s="53">
        <f t="shared" si="0"/>
        <v>0</v>
      </c>
      <c r="AJ2" s="53">
        <f t="shared" si="0"/>
        <v>0</v>
      </c>
      <c r="AK2" s="53">
        <f t="shared" si="0"/>
        <v>0</v>
      </c>
      <c r="AL2" s="53">
        <f t="shared" si="0"/>
        <v>0</v>
      </c>
      <c r="AM2" s="53">
        <f t="shared" si="0"/>
        <v>0</v>
      </c>
      <c r="AN2" s="53">
        <f t="shared" si="0"/>
        <v>0</v>
      </c>
      <c r="AO2" s="53">
        <f t="shared" si="0"/>
        <v>0</v>
      </c>
      <c r="AP2" s="53">
        <f t="shared" si="0"/>
        <v>0</v>
      </c>
      <c r="AQ2" s="53">
        <f t="shared" si="0"/>
        <v>0</v>
      </c>
      <c r="AR2" s="53">
        <f t="shared" si="0"/>
        <v>0</v>
      </c>
      <c r="AS2" s="53">
        <f t="shared" si="0"/>
        <v>0</v>
      </c>
      <c r="AT2" s="53">
        <f t="shared" si="0"/>
        <v>0</v>
      </c>
      <c r="AU2" s="53">
        <f t="shared" si="0"/>
        <v>0</v>
      </c>
      <c r="AV2" s="53">
        <f t="shared" si="0"/>
        <v>0</v>
      </c>
      <c r="AW2" s="53">
        <f t="shared" si="0"/>
        <v>0</v>
      </c>
      <c r="AX2" s="53">
        <f t="shared" si="0"/>
        <v>0</v>
      </c>
      <c r="AY2" s="53">
        <f t="shared" si="0"/>
        <v>0</v>
      </c>
      <c r="AZ2" s="53">
        <f t="shared" si="0"/>
        <v>830000000</v>
      </c>
      <c r="BA2" s="53">
        <f t="shared" si="0"/>
        <v>0</v>
      </c>
      <c r="BB2" s="53">
        <f t="shared" si="0"/>
        <v>0</v>
      </c>
      <c r="BC2" s="53">
        <f t="shared" si="0"/>
        <v>0</v>
      </c>
      <c r="BD2" s="53">
        <f t="shared" si="0"/>
        <v>0</v>
      </c>
      <c r="BE2" s="53">
        <f t="shared" si="0"/>
        <v>0</v>
      </c>
      <c r="BF2" s="53">
        <f t="shared" si="0"/>
        <v>0</v>
      </c>
      <c r="BG2" s="53">
        <f t="shared" si="0"/>
        <v>0</v>
      </c>
      <c r="BH2" s="53">
        <f t="shared" si="0"/>
        <v>0</v>
      </c>
      <c r="BI2" s="53">
        <f t="shared" si="0"/>
        <v>0</v>
      </c>
      <c r="BJ2" s="53">
        <f t="shared" si="0"/>
        <v>0</v>
      </c>
      <c r="BK2" s="53">
        <f t="shared" si="0"/>
        <v>0</v>
      </c>
      <c r="BL2" s="53">
        <f t="shared" si="0"/>
        <v>0</v>
      </c>
      <c r="BM2" s="53">
        <f t="shared" si="0"/>
        <v>0</v>
      </c>
      <c r="BN2" s="53">
        <f t="shared" si="0"/>
        <v>0</v>
      </c>
      <c r="BO2" s="53">
        <f t="shared" si="0"/>
        <v>0</v>
      </c>
      <c r="BP2" s="53">
        <f t="shared" si="0"/>
        <v>0</v>
      </c>
      <c r="BQ2" s="53">
        <f t="shared" si="0"/>
        <v>0</v>
      </c>
      <c r="BR2" s="53">
        <f t="shared" si="0"/>
        <v>0</v>
      </c>
      <c r="BS2" s="53">
        <f t="shared" si="0"/>
        <v>0</v>
      </c>
      <c r="BT2" s="53">
        <f t="shared" si="0"/>
        <v>0</v>
      </c>
      <c r="BU2" s="53">
        <f t="shared" si="0"/>
        <v>0</v>
      </c>
      <c r="BV2" s="53">
        <f t="shared" si="0"/>
        <v>0</v>
      </c>
      <c r="BW2" s="53">
        <f t="shared" si="0"/>
        <v>0</v>
      </c>
      <c r="BX2" s="53">
        <f t="shared" si="0"/>
        <v>0</v>
      </c>
      <c r="BY2" s="53">
        <f t="shared" si="0"/>
        <v>0</v>
      </c>
      <c r="BZ2" s="53">
        <f t="shared" si="0"/>
        <v>0</v>
      </c>
      <c r="CA2" s="53">
        <f t="shared" si="0"/>
        <v>0</v>
      </c>
      <c r="CB2" s="53">
        <f t="shared" si="0"/>
        <v>0</v>
      </c>
      <c r="CC2" s="53">
        <f t="shared" si="0"/>
        <v>0</v>
      </c>
      <c r="CD2" s="53">
        <f t="shared" si="0"/>
        <v>0</v>
      </c>
      <c r="CE2" s="53">
        <f t="shared" si="0"/>
        <v>0</v>
      </c>
      <c r="CF2" s="53">
        <f t="shared" si="0"/>
        <v>0</v>
      </c>
      <c r="CG2" s="53">
        <f t="shared" si="0"/>
        <v>0</v>
      </c>
      <c r="CH2" s="53">
        <f t="shared" si="0"/>
        <v>0</v>
      </c>
      <c r="CI2" s="53">
        <f t="shared" si="0"/>
        <v>0</v>
      </c>
      <c r="CJ2" s="53">
        <f t="shared" si="0"/>
        <v>0</v>
      </c>
      <c r="CK2" s="53">
        <f t="shared" si="0"/>
        <v>0</v>
      </c>
      <c r="CL2" s="53">
        <f t="shared" si="0"/>
        <v>0</v>
      </c>
      <c r="CM2" s="53">
        <f t="shared" si="0"/>
        <v>0</v>
      </c>
      <c r="CN2" s="53">
        <f t="shared" si="0"/>
        <v>0</v>
      </c>
      <c r="CO2" s="53">
        <f t="shared" si="0"/>
        <v>0</v>
      </c>
      <c r="CP2" s="53">
        <f t="shared" si="0"/>
        <v>0</v>
      </c>
      <c r="CQ2" s="53">
        <f t="shared" si="0"/>
        <v>1300000000</v>
      </c>
      <c r="CR2" s="53">
        <f t="shared" si="0"/>
        <v>0</v>
      </c>
      <c r="CS2" s="53">
        <f t="shared" si="0"/>
        <v>0</v>
      </c>
      <c r="CT2" s="53">
        <f t="shared" si="0"/>
        <v>0</v>
      </c>
      <c r="CU2" s="53">
        <f t="shared" si="0"/>
        <v>0</v>
      </c>
      <c r="CV2" s="53">
        <f t="shared" si="0"/>
        <v>0</v>
      </c>
      <c r="CW2" s="53">
        <f t="shared" si="0"/>
        <v>0</v>
      </c>
      <c r="CX2" s="53">
        <f t="shared" si="0"/>
        <v>0</v>
      </c>
      <c r="CY2" s="53">
        <f t="shared" si="0"/>
        <v>0</v>
      </c>
      <c r="CZ2" s="53">
        <f t="shared" si="0"/>
        <v>0</v>
      </c>
      <c r="DA2" s="53">
        <f t="shared" si="0"/>
        <v>0</v>
      </c>
      <c r="DB2" s="53">
        <f t="shared" si="0"/>
        <v>0</v>
      </c>
      <c r="DC2" s="53">
        <f t="shared" si="0"/>
        <v>0</v>
      </c>
      <c r="DD2" s="53">
        <f t="shared" si="0"/>
        <v>0</v>
      </c>
      <c r="DE2" s="53">
        <f t="shared" si="0"/>
        <v>0</v>
      </c>
      <c r="DF2" s="53">
        <f t="shared" si="0"/>
        <v>0</v>
      </c>
      <c r="DG2" s="53">
        <f t="shared" si="0"/>
        <v>0</v>
      </c>
      <c r="DH2" s="53">
        <f t="shared" si="0"/>
        <v>0</v>
      </c>
      <c r="DI2" s="53">
        <f t="shared" si="0"/>
        <v>0</v>
      </c>
      <c r="DJ2" s="53">
        <f t="shared" si="0"/>
        <v>0</v>
      </c>
      <c r="DK2" s="53">
        <f t="shared" si="0"/>
        <v>0</v>
      </c>
      <c r="DL2" s="53">
        <f t="shared" si="0"/>
        <v>0</v>
      </c>
      <c r="DM2" s="53">
        <f t="shared" si="0"/>
        <v>0</v>
      </c>
      <c r="DN2" s="53">
        <f t="shared" si="0"/>
        <v>0</v>
      </c>
      <c r="DO2" s="53">
        <f t="shared" si="0"/>
        <v>0</v>
      </c>
      <c r="DP2" s="53">
        <f t="shared" si="0"/>
        <v>0</v>
      </c>
      <c r="DQ2" s="53">
        <f t="shared" si="0"/>
        <v>0</v>
      </c>
      <c r="DR2" s="53">
        <f t="shared" si="0"/>
        <v>0</v>
      </c>
      <c r="DS2" s="53">
        <f t="shared" si="0"/>
        <v>0</v>
      </c>
      <c r="DT2" s="53">
        <f t="shared" si="0"/>
        <v>0</v>
      </c>
      <c r="DU2" s="53">
        <f t="shared" si="0"/>
        <v>0</v>
      </c>
      <c r="DV2" s="53">
        <f t="shared" si="0"/>
        <v>0</v>
      </c>
      <c r="DW2" s="53">
        <f t="shared" si="0"/>
        <v>0</v>
      </c>
      <c r="DX2" s="53">
        <f t="shared" si="0"/>
        <v>0</v>
      </c>
      <c r="DY2" s="53">
        <f t="shared" si="0"/>
        <v>0</v>
      </c>
      <c r="DZ2" s="53">
        <f t="shared" si="0"/>
        <v>0</v>
      </c>
      <c r="EA2" s="53">
        <f t="shared" si="0"/>
        <v>0</v>
      </c>
      <c r="EB2" s="53">
        <f t="shared" si="0"/>
        <v>0</v>
      </c>
      <c r="EC2" s="53">
        <f t="shared" si="0"/>
        <v>0</v>
      </c>
      <c r="ED2" s="53">
        <f t="shared" si="0"/>
        <v>0</v>
      </c>
      <c r="EE2" s="53">
        <f t="shared" si="0"/>
        <v>0</v>
      </c>
      <c r="EF2" s="53">
        <f t="shared" si="0"/>
        <v>0</v>
      </c>
      <c r="EG2" s="53">
        <f t="shared" si="0"/>
        <v>0</v>
      </c>
      <c r="EH2" s="53">
        <f t="shared" si="0"/>
        <v>0</v>
      </c>
      <c r="EI2" s="53">
        <f t="shared" si="0"/>
        <v>0</v>
      </c>
      <c r="EJ2" s="53">
        <f t="shared" si="0"/>
        <v>0</v>
      </c>
      <c r="EK2" s="53">
        <f t="shared" si="0"/>
        <v>0</v>
      </c>
      <c r="EL2" s="53">
        <f t="shared" si="0"/>
        <v>0</v>
      </c>
      <c r="EM2" s="53">
        <f t="shared" si="0"/>
        <v>0</v>
      </c>
      <c r="EN2" s="53">
        <f t="shared" si="0"/>
        <v>0</v>
      </c>
      <c r="EO2" s="53">
        <f t="shared" si="0"/>
        <v>0</v>
      </c>
      <c r="EP2" s="53">
        <f t="shared" si="0"/>
        <v>0</v>
      </c>
      <c r="EQ2" s="53">
        <f t="shared" si="0"/>
        <v>0</v>
      </c>
      <c r="ER2" s="53">
        <f t="shared" si="0"/>
        <v>0</v>
      </c>
      <c r="ES2" s="53">
        <f t="shared" si="0"/>
        <v>0</v>
      </c>
      <c r="ET2" s="53">
        <f t="shared" si="0"/>
        <v>0</v>
      </c>
      <c r="EU2" s="53">
        <f t="shared" si="0"/>
        <v>0</v>
      </c>
      <c r="EV2" s="53">
        <f t="shared" si="0"/>
        <v>0</v>
      </c>
      <c r="EW2" s="53">
        <f t="shared" si="0"/>
        <v>67899260000</v>
      </c>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row>
    <row r="3" spans="1:288" ht="15.75" customHeight="1" x14ac:dyDescent="0.25">
      <c r="A3" s="55" t="s">
        <v>202</v>
      </c>
      <c r="B3" s="55"/>
      <c r="C3" s="55"/>
      <c r="D3" s="55"/>
      <c r="E3" s="55"/>
      <c r="F3" s="55"/>
      <c r="G3" s="55"/>
      <c r="H3" s="56"/>
      <c r="I3" s="57"/>
      <c r="J3" s="57"/>
      <c r="K3" s="57"/>
      <c r="L3" s="58" t="s">
        <v>203</v>
      </c>
      <c r="M3" s="43"/>
      <c r="N3" s="59"/>
      <c r="O3" s="50"/>
      <c r="P3" s="51"/>
      <c r="Q3" s="60"/>
      <c r="R3" s="60"/>
      <c r="S3" s="60"/>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62"/>
      <c r="CC3" s="62"/>
      <c r="CD3" s="62"/>
      <c r="CE3" s="62"/>
      <c r="CF3" s="62"/>
      <c r="CG3" s="62"/>
      <c r="CH3" s="62"/>
      <c r="CI3" s="62"/>
      <c r="CJ3" s="62"/>
      <c r="CK3" s="62"/>
      <c r="CL3" s="62"/>
      <c r="CM3" s="62"/>
      <c r="CN3" s="62"/>
      <c r="CO3" s="62"/>
      <c r="CP3" s="62"/>
      <c r="CQ3" s="62"/>
      <c r="CR3" s="62"/>
      <c r="CS3" s="62"/>
      <c r="CT3" s="62"/>
      <c r="CU3" s="62"/>
      <c r="CV3" s="62"/>
      <c r="CW3" s="62"/>
      <c r="CX3" s="62"/>
      <c r="CY3" s="62"/>
      <c r="CZ3" s="64"/>
      <c r="DA3" s="65"/>
      <c r="DB3" s="65"/>
      <c r="DC3" s="65"/>
      <c r="DD3" s="65"/>
      <c r="DE3" s="65"/>
      <c r="DF3" s="65"/>
      <c r="DG3" s="65"/>
      <c r="DH3" s="65"/>
      <c r="DI3" s="65"/>
      <c r="DJ3" s="65"/>
      <c r="DK3" s="65"/>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6"/>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row>
    <row r="4" spans="1:288" ht="15.75" customHeight="1" x14ac:dyDescent="0.25">
      <c r="A4" s="89" t="s">
        <v>202</v>
      </c>
      <c r="B4" s="90" t="s">
        <v>207</v>
      </c>
      <c r="C4" s="90"/>
      <c r="D4" s="90"/>
      <c r="E4" s="90"/>
      <c r="F4" s="90"/>
      <c r="G4" s="90"/>
      <c r="H4" s="74"/>
      <c r="I4" s="75"/>
      <c r="J4" s="75"/>
      <c r="K4" s="75"/>
      <c r="L4" s="76" t="s">
        <v>209</v>
      </c>
      <c r="M4" s="93">
        <v>0</v>
      </c>
      <c r="N4" s="59"/>
      <c r="O4" s="102"/>
      <c r="P4" s="59">
        <v>0</v>
      </c>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60"/>
      <c r="CC4" s="60"/>
      <c r="CD4" s="60"/>
      <c r="CE4" s="60"/>
      <c r="CF4" s="60"/>
      <c r="CG4" s="60"/>
      <c r="CH4" s="60"/>
      <c r="CI4" s="60"/>
      <c r="CJ4" s="60"/>
      <c r="CK4" s="60"/>
      <c r="CL4" s="60"/>
      <c r="CM4" s="60"/>
      <c r="CN4" s="60"/>
      <c r="CO4" s="60"/>
      <c r="CP4" s="60"/>
      <c r="CQ4" s="81"/>
      <c r="CR4" s="81"/>
      <c r="CS4" s="81"/>
      <c r="CT4" s="81"/>
      <c r="CU4" s="81"/>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row>
    <row r="5" spans="1:288" ht="15.75" customHeight="1" x14ac:dyDescent="0.25">
      <c r="A5" s="89" t="s">
        <v>202</v>
      </c>
      <c r="B5" s="90" t="s">
        <v>207</v>
      </c>
      <c r="C5" s="90" t="s">
        <v>212</v>
      </c>
      <c r="D5" s="90"/>
      <c r="E5" s="90"/>
      <c r="F5" s="90"/>
      <c r="G5" s="90"/>
      <c r="H5" s="74"/>
      <c r="I5" s="75"/>
      <c r="J5" s="75"/>
      <c r="K5" s="75"/>
      <c r="L5" s="76" t="s">
        <v>213</v>
      </c>
      <c r="M5" s="93">
        <v>0</v>
      </c>
      <c r="N5" s="59"/>
      <c r="O5" s="102"/>
      <c r="P5" s="59">
        <v>0</v>
      </c>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60"/>
      <c r="CC5" s="60"/>
      <c r="CD5" s="60"/>
      <c r="CE5" s="60"/>
      <c r="CF5" s="60"/>
      <c r="CG5" s="60"/>
      <c r="CH5" s="60"/>
      <c r="CI5" s="60"/>
      <c r="CJ5" s="60"/>
      <c r="CK5" s="60"/>
      <c r="CL5" s="60"/>
      <c r="CM5" s="60"/>
      <c r="CN5" s="60"/>
      <c r="CO5" s="60"/>
      <c r="CP5" s="60"/>
      <c r="CQ5" s="81"/>
      <c r="CR5" s="81"/>
      <c r="CS5" s="81"/>
      <c r="CT5" s="81"/>
      <c r="CU5" s="81"/>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row>
    <row r="6" spans="1:288" ht="15.75" customHeight="1" x14ac:dyDescent="0.25">
      <c r="A6" s="98" t="s">
        <v>202</v>
      </c>
      <c r="B6" s="107" t="s">
        <v>207</v>
      </c>
      <c r="C6" s="107" t="s">
        <v>212</v>
      </c>
      <c r="D6" s="107" t="s">
        <v>216</v>
      </c>
      <c r="E6" s="107"/>
      <c r="F6" s="107"/>
      <c r="G6" s="107"/>
      <c r="H6" s="100"/>
      <c r="I6" s="99"/>
      <c r="J6" s="99"/>
      <c r="K6" s="99"/>
      <c r="L6" s="108" t="s">
        <v>219</v>
      </c>
      <c r="M6" s="93">
        <v>0</v>
      </c>
      <c r="N6" s="59"/>
      <c r="O6" s="102"/>
      <c r="P6" s="59">
        <v>0</v>
      </c>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60"/>
      <c r="CC6" s="60"/>
      <c r="CD6" s="60"/>
      <c r="CE6" s="60"/>
      <c r="CF6" s="60"/>
      <c r="CG6" s="60"/>
      <c r="CH6" s="60"/>
      <c r="CI6" s="60"/>
      <c r="CJ6" s="60"/>
      <c r="CK6" s="60"/>
      <c r="CL6" s="60"/>
      <c r="CM6" s="60"/>
      <c r="CN6" s="60"/>
      <c r="CO6" s="60"/>
      <c r="CP6" s="60"/>
      <c r="CQ6" s="81"/>
      <c r="CR6" s="81"/>
      <c r="CS6" s="81"/>
      <c r="CT6" s="81"/>
      <c r="CU6" s="81"/>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row>
    <row r="7" spans="1:288" ht="15.75" customHeight="1" x14ac:dyDescent="0.25">
      <c r="A7" s="98" t="s">
        <v>202</v>
      </c>
      <c r="B7" s="107" t="s">
        <v>207</v>
      </c>
      <c r="C7" s="107" t="s">
        <v>212</v>
      </c>
      <c r="D7" s="107" t="s">
        <v>216</v>
      </c>
      <c r="E7" s="100" t="s">
        <v>218</v>
      </c>
      <c r="F7" s="100"/>
      <c r="G7" s="100"/>
      <c r="H7" s="100"/>
      <c r="I7" s="99"/>
      <c r="J7" s="99"/>
      <c r="K7" s="99"/>
      <c r="L7" s="108" t="s">
        <v>217</v>
      </c>
      <c r="M7" s="93">
        <v>0</v>
      </c>
      <c r="N7" s="59"/>
      <c r="O7" s="102"/>
      <c r="P7" s="59">
        <v>0</v>
      </c>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59"/>
      <c r="CC7" s="59"/>
      <c r="CD7" s="59"/>
      <c r="CE7" s="59"/>
      <c r="CF7" s="59"/>
      <c r="CG7" s="59"/>
      <c r="CH7" s="59"/>
      <c r="CI7" s="59"/>
      <c r="CJ7" s="59"/>
      <c r="CK7" s="59"/>
      <c r="CL7" s="59"/>
      <c r="CM7" s="59"/>
      <c r="CN7" s="59"/>
      <c r="CO7" s="59"/>
      <c r="CP7" s="59"/>
      <c r="CQ7" s="112"/>
      <c r="CR7" s="112"/>
      <c r="CS7" s="112"/>
      <c r="CT7" s="112"/>
      <c r="CU7" s="112"/>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c r="JW7" s="113"/>
      <c r="JX7" s="113"/>
      <c r="JY7" s="113"/>
      <c r="JZ7" s="113"/>
      <c r="KA7" s="113"/>
      <c r="KB7" s="113"/>
    </row>
    <row r="8" spans="1:288" ht="15.75" customHeight="1" x14ac:dyDescent="0.25">
      <c r="A8" s="69" t="s">
        <v>202</v>
      </c>
      <c r="B8" s="68" t="s">
        <v>207</v>
      </c>
      <c r="C8" s="68" t="s">
        <v>212</v>
      </c>
      <c r="D8" s="68" t="s">
        <v>216</v>
      </c>
      <c r="E8" s="68" t="s">
        <v>218</v>
      </c>
      <c r="F8" s="116" t="s">
        <v>220</v>
      </c>
      <c r="G8" s="68" t="s">
        <v>231</v>
      </c>
      <c r="H8" s="117" t="s">
        <v>222</v>
      </c>
      <c r="I8" s="106" t="s">
        <v>223</v>
      </c>
      <c r="J8" s="106"/>
      <c r="K8" s="106"/>
      <c r="L8" s="170" t="s">
        <v>232</v>
      </c>
      <c r="M8" s="93">
        <f t="shared" ref="M8:M16" si="1">N8</f>
        <v>285000000</v>
      </c>
      <c r="N8" s="59">
        <f t="shared" ref="N8:N131" si="2">P8</f>
        <v>285000000</v>
      </c>
      <c r="O8" s="102">
        <v>7</v>
      </c>
      <c r="P8" s="59">
        <f t="shared" ref="P8:P131" si="3">SUM(Q8:EW8)</f>
        <v>285000000</v>
      </c>
      <c r="Q8" s="59">
        <v>285000000</v>
      </c>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59"/>
      <c r="CC8" s="59"/>
      <c r="CD8" s="59"/>
      <c r="CE8" s="59"/>
      <c r="CF8" s="59"/>
      <c r="CG8" s="59"/>
      <c r="CH8" s="59"/>
      <c r="CI8" s="59"/>
      <c r="CJ8" s="59"/>
      <c r="CK8" s="59"/>
      <c r="CL8" s="59"/>
      <c r="CM8" s="59"/>
      <c r="CN8" s="59"/>
      <c r="CO8" s="59"/>
      <c r="CP8" s="59"/>
      <c r="CQ8" s="112"/>
      <c r="CR8" s="112"/>
      <c r="CS8" s="112"/>
      <c r="CT8" s="112"/>
      <c r="CU8" s="112"/>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row>
    <row r="9" spans="1:288" ht="15.75" customHeight="1" x14ac:dyDescent="0.25">
      <c r="A9" s="75" t="s">
        <v>202</v>
      </c>
      <c r="B9" s="74" t="s">
        <v>207</v>
      </c>
      <c r="C9" s="74" t="s">
        <v>241</v>
      </c>
      <c r="D9" s="74"/>
      <c r="E9" s="74"/>
      <c r="F9" s="74"/>
      <c r="G9" s="74"/>
      <c r="H9" s="74"/>
      <c r="I9" s="75"/>
      <c r="J9" s="75"/>
      <c r="K9" s="75"/>
      <c r="L9" s="76" t="s">
        <v>242</v>
      </c>
      <c r="M9" s="93">
        <f t="shared" si="1"/>
        <v>0</v>
      </c>
      <c r="N9" s="59">
        <f t="shared" si="2"/>
        <v>0</v>
      </c>
      <c r="O9" s="102"/>
      <c r="P9" s="59">
        <f t="shared" si="3"/>
        <v>0</v>
      </c>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59"/>
      <c r="CC9" s="59"/>
      <c r="CD9" s="59"/>
      <c r="CE9" s="59"/>
      <c r="CF9" s="59"/>
      <c r="CG9" s="59"/>
      <c r="CH9" s="59"/>
      <c r="CI9" s="59"/>
      <c r="CJ9" s="59"/>
      <c r="CK9" s="59"/>
      <c r="CL9" s="59"/>
      <c r="CM9" s="59"/>
      <c r="CN9" s="59"/>
      <c r="CO9" s="59"/>
      <c r="CP9" s="59"/>
      <c r="CQ9" s="112"/>
      <c r="CR9" s="112"/>
      <c r="CS9" s="112"/>
      <c r="CT9" s="112"/>
      <c r="CU9" s="112"/>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row>
    <row r="10" spans="1:288" ht="15.75" customHeight="1" x14ac:dyDescent="0.25">
      <c r="A10" s="94" t="s">
        <v>202</v>
      </c>
      <c r="B10" s="94" t="s">
        <v>207</v>
      </c>
      <c r="C10" s="94" t="s">
        <v>241</v>
      </c>
      <c r="D10" s="121" t="s">
        <v>246</v>
      </c>
      <c r="E10" s="121"/>
      <c r="F10" s="121"/>
      <c r="G10" s="121"/>
      <c r="H10" s="91"/>
      <c r="I10" s="121"/>
      <c r="J10" s="121"/>
      <c r="K10" s="121"/>
      <c r="L10" s="122" t="s">
        <v>247</v>
      </c>
      <c r="M10" s="93">
        <f t="shared" si="1"/>
        <v>0</v>
      </c>
      <c r="N10" s="59">
        <f t="shared" si="2"/>
        <v>0</v>
      </c>
      <c r="O10" s="102"/>
      <c r="P10" s="59">
        <f t="shared" si="3"/>
        <v>0</v>
      </c>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59"/>
      <c r="CC10" s="59"/>
      <c r="CD10" s="59"/>
      <c r="CE10" s="59"/>
      <c r="CF10" s="59"/>
      <c r="CG10" s="59"/>
      <c r="CH10" s="59"/>
      <c r="CI10" s="59"/>
      <c r="CJ10" s="59"/>
      <c r="CK10" s="59"/>
      <c r="CL10" s="59"/>
      <c r="CM10" s="59"/>
      <c r="CN10" s="59"/>
      <c r="CO10" s="59"/>
      <c r="CP10" s="59"/>
      <c r="CQ10" s="112"/>
      <c r="CR10" s="112"/>
      <c r="CS10" s="112"/>
      <c r="CT10" s="112"/>
      <c r="CU10" s="112"/>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3"/>
      <c r="JW10" s="113"/>
      <c r="JX10" s="113"/>
      <c r="JY10" s="113"/>
      <c r="JZ10" s="113"/>
      <c r="KA10" s="113"/>
      <c r="KB10" s="113"/>
    </row>
    <row r="11" spans="1:288" ht="15.75" customHeight="1" x14ac:dyDescent="0.25">
      <c r="A11" s="99" t="s">
        <v>202</v>
      </c>
      <c r="B11" s="99" t="s">
        <v>207</v>
      </c>
      <c r="C11" s="99" t="s">
        <v>241</v>
      </c>
      <c r="D11" s="123" t="s">
        <v>246</v>
      </c>
      <c r="E11" s="123" t="s">
        <v>251</v>
      </c>
      <c r="F11" s="123"/>
      <c r="G11" s="123"/>
      <c r="H11" s="124"/>
      <c r="I11" s="123"/>
      <c r="J11" s="123"/>
      <c r="K11" s="123"/>
      <c r="L11" s="108" t="s">
        <v>252</v>
      </c>
      <c r="M11" s="93">
        <f t="shared" si="1"/>
        <v>0</v>
      </c>
      <c r="N11" s="59">
        <f t="shared" si="2"/>
        <v>0</v>
      </c>
      <c r="O11" s="102"/>
      <c r="P11" s="59">
        <f t="shared" si="3"/>
        <v>0</v>
      </c>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60"/>
      <c r="CC11" s="60"/>
      <c r="CD11" s="60"/>
      <c r="CE11" s="60"/>
      <c r="CF11" s="60"/>
      <c r="CG11" s="60"/>
      <c r="CH11" s="60"/>
      <c r="CI11" s="60"/>
      <c r="CJ11" s="60"/>
      <c r="CK11" s="60"/>
      <c r="CL11" s="60"/>
      <c r="CM11" s="60"/>
      <c r="CN11" s="60"/>
      <c r="CO11" s="60"/>
      <c r="CP11" s="60"/>
      <c r="CQ11" s="81"/>
      <c r="CR11" s="81"/>
      <c r="CS11" s="81"/>
      <c r="CT11" s="81"/>
      <c r="CU11" s="81"/>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row>
    <row r="12" spans="1:288" ht="15.75" customHeight="1" x14ac:dyDescent="0.25">
      <c r="A12" s="69" t="s">
        <v>202</v>
      </c>
      <c r="B12" s="68" t="s">
        <v>207</v>
      </c>
      <c r="C12" s="68" t="s">
        <v>241</v>
      </c>
      <c r="D12" s="68" t="s">
        <v>246</v>
      </c>
      <c r="E12" s="68" t="s">
        <v>251</v>
      </c>
      <c r="F12" s="116" t="s">
        <v>255</v>
      </c>
      <c r="G12" s="68" t="s">
        <v>256</v>
      </c>
      <c r="H12" s="117" t="s">
        <v>257</v>
      </c>
      <c r="I12" s="106" t="s">
        <v>223</v>
      </c>
      <c r="J12" s="106"/>
      <c r="K12" s="106"/>
      <c r="L12" s="125" t="s">
        <v>258</v>
      </c>
      <c r="M12" s="93">
        <f t="shared" si="1"/>
        <v>250000000</v>
      </c>
      <c r="N12" s="59">
        <f t="shared" si="2"/>
        <v>250000000</v>
      </c>
      <c r="O12" s="102">
        <v>6</v>
      </c>
      <c r="P12" s="59">
        <f t="shared" si="3"/>
        <v>250000000</v>
      </c>
      <c r="Q12" s="59">
        <v>250000000</v>
      </c>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59"/>
      <c r="CC12" s="59"/>
      <c r="CD12" s="59"/>
      <c r="CE12" s="59"/>
      <c r="CF12" s="59"/>
      <c r="CG12" s="59"/>
      <c r="CH12" s="59"/>
      <c r="CI12" s="59"/>
      <c r="CJ12" s="59"/>
      <c r="CK12" s="59"/>
      <c r="CL12" s="59"/>
      <c r="CM12" s="59"/>
      <c r="CN12" s="59"/>
      <c r="CO12" s="59"/>
      <c r="CP12" s="59"/>
      <c r="CQ12" s="112"/>
      <c r="CR12" s="112"/>
      <c r="CS12" s="112"/>
      <c r="CT12" s="112"/>
      <c r="CU12" s="112"/>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3"/>
      <c r="JW12" s="113"/>
      <c r="JX12" s="113"/>
      <c r="JY12" s="113"/>
      <c r="JZ12" s="113"/>
      <c r="KA12" s="113"/>
      <c r="KB12" s="113"/>
    </row>
    <row r="13" spans="1:288" ht="15.75" customHeight="1" x14ac:dyDescent="0.25">
      <c r="A13" s="84" t="s">
        <v>207</v>
      </c>
      <c r="B13" s="83"/>
      <c r="C13" s="83"/>
      <c r="D13" s="83"/>
      <c r="E13" s="83"/>
      <c r="F13" s="83"/>
      <c r="G13" s="83"/>
      <c r="H13" s="83"/>
      <c r="I13" s="84"/>
      <c r="J13" s="84"/>
      <c r="K13" s="84"/>
      <c r="L13" s="58" t="s">
        <v>19</v>
      </c>
      <c r="M13" s="93">
        <f t="shared" si="1"/>
        <v>0</v>
      </c>
      <c r="N13" s="59">
        <f t="shared" si="2"/>
        <v>0</v>
      </c>
      <c r="O13" s="102"/>
      <c r="P13" s="59">
        <f t="shared" si="3"/>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60"/>
      <c r="CC13" s="60"/>
      <c r="CD13" s="60"/>
      <c r="CE13" s="60"/>
      <c r="CF13" s="60"/>
      <c r="CG13" s="60"/>
      <c r="CH13" s="60"/>
      <c r="CI13" s="60"/>
      <c r="CJ13" s="60"/>
      <c r="CK13" s="60"/>
      <c r="CL13" s="60"/>
      <c r="CM13" s="60"/>
      <c r="CN13" s="60"/>
      <c r="CO13" s="60"/>
      <c r="CP13" s="60"/>
      <c r="CQ13" s="81"/>
      <c r="CR13" s="81"/>
      <c r="CS13" s="81"/>
      <c r="CT13" s="81"/>
      <c r="CU13" s="81"/>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row>
    <row r="14" spans="1:288" ht="15.75" customHeight="1" x14ac:dyDescent="0.25">
      <c r="A14" s="126" t="s">
        <v>207</v>
      </c>
      <c r="B14" s="126" t="s">
        <v>281</v>
      </c>
      <c r="C14" s="126"/>
      <c r="D14" s="126"/>
      <c r="E14" s="126"/>
      <c r="F14" s="126"/>
      <c r="G14" s="126"/>
      <c r="H14" s="74"/>
      <c r="I14" s="75"/>
      <c r="J14" s="75"/>
      <c r="K14" s="75"/>
      <c r="L14" s="76" t="s">
        <v>282</v>
      </c>
      <c r="M14" s="93">
        <f t="shared" si="1"/>
        <v>0</v>
      </c>
      <c r="N14" s="59">
        <f t="shared" si="2"/>
        <v>0</v>
      </c>
      <c r="O14" s="102"/>
      <c r="P14" s="59">
        <f t="shared" si="3"/>
        <v>0</v>
      </c>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60"/>
      <c r="CC14" s="60"/>
      <c r="CD14" s="60"/>
      <c r="CE14" s="60"/>
      <c r="CF14" s="60"/>
      <c r="CG14" s="60"/>
      <c r="CH14" s="60"/>
      <c r="CI14" s="60"/>
      <c r="CJ14" s="60"/>
      <c r="CK14" s="60"/>
      <c r="CL14" s="60"/>
      <c r="CM14" s="60"/>
      <c r="CN14" s="60"/>
      <c r="CO14" s="60"/>
      <c r="CP14" s="60"/>
      <c r="CQ14" s="81"/>
      <c r="CR14" s="81"/>
      <c r="CS14" s="81"/>
      <c r="CT14" s="81"/>
      <c r="CU14" s="81"/>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row>
    <row r="15" spans="1:288" ht="15.75" customHeight="1" x14ac:dyDescent="0.25">
      <c r="A15" s="126" t="s">
        <v>207</v>
      </c>
      <c r="B15" s="126" t="s">
        <v>281</v>
      </c>
      <c r="C15" s="126" t="s">
        <v>202</v>
      </c>
      <c r="D15" s="126"/>
      <c r="E15" s="126"/>
      <c r="F15" s="126"/>
      <c r="G15" s="126"/>
      <c r="H15" s="74"/>
      <c r="I15" s="75"/>
      <c r="J15" s="75"/>
      <c r="K15" s="75"/>
      <c r="L15" s="76" t="s">
        <v>283</v>
      </c>
      <c r="M15" s="93">
        <f t="shared" si="1"/>
        <v>0</v>
      </c>
      <c r="N15" s="59">
        <f t="shared" si="2"/>
        <v>0</v>
      </c>
      <c r="O15" s="102"/>
      <c r="P15" s="59">
        <f t="shared" si="3"/>
        <v>0</v>
      </c>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60"/>
      <c r="CC15" s="60"/>
      <c r="CD15" s="60"/>
      <c r="CE15" s="60"/>
      <c r="CF15" s="60"/>
      <c r="CG15" s="60"/>
      <c r="CH15" s="60"/>
      <c r="CI15" s="60"/>
      <c r="CJ15" s="60"/>
      <c r="CK15" s="60"/>
      <c r="CL15" s="60"/>
      <c r="CM15" s="60"/>
      <c r="CN15" s="60"/>
      <c r="CO15" s="60"/>
      <c r="CP15" s="60"/>
      <c r="CQ15" s="81"/>
      <c r="CR15" s="81"/>
      <c r="CS15" s="81"/>
      <c r="CT15" s="81"/>
      <c r="CU15" s="81"/>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row>
    <row r="16" spans="1:288" ht="15.75" customHeight="1" x14ac:dyDescent="0.25">
      <c r="A16" s="91" t="s">
        <v>207</v>
      </c>
      <c r="B16" s="91" t="s">
        <v>281</v>
      </c>
      <c r="C16" s="91" t="s">
        <v>202</v>
      </c>
      <c r="D16" s="91" t="s">
        <v>287</v>
      </c>
      <c r="E16" s="91"/>
      <c r="F16" s="91"/>
      <c r="G16" s="91"/>
      <c r="H16" s="92"/>
      <c r="I16" s="94"/>
      <c r="J16" s="94"/>
      <c r="K16" s="94"/>
      <c r="L16" s="95" t="s">
        <v>288</v>
      </c>
      <c r="M16" s="93">
        <f t="shared" si="1"/>
        <v>0</v>
      </c>
      <c r="N16" s="59">
        <f t="shared" si="2"/>
        <v>0</v>
      </c>
      <c r="O16" s="102"/>
      <c r="P16" s="59">
        <f t="shared" si="3"/>
        <v>0</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60"/>
      <c r="CC16" s="60"/>
      <c r="CD16" s="60"/>
      <c r="CE16" s="60"/>
      <c r="CF16" s="60"/>
      <c r="CG16" s="60"/>
      <c r="CH16" s="60"/>
      <c r="CI16" s="60"/>
      <c r="CJ16" s="60"/>
      <c r="CK16" s="60"/>
      <c r="CL16" s="60"/>
      <c r="CM16" s="60"/>
      <c r="CN16" s="60"/>
      <c r="CO16" s="60"/>
      <c r="CP16" s="60"/>
      <c r="CQ16" s="81"/>
      <c r="CR16" s="81"/>
      <c r="CS16" s="81"/>
      <c r="CT16" s="81"/>
      <c r="CU16" s="81"/>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row>
    <row r="17" spans="1:288" ht="15.75" customHeight="1" x14ac:dyDescent="0.25">
      <c r="A17" s="91" t="s">
        <v>207</v>
      </c>
      <c r="B17" s="91" t="s">
        <v>281</v>
      </c>
      <c r="C17" s="91" t="s">
        <v>202</v>
      </c>
      <c r="D17" s="91" t="s">
        <v>287</v>
      </c>
      <c r="E17" s="91" t="s">
        <v>291</v>
      </c>
      <c r="F17" s="91"/>
      <c r="G17" s="91"/>
      <c r="H17" s="92"/>
      <c r="I17" s="94"/>
      <c r="J17" s="94"/>
      <c r="K17" s="94"/>
      <c r="L17" s="95" t="s">
        <v>292</v>
      </c>
      <c r="M17" s="93"/>
      <c r="N17" s="59">
        <f t="shared" si="2"/>
        <v>0</v>
      </c>
      <c r="O17" s="102"/>
      <c r="P17" s="59">
        <f t="shared" si="3"/>
        <v>0</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129"/>
      <c r="ES17" s="129"/>
      <c r="ET17" s="129"/>
      <c r="EU17" s="129"/>
      <c r="EV17" s="129"/>
      <c r="EW17" s="130"/>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8"/>
      <c r="HB17" s="8"/>
      <c r="HC17" s="8"/>
      <c r="HD17" s="8"/>
      <c r="HE17" s="8"/>
      <c r="HF17" s="8"/>
      <c r="HG17" s="8"/>
      <c r="HH17" s="131"/>
      <c r="HI17" s="131"/>
      <c r="HJ17" s="131"/>
      <c r="HK17" s="131"/>
      <c r="HL17" s="131"/>
      <c r="HM17" s="131"/>
      <c r="HN17" s="131"/>
      <c r="HO17" s="132"/>
      <c r="HP17" s="8"/>
      <c r="HQ17" s="8"/>
      <c r="HR17" s="8"/>
      <c r="HS17" s="8"/>
      <c r="HT17" s="8"/>
      <c r="HU17" s="8"/>
      <c r="HV17" s="8"/>
      <c r="HW17" s="8"/>
      <c r="HX17" s="8"/>
      <c r="HY17" s="8"/>
      <c r="HZ17" s="8"/>
      <c r="IA17" s="8"/>
      <c r="IB17" s="8"/>
      <c r="IC17" s="8"/>
      <c r="ID17" s="8"/>
      <c r="IE17" s="8"/>
      <c r="IF17" s="8"/>
      <c r="IG17" s="133"/>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15"/>
      <c r="JM17" s="8"/>
      <c r="JN17" s="8"/>
      <c r="JO17" s="8"/>
      <c r="JP17" s="8"/>
      <c r="JQ17" s="8"/>
      <c r="JR17" s="8"/>
      <c r="JS17" s="15"/>
      <c r="JT17" s="15"/>
      <c r="JU17" s="15"/>
      <c r="JV17" s="15"/>
      <c r="JW17" s="15"/>
      <c r="JX17" s="15"/>
      <c r="JY17" s="15"/>
      <c r="JZ17" s="15"/>
      <c r="KA17" s="15"/>
      <c r="KB17" s="15"/>
    </row>
    <row r="18" spans="1:288" ht="15.75" customHeight="1" x14ac:dyDescent="0.25">
      <c r="A18" s="94" t="s">
        <v>207</v>
      </c>
      <c r="B18" s="92" t="s">
        <v>281</v>
      </c>
      <c r="C18" s="92" t="s">
        <v>202</v>
      </c>
      <c r="D18" s="92" t="s">
        <v>287</v>
      </c>
      <c r="E18" s="92" t="s">
        <v>295</v>
      </c>
      <c r="F18" s="135"/>
      <c r="G18" s="135"/>
      <c r="H18" s="92"/>
      <c r="I18" s="94"/>
      <c r="J18" s="94"/>
      <c r="K18" s="94"/>
      <c r="L18" s="95" t="s">
        <v>296</v>
      </c>
      <c r="M18" s="93">
        <f t="shared" ref="M18:M131" si="4">N18</f>
        <v>0</v>
      </c>
      <c r="N18" s="59">
        <f t="shared" si="2"/>
        <v>0</v>
      </c>
      <c r="O18" s="102"/>
      <c r="P18" s="59">
        <f t="shared" si="3"/>
        <v>0</v>
      </c>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60"/>
      <c r="CC18" s="60"/>
      <c r="CD18" s="60"/>
      <c r="CE18" s="60"/>
      <c r="CF18" s="60"/>
      <c r="CG18" s="60"/>
      <c r="CH18" s="60"/>
      <c r="CI18" s="60"/>
      <c r="CJ18" s="60"/>
      <c r="CK18" s="60"/>
      <c r="CL18" s="60"/>
      <c r="CM18" s="60"/>
      <c r="CN18" s="60"/>
      <c r="CO18" s="60"/>
      <c r="CP18" s="60"/>
      <c r="CQ18" s="81"/>
      <c r="CR18" s="81"/>
      <c r="CS18" s="81"/>
      <c r="CT18" s="81"/>
      <c r="CU18" s="81"/>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row>
    <row r="19" spans="1:288" ht="15.75" customHeight="1" x14ac:dyDescent="0.25">
      <c r="A19" s="69" t="s">
        <v>207</v>
      </c>
      <c r="B19" s="68" t="s">
        <v>281</v>
      </c>
      <c r="C19" s="68" t="s">
        <v>202</v>
      </c>
      <c r="D19" s="68" t="s">
        <v>287</v>
      </c>
      <c r="E19" s="68" t="s">
        <v>295</v>
      </c>
      <c r="F19" s="116" t="s">
        <v>324</v>
      </c>
      <c r="G19" s="68" t="s">
        <v>1146</v>
      </c>
      <c r="H19" s="152" t="s">
        <v>325</v>
      </c>
      <c r="I19" s="106" t="s">
        <v>223</v>
      </c>
      <c r="J19" s="106" t="s">
        <v>326</v>
      </c>
      <c r="K19" s="106"/>
      <c r="L19" s="153" t="s">
        <v>327</v>
      </c>
      <c r="M19" s="93">
        <f t="shared" si="4"/>
        <v>700000000</v>
      </c>
      <c r="N19" s="59">
        <f t="shared" si="2"/>
        <v>700000000</v>
      </c>
      <c r="O19" s="102">
        <v>8</v>
      </c>
      <c r="P19" s="59">
        <f t="shared" si="3"/>
        <v>700000000</v>
      </c>
      <c r="Q19" s="60">
        <v>700000000</v>
      </c>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60"/>
      <c r="CC19" s="60"/>
      <c r="CD19" s="60"/>
      <c r="CE19" s="60"/>
      <c r="CF19" s="60"/>
      <c r="CG19" s="60"/>
      <c r="CH19" s="60"/>
      <c r="CI19" s="60"/>
      <c r="CJ19" s="60"/>
      <c r="CK19" s="60"/>
      <c r="CL19" s="60"/>
      <c r="CM19" s="60"/>
      <c r="CN19" s="60"/>
      <c r="CO19" s="60"/>
      <c r="CP19" s="60"/>
      <c r="CQ19" s="81"/>
      <c r="CR19" s="81"/>
      <c r="CS19" s="81"/>
      <c r="CT19" s="81"/>
      <c r="CU19" s="81"/>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row>
    <row r="20" spans="1:288" ht="15.75" customHeight="1" x14ac:dyDescent="0.25">
      <c r="A20" s="150" t="s">
        <v>212</v>
      </c>
      <c r="B20" s="150"/>
      <c r="C20" s="150"/>
      <c r="D20" s="150"/>
      <c r="E20" s="150"/>
      <c r="F20" s="150"/>
      <c r="G20" s="150"/>
      <c r="H20" s="151"/>
      <c r="I20" s="150"/>
      <c r="J20" s="150"/>
      <c r="K20" s="150"/>
      <c r="L20" s="58" t="s">
        <v>0</v>
      </c>
      <c r="M20" s="93">
        <f t="shared" si="4"/>
        <v>0</v>
      </c>
      <c r="N20" s="59">
        <f t="shared" si="2"/>
        <v>0</v>
      </c>
      <c r="O20" s="102"/>
      <c r="P20" s="59">
        <f t="shared" si="3"/>
        <v>0</v>
      </c>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51"/>
      <c r="CC20" s="51"/>
      <c r="CD20" s="51"/>
      <c r="CE20" s="51"/>
      <c r="CF20" s="51"/>
      <c r="CG20" s="51"/>
      <c r="CH20" s="51"/>
      <c r="CI20" s="51"/>
      <c r="CJ20" s="51"/>
      <c r="CK20" s="51"/>
      <c r="CL20" s="51"/>
      <c r="CM20" s="51"/>
      <c r="CN20" s="51"/>
      <c r="CO20" s="51"/>
      <c r="CP20" s="51"/>
      <c r="CQ20" s="66"/>
      <c r="CR20" s="66"/>
      <c r="CS20" s="66"/>
      <c r="CT20" s="66"/>
      <c r="CU20" s="66"/>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c r="IX20" s="54"/>
      <c r="IY20" s="54"/>
      <c r="IZ20" s="54"/>
      <c r="JA20" s="54"/>
      <c r="JB20" s="54"/>
      <c r="JC20" s="54"/>
      <c r="JD20" s="54"/>
      <c r="JE20" s="54"/>
      <c r="JF20" s="54"/>
      <c r="JG20" s="54"/>
      <c r="JH20" s="54"/>
      <c r="JI20" s="54"/>
      <c r="JJ20" s="54"/>
      <c r="JK20" s="54"/>
      <c r="JL20" s="54"/>
      <c r="JM20" s="54"/>
      <c r="JN20" s="54"/>
      <c r="JO20" s="54"/>
      <c r="JP20" s="54"/>
      <c r="JQ20" s="54"/>
      <c r="JR20" s="54"/>
      <c r="JS20" s="54"/>
      <c r="JT20" s="54"/>
      <c r="JU20" s="54"/>
      <c r="JV20" s="54"/>
      <c r="JW20" s="54"/>
      <c r="JX20" s="54"/>
      <c r="JY20" s="54"/>
      <c r="JZ20" s="54"/>
      <c r="KA20" s="54"/>
      <c r="KB20" s="54"/>
    </row>
    <row r="21" spans="1:288" ht="15.75" customHeight="1" x14ac:dyDescent="0.25">
      <c r="A21" s="154" t="s">
        <v>212</v>
      </c>
      <c r="B21" s="154" t="s">
        <v>281</v>
      </c>
      <c r="C21" s="154"/>
      <c r="D21" s="154"/>
      <c r="E21" s="154"/>
      <c r="F21" s="154"/>
      <c r="G21" s="154"/>
      <c r="H21" s="155"/>
      <c r="I21" s="154"/>
      <c r="J21" s="154" t="s">
        <v>328</v>
      </c>
      <c r="K21" s="154"/>
      <c r="L21" s="76" t="s">
        <v>282</v>
      </c>
      <c r="M21" s="93">
        <f t="shared" si="4"/>
        <v>0</v>
      </c>
      <c r="N21" s="59">
        <f t="shared" si="2"/>
        <v>0</v>
      </c>
      <c r="O21" s="102"/>
      <c r="P21" s="59">
        <f t="shared" si="3"/>
        <v>0</v>
      </c>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59"/>
      <c r="CC21" s="59"/>
      <c r="CD21" s="59"/>
      <c r="CE21" s="59"/>
      <c r="CF21" s="59"/>
      <c r="CG21" s="59"/>
      <c r="CH21" s="59"/>
      <c r="CI21" s="59"/>
      <c r="CJ21" s="59"/>
      <c r="CK21" s="59"/>
      <c r="CL21" s="59"/>
      <c r="CM21" s="59"/>
      <c r="CN21" s="59"/>
      <c r="CO21" s="59"/>
      <c r="CP21" s="59"/>
      <c r="CQ21" s="112"/>
      <c r="CR21" s="112"/>
      <c r="CS21" s="112"/>
      <c r="CT21" s="112"/>
      <c r="CU21" s="112"/>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c r="IU21" s="113"/>
      <c r="IV21" s="113"/>
      <c r="IW21" s="113"/>
      <c r="IX21" s="113"/>
      <c r="IY21" s="113"/>
      <c r="IZ21" s="113"/>
      <c r="JA21" s="113"/>
      <c r="JB21" s="113"/>
      <c r="JC21" s="113"/>
      <c r="JD21" s="113"/>
      <c r="JE21" s="113"/>
      <c r="JF21" s="113"/>
      <c r="JG21" s="113"/>
      <c r="JH21" s="113"/>
      <c r="JI21" s="113"/>
      <c r="JJ21" s="113"/>
      <c r="JK21" s="113"/>
      <c r="JL21" s="113"/>
      <c r="JM21" s="113"/>
      <c r="JN21" s="113"/>
      <c r="JO21" s="113"/>
      <c r="JP21" s="113"/>
      <c r="JQ21" s="113"/>
      <c r="JR21" s="113"/>
      <c r="JS21" s="113"/>
      <c r="JT21" s="113"/>
      <c r="JU21" s="113"/>
      <c r="JV21" s="113"/>
      <c r="JW21" s="113"/>
      <c r="JX21" s="113"/>
      <c r="JY21" s="113"/>
      <c r="JZ21" s="113"/>
      <c r="KA21" s="113"/>
      <c r="KB21" s="113"/>
    </row>
    <row r="22" spans="1:288" ht="15.75" customHeight="1" x14ac:dyDescent="0.25">
      <c r="A22" s="154" t="s">
        <v>212</v>
      </c>
      <c r="B22" s="154" t="s">
        <v>281</v>
      </c>
      <c r="C22" s="154" t="s">
        <v>281</v>
      </c>
      <c r="D22" s="154"/>
      <c r="E22" s="154"/>
      <c r="F22" s="154"/>
      <c r="G22" s="154"/>
      <c r="H22" s="155"/>
      <c r="I22" s="154"/>
      <c r="J22" s="154"/>
      <c r="K22" s="154"/>
      <c r="L22" s="76" t="s">
        <v>333</v>
      </c>
      <c r="M22" s="93">
        <f t="shared" si="4"/>
        <v>0</v>
      </c>
      <c r="N22" s="59">
        <f t="shared" si="2"/>
        <v>0</v>
      </c>
      <c r="O22" s="102"/>
      <c r="P22" s="59">
        <f t="shared" si="3"/>
        <v>0</v>
      </c>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59"/>
      <c r="CC22" s="59"/>
      <c r="CD22" s="59"/>
      <c r="CE22" s="59"/>
      <c r="CF22" s="59"/>
      <c r="CG22" s="59"/>
      <c r="CH22" s="59"/>
      <c r="CI22" s="59"/>
      <c r="CJ22" s="59"/>
      <c r="CK22" s="59"/>
      <c r="CL22" s="59"/>
      <c r="CM22" s="59"/>
      <c r="CN22" s="59"/>
      <c r="CO22" s="59"/>
      <c r="CP22" s="59"/>
      <c r="CQ22" s="112"/>
      <c r="CR22" s="112"/>
      <c r="CS22" s="112"/>
      <c r="CT22" s="112"/>
      <c r="CU22" s="112"/>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c r="IW22" s="113"/>
      <c r="IX22" s="113"/>
      <c r="IY22" s="113"/>
      <c r="IZ22" s="113"/>
      <c r="JA22" s="113"/>
      <c r="JB22" s="113"/>
      <c r="JC22" s="113"/>
      <c r="JD22" s="113"/>
      <c r="JE22" s="113"/>
      <c r="JF22" s="113"/>
      <c r="JG22" s="113"/>
      <c r="JH22" s="113"/>
      <c r="JI22" s="113"/>
      <c r="JJ22" s="113"/>
      <c r="JK22" s="113"/>
      <c r="JL22" s="113"/>
      <c r="JM22" s="113"/>
      <c r="JN22" s="113"/>
      <c r="JO22" s="113"/>
      <c r="JP22" s="113"/>
      <c r="JQ22" s="113"/>
      <c r="JR22" s="113"/>
      <c r="JS22" s="113"/>
      <c r="JT22" s="113"/>
      <c r="JU22" s="113"/>
      <c r="JV22" s="113"/>
      <c r="JW22" s="113"/>
      <c r="JX22" s="113"/>
      <c r="JY22" s="113"/>
      <c r="JZ22" s="113"/>
      <c r="KA22" s="113"/>
      <c r="KB22" s="113"/>
    </row>
    <row r="23" spans="1:288" ht="15.75" customHeight="1" x14ac:dyDescent="0.25">
      <c r="A23" s="156" t="s">
        <v>212</v>
      </c>
      <c r="B23" s="156" t="s">
        <v>281</v>
      </c>
      <c r="C23" s="156" t="s">
        <v>281</v>
      </c>
      <c r="D23" s="156" t="s">
        <v>207</v>
      </c>
      <c r="E23" s="156"/>
      <c r="F23" s="156"/>
      <c r="G23" s="156"/>
      <c r="H23" s="157"/>
      <c r="I23" s="156"/>
      <c r="J23" s="156"/>
      <c r="K23" s="156"/>
      <c r="L23" s="95" t="s">
        <v>340</v>
      </c>
      <c r="M23" s="93">
        <f t="shared" si="4"/>
        <v>0</v>
      </c>
      <c r="N23" s="59">
        <f t="shared" si="2"/>
        <v>0</v>
      </c>
      <c r="O23" s="102"/>
      <c r="P23" s="59">
        <f t="shared" si="3"/>
        <v>0</v>
      </c>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9"/>
      <c r="CC23" s="49"/>
      <c r="CD23" s="49"/>
      <c r="CE23" s="49"/>
      <c r="CF23" s="49"/>
      <c r="CG23" s="49"/>
      <c r="CH23" s="49"/>
      <c r="CI23" s="49"/>
      <c r="CJ23" s="49"/>
      <c r="CK23" s="49"/>
      <c r="CL23" s="49"/>
      <c r="CM23" s="49"/>
      <c r="CN23" s="49"/>
      <c r="CO23" s="49"/>
      <c r="CP23" s="49"/>
      <c r="CQ23" s="158"/>
      <c r="CR23" s="158"/>
      <c r="CS23" s="158"/>
      <c r="CT23" s="158"/>
      <c r="CU23" s="158"/>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c r="IU23" s="159"/>
      <c r="IV23" s="159"/>
      <c r="IW23" s="159"/>
      <c r="IX23" s="159"/>
      <c r="IY23" s="159"/>
      <c r="IZ23" s="159"/>
      <c r="JA23" s="159"/>
      <c r="JB23" s="159"/>
      <c r="JC23" s="159"/>
      <c r="JD23" s="159"/>
      <c r="JE23" s="159"/>
      <c r="JF23" s="159"/>
      <c r="JG23" s="159"/>
      <c r="JH23" s="159"/>
      <c r="JI23" s="159"/>
      <c r="JJ23" s="159"/>
      <c r="JK23" s="159"/>
      <c r="JL23" s="159"/>
      <c r="JM23" s="159"/>
      <c r="JN23" s="159"/>
      <c r="JO23" s="159"/>
      <c r="JP23" s="159"/>
      <c r="JQ23" s="159"/>
      <c r="JR23" s="159"/>
      <c r="JS23" s="159"/>
      <c r="JT23" s="159"/>
      <c r="JU23" s="159"/>
      <c r="JV23" s="159"/>
      <c r="JW23" s="159"/>
      <c r="JX23" s="159"/>
      <c r="JY23" s="159"/>
      <c r="JZ23" s="159"/>
      <c r="KA23" s="159"/>
      <c r="KB23" s="159"/>
    </row>
    <row r="24" spans="1:288" ht="15.75" customHeight="1" x14ac:dyDescent="0.25">
      <c r="A24" s="156" t="s">
        <v>212</v>
      </c>
      <c r="B24" s="156" t="s">
        <v>281</v>
      </c>
      <c r="C24" s="156" t="s">
        <v>281</v>
      </c>
      <c r="D24" s="156" t="s">
        <v>207</v>
      </c>
      <c r="E24" s="156" t="s">
        <v>287</v>
      </c>
      <c r="F24" s="156"/>
      <c r="G24" s="156"/>
      <c r="H24" s="157"/>
      <c r="I24" s="156"/>
      <c r="J24" s="156"/>
      <c r="K24" s="156"/>
      <c r="L24" s="95" t="s">
        <v>347</v>
      </c>
      <c r="M24" s="93">
        <f t="shared" si="4"/>
        <v>0</v>
      </c>
      <c r="N24" s="59">
        <f t="shared" si="2"/>
        <v>0</v>
      </c>
      <c r="O24" s="102"/>
      <c r="P24" s="59">
        <f t="shared" si="3"/>
        <v>0</v>
      </c>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9"/>
      <c r="CC24" s="49"/>
      <c r="CD24" s="49"/>
      <c r="CE24" s="49"/>
      <c r="CF24" s="49"/>
      <c r="CG24" s="49"/>
      <c r="CH24" s="49"/>
      <c r="CI24" s="49"/>
      <c r="CJ24" s="49"/>
      <c r="CK24" s="49"/>
      <c r="CL24" s="49"/>
      <c r="CM24" s="49"/>
      <c r="CN24" s="49"/>
      <c r="CO24" s="49"/>
      <c r="CP24" s="49"/>
      <c r="CQ24" s="158"/>
      <c r="CR24" s="158"/>
      <c r="CS24" s="158"/>
      <c r="CT24" s="158"/>
      <c r="CU24" s="158"/>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c r="IT24" s="159"/>
      <c r="IU24" s="159"/>
      <c r="IV24" s="159"/>
      <c r="IW24" s="159"/>
      <c r="IX24" s="159"/>
      <c r="IY24" s="159"/>
      <c r="IZ24" s="159"/>
      <c r="JA24" s="159"/>
      <c r="JB24" s="159"/>
      <c r="JC24" s="159"/>
      <c r="JD24" s="159"/>
      <c r="JE24" s="159"/>
      <c r="JF24" s="159"/>
      <c r="JG24" s="159"/>
      <c r="JH24" s="159"/>
      <c r="JI24" s="159"/>
      <c r="JJ24" s="159"/>
      <c r="JK24" s="159"/>
      <c r="JL24" s="159"/>
      <c r="JM24" s="159"/>
      <c r="JN24" s="159"/>
      <c r="JO24" s="159"/>
      <c r="JP24" s="159"/>
      <c r="JQ24" s="159"/>
      <c r="JR24" s="159"/>
      <c r="JS24" s="159"/>
      <c r="JT24" s="159"/>
      <c r="JU24" s="159"/>
      <c r="JV24" s="159"/>
      <c r="JW24" s="159"/>
      <c r="JX24" s="159"/>
      <c r="JY24" s="159"/>
      <c r="JZ24" s="159"/>
      <c r="KA24" s="159"/>
      <c r="KB24" s="159"/>
    </row>
    <row r="25" spans="1:288" ht="15.75" customHeight="1" x14ac:dyDescent="0.25">
      <c r="A25" s="160" t="s">
        <v>212</v>
      </c>
      <c r="B25" s="160" t="s">
        <v>281</v>
      </c>
      <c r="C25" s="160" t="s">
        <v>281</v>
      </c>
      <c r="D25" s="160" t="s">
        <v>207</v>
      </c>
      <c r="E25" s="160" t="s">
        <v>287</v>
      </c>
      <c r="F25" s="116" t="s">
        <v>348</v>
      </c>
      <c r="G25" s="68" t="s">
        <v>349</v>
      </c>
      <c r="H25" s="161" t="s">
        <v>350</v>
      </c>
      <c r="I25" s="217" t="s">
        <v>223</v>
      </c>
      <c r="J25" s="217" t="s">
        <v>351</v>
      </c>
      <c r="K25" s="217"/>
      <c r="L25" s="326" t="s">
        <v>352</v>
      </c>
      <c r="M25" s="93">
        <f t="shared" si="4"/>
        <v>3494727808</v>
      </c>
      <c r="N25" s="59">
        <f t="shared" si="2"/>
        <v>3494727808</v>
      </c>
      <c r="O25" s="102">
        <v>18</v>
      </c>
      <c r="P25" s="59">
        <f t="shared" si="3"/>
        <v>3494727808</v>
      </c>
      <c r="Q25" s="59">
        <v>3494727808</v>
      </c>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59"/>
      <c r="CC25" s="59"/>
      <c r="CD25" s="59"/>
      <c r="CE25" s="59"/>
      <c r="CF25" s="59"/>
      <c r="CG25" s="59"/>
      <c r="CH25" s="59"/>
      <c r="CI25" s="59"/>
      <c r="CJ25" s="59"/>
      <c r="CK25" s="59"/>
      <c r="CL25" s="59"/>
      <c r="CM25" s="59"/>
      <c r="CN25" s="59"/>
      <c r="CO25" s="59"/>
      <c r="CP25" s="59"/>
      <c r="CQ25" s="112"/>
      <c r="CR25" s="112"/>
      <c r="CS25" s="112"/>
      <c r="CT25" s="112"/>
      <c r="CU25" s="112"/>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c r="IT25" s="113"/>
      <c r="IU25" s="113"/>
      <c r="IV25" s="113"/>
      <c r="IW25" s="113"/>
      <c r="IX25" s="113"/>
      <c r="IY25" s="113"/>
      <c r="IZ25" s="113"/>
      <c r="JA25" s="113"/>
      <c r="JB25" s="113"/>
      <c r="JC25" s="113"/>
      <c r="JD25" s="113"/>
      <c r="JE25" s="113"/>
      <c r="JF25" s="113"/>
      <c r="JG25" s="113"/>
      <c r="JH25" s="113"/>
      <c r="JI25" s="113"/>
      <c r="JJ25" s="113"/>
      <c r="JK25" s="113"/>
      <c r="JL25" s="113"/>
      <c r="JM25" s="113"/>
      <c r="JN25" s="113"/>
      <c r="JO25" s="113"/>
      <c r="JP25" s="113"/>
      <c r="JQ25" s="113"/>
      <c r="JR25" s="113"/>
      <c r="JS25" s="113"/>
      <c r="JT25" s="113"/>
      <c r="JU25" s="113"/>
      <c r="JV25" s="113"/>
      <c r="JW25" s="113"/>
      <c r="JX25" s="113"/>
      <c r="JY25" s="113"/>
      <c r="JZ25" s="113"/>
      <c r="KA25" s="113"/>
      <c r="KB25" s="113"/>
    </row>
    <row r="26" spans="1:288" ht="15.75" customHeight="1" x14ac:dyDescent="0.25">
      <c r="A26" s="154" t="s">
        <v>212</v>
      </c>
      <c r="B26" s="154" t="s">
        <v>202</v>
      </c>
      <c r="C26" s="154"/>
      <c r="D26" s="154"/>
      <c r="E26" s="154"/>
      <c r="F26" s="154"/>
      <c r="G26" s="154"/>
      <c r="H26" s="155"/>
      <c r="I26" s="154"/>
      <c r="J26" s="154"/>
      <c r="K26" s="154"/>
      <c r="L26" s="76" t="s">
        <v>353</v>
      </c>
      <c r="M26" s="93">
        <f t="shared" si="4"/>
        <v>0</v>
      </c>
      <c r="N26" s="59">
        <f t="shared" si="2"/>
        <v>0</v>
      </c>
      <c r="O26" s="102"/>
      <c r="P26" s="59">
        <f t="shared" si="3"/>
        <v>0</v>
      </c>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51"/>
      <c r="CC26" s="51"/>
      <c r="CD26" s="51"/>
      <c r="CE26" s="51"/>
      <c r="CF26" s="51"/>
      <c r="CG26" s="51"/>
      <c r="CH26" s="51"/>
      <c r="CI26" s="51"/>
      <c r="CJ26" s="51"/>
      <c r="CK26" s="51"/>
      <c r="CL26" s="51"/>
      <c r="CM26" s="51"/>
      <c r="CN26" s="51"/>
      <c r="CO26" s="51"/>
      <c r="CP26" s="51"/>
      <c r="CQ26" s="66"/>
      <c r="CR26" s="66"/>
      <c r="CS26" s="66"/>
      <c r="CT26" s="66"/>
      <c r="CU26" s="66"/>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4"/>
      <c r="JQ26" s="54"/>
      <c r="JR26" s="54"/>
      <c r="JS26" s="54"/>
      <c r="JT26" s="54"/>
      <c r="JU26" s="54"/>
      <c r="JV26" s="54"/>
      <c r="JW26" s="54"/>
      <c r="JX26" s="54"/>
      <c r="JY26" s="54"/>
      <c r="JZ26" s="54"/>
      <c r="KA26" s="54"/>
      <c r="KB26" s="54"/>
    </row>
    <row r="27" spans="1:288" ht="15.75" customHeight="1" x14ac:dyDescent="0.25">
      <c r="A27" s="154" t="s">
        <v>212</v>
      </c>
      <c r="B27" s="154" t="s">
        <v>202</v>
      </c>
      <c r="C27" s="154" t="s">
        <v>204</v>
      </c>
      <c r="D27" s="154"/>
      <c r="E27" s="154"/>
      <c r="F27" s="154"/>
      <c r="G27" s="154"/>
      <c r="H27" s="155"/>
      <c r="I27" s="154"/>
      <c r="J27" s="154"/>
      <c r="K27" s="154"/>
      <c r="L27" s="76" t="s">
        <v>354</v>
      </c>
      <c r="M27" s="93">
        <f t="shared" si="4"/>
        <v>0</v>
      </c>
      <c r="N27" s="59">
        <f t="shared" si="2"/>
        <v>0</v>
      </c>
      <c r="O27" s="102"/>
      <c r="P27" s="59">
        <f t="shared" si="3"/>
        <v>0</v>
      </c>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51"/>
      <c r="CC27" s="51"/>
      <c r="CD27" s="51"/>
      <c r="CE27" s="51"/>
      <c r="CF27" s="51"/>
      <c r="CG27" s="51"/>
      <c r="CH27" s="51"/>
      <c r="CI27" s="51"/>
      <c r="CJ27" s="51"/>
      <c r="CK27" s="51"/>
      <c r="CL27" s="51"/>
      <c r="CM27" s="51"/>
      <c r="CN27" s="51"/>
      <c r="CO27" s="51"/>
      <c r="CP27" s="51"/>
      <c r="CQ27" s="66"/>
      <c r="CR27" s="66"/>
      <c r="CS27" s="66"/>
      <c r="CT27" s="66"/>
      <c r="CU27" s="66"/>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row>
    <row r="28" spans="1:288" ht="15.75" customHeight="1" x14ac:dyDescent="0.25">
      <c r="A28" s="156" t="s">
        <v>212</v>
      </c>
      <c r="B28" s="162" t="s">
        <v>202</v>
      </c>
      <c r="C28" s="162" t="s">
        <v>204</v>
      </c>
      <c r="D28" s="162" t="s">
        <v>355</v>
      </c>
      <c r="E28" s="162"/>
      <c r="F28" s="162"/>
      <c r="G28" s="162"/>
      <c r="H28" s="91"/>
      <c r="I28" s="121"/>
      <c r="J28" s="121"/>
      <c r="K28" s="121"/>
      <c r="L28" s="95" t="s">
        <v>356</v>
      </c>
      <c r="M28" s="93">
        <f t="shared" si="4"/>
        <v>0</v>
      </c>
      <c r="N28" s="59">
        <f t="shared" si="2"/>
        <v>0</v>
      </c>
      <c r="O28" s="102"/>
      <c r="P28" s="59">
        <f t="shared" si="3"/>
        <v>0</v>
      </c>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51"/>
      <c r="CC28" s="51"/>
      <c r="CD28" s="51"/>
      <c r="CE28" s="51"/>
      <c r="CF28" s="51"/>
      <c r="CG28" s="51"/>
      <c r="CH28" s="51"/>
      <c r="CI28" s="51"/>
      <c r="CJ28" s="51"/>
      <c r="CK28" s="51"/>
      <c r="CL28" s="51"/>
      <c r="CM28" s="51"/>
      <c r="CN28" s="51"/>
      <c r="CO28" s="51"/>
      <c r="CP28" s="51"/>
      <c r="CQ28" s="66"/>
      <c r="CR28" s="66"/>
      <c r="CS28" s="66"/>
      <c r="CT28" s="66"/>
      <c r="CU28" s="66"/>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c r="IX28" s="54"/>
      <c r="IY28" s="54"/>
      <c r="IZ28" s="54"/>
      <c r="JA28" s="54"/>
      <c r="JB28" s="54"/>
      <c r="JC28" s="54"/>
      <c r="JD28" s="54"/>
      <c r="JE28" s="54"/>
      <c r="JF28" s="54"/>
      <c r="JG28" s="54"/>
      <c r="JH28" s="54"/>
      <c r="JI28" s="54"/>
      <c r="JJ28" s="54"/>
      <c r="JK28" s="54"/>
      <c r="JL28" s="54"/>
      <c r="JM28" s="54"/>
      <c r="JN28" s="54"/>
      <c r="JO28" s="54"/>
      <c r="JP28" s="54"/>
      <c r="JQ28" s="54"/>
      <c r="JR28" s="54"/>
      <c r="JS28" s="54"/>
      <c r="JT28" s="54"/>
      <c r="JU28" s="54"/>
      <c r="JV28" s="54"/>
      <c r="JW28" s="54"/>
      <c r="JX28" s="54"/>
      <c r="JY28" s="54"/>
      <c r="JZ28" s="54"/>
      <c r="KA28" s="54"/>
      <c r="KB28" s="54"/>
    </row>
    <row r="29" spans="1:288" ht="15.75" customHeight="1" x14ac:dyDescent="0.25">
      <c r="A29" s="156" t="s">
        <v>212</v>
      </c>
      <c r="B29" s="156" t="s">
        <v>202</v>
      </c>
      <c r="C29" s="156" t="s">
        <v>204</v>
      </c>
      <c r="D29" s="156" t="s">
        <v>355</v>
      </c>
      <c r="E29" s="156" t="s">
        <v>359</v>
      </c>
      <c r="F29" s="163"/>
      <c r="G29" s="163"/>
      <c r="H29" s="164"/>
      <c r="I29" s="162"/>
      <c r="J29" s="162"/>
      <c r="K29" s="162"/>
      <c r="L29" s="122" t="s">
        <v>360</v>
      </c>
      <c r="M29" s="93">
        <f t="shared" si="4"/>
        <v>0</v>
      </c>
      <c r="N29" s="59">
        <f t="shared" si="2"/>
        <v>0</v>
      </c>
      <c r="O29" s="102"/>
      <c r="P29" s="59">
        <f t="shared" si="3"/>
        <v>0</v>
      </c>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80"/>
      <c r="CA29" s="80"/>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row>
    <row r="30" spans="1:288" ht="15.75" customHeight="1" x14ac:dyDescent="0.25">
      <c r="A30" s="160" t="s">
        <v>212</v>
      </c>
      <c r="B30" s="160" t="s">
        <v>202</v>
      </c>
      <c r="C30" s="160" t="s">
        <v>204</v>
      </c>
      <c r="D30" s="160" t="s">
        <v>355</v>
      </c>
      <c r="E30" s="160" t="s">
        <v>359</v>
      </c>
      <c r="F30" s="165" t="s">
        <v>1149</v>
      </c>
      <c r="G30" s="109" t="s">
        <v>363</v>
      </c>
      <c r="H30" s="166" t="s">
        <v>364</v>
      </c>
      <c r="I30" s="217" t="s">
        <v>223</v>
      </c>
      <c r="J30" s="106" t="s">
        <v>365</v>
      </c>
      <c r="K30" s="106"/>
      <c r="L30" s="171" t="s">
        <v>368</v>
      </c>
      <c r="M30" s="93">
        <f t="shared" si="4"/>
        <v>1500000000</v>
      </c>
      <c r="N30" s="59">
        <f t="shared" si="2"/>
        <v>1500000000</v>
      </c>
      <c r="O30" s="102">
        <v>24</v>
      </c>
      <c r="P30" s="59">
        <f t="shared" si="3"/>
        <v>1500000000</v>
      </c>
      <c r="Q30" s="59">
        <v>1500000000</v>
      </c>
      <c r="R30" s="59"/>
      <c r="S30" s="5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9"/>
      <c r="CC30" s="49"/>
      <c r="CD30" s="49"/>
      <c r="CE30" s="49"/>
      <c r="CF30" s="49"/>
      <c r="CG30" s="49"/>
      <c r="CH30" s="49"/>
      <c r="CI30" s="49"/>
      <c r="CJ30" s="49"/>
      <c r="CK30" s="49"/>
      <c r="CL30" s="49"/>
      <c r="CM30" s="49"/>
      <c r="CN30" s="49"/>
      <c r="CO30" s="49"/>
      <c r="CP30" s="49"/>
      <c r="CQ30" s="158"/>
      <c r="CR30" s="158"/>
      <c r="CS30" s="158"/>
      <c r="CT30" s="158"/>
      <c r="CU30" s="158"/>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c r="IV30" s="159"/>
      <c r="IW30" s="159"/>
      <c r="IX30" s="159"/>
      <c r="IY30" s="159"/>
      <c r="IZ30" s="159"/>
      <c r="JA30" s="159"/>
      <c r="JB30" s="159"/>
      <c r="JC30" s="159"/>
      <c r="JD30" s="159"/>
      <c r="JE30" s="159"/>
      <c r="JF30" s="159"/>
      <c r="JG30" s="159"/>
      <c r="JH30" s="159"/>
      <c r="JI30" s="159"/>
      <c r="JJ30" s="159"/>
      <c r="JK30" s="159"/>
      <c r="JL30" s="159"/>
      <c r="JM30" s="159"/>
      <c r="JN30" s="159"/>
      <c r="JO30" s="159"/>
      <c r="JP30" s="159"/>
      <c r="JQ30" s="159"/>
      <c r="JR30" s="159"/>
      <c r="JS30" s="159"/>
      <c r="JT30" s="159"/>
      <c r="JU30" s="159"/>
      <c r="JV30" s="159"/>
      <c r="JW30" s="159"/>
      <c r="JX30" s="159"/>
      <c r="JY30" s="159"/>
      <c r="JZ30" s="159"/>
      <c r="KA30" s="159"/>
      <c r="KB30" s="159"/>
    </row>
    <row r="31" spans="1:288" ht="15.75" customHeight="1" x14ac:dyDescent="0.25">
      <c r="A31" s="156" t="s">
        <v>212</v>
      </c>
      <c r="B31" s="156" t="s">
        <v>202</v>
      </c>
      <c r="C31" s="156" t="s">
        <v>204</v>
      </c>
      <c r="D31" s="156" t="s">
        <v>375</v>
      </c>
      <c r="E31" s="156" t="s">
        <v>379</v>
      </c>
      <c r="F31" s="156"/>
      <c r="G31" s="156"/>
      <c r="H31" s="157"/>
      <c r="I31" s="156"/>
      <c r="J31" s="156"/>
      <c r="K31" s="156"/>
      <c r="L31" s="95" t="s">
        <v>380</v>
      </c>
      <c r="M31" s="93">
        <f t="shared" si="4"/>
        <v>0</v>
      </c>
      <c r="N31" s="59">
        <f t="shared" si="2"/>
        <v>0</v>
      </c>
      <c r="O31" s="102"/>
      <c r="P31" s="59">
        <f t="shared" si="3"/>
        <v>0</v>
      </c>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51"/>
      <c r="CC31" s="51"/>
      <c r="CD31" s="51"/>
      <c r="CE31" s="51"/>
      <c r="CF31" s="51"/>
      <c r="CG31" s="51"/>
      <c r="CH31" s="51"/>
      <c r="CI31" s="51"/>
      <c r="CJ31" s="51"/>
      <c r="CK31" s="51"/>
      <c r="CL31" s="51"/>
      <c r="CM31" s="51"/>
      <c r="CN31" s="51"/>
      <c r="CO31" s="51"/>
      <c r="CP31" s="51"/>
      <c r="CQ31" s="66"/>
      <c r="CR31" s="66"/>
      <c r="CS31" s="66"/>
      <c r="CT31" s="66"/>
      <c r="CU31" s="66"/>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row>
    <row r="32" spans="1:288" ht="15.75" customHeight="1" x14ac:dyDescent="0.25">
      <c r="A32" s="160" t="s">
        <v>212</v>
      </c>
      <c r="B32" s="160" t="s">
        <v>202</v>
      </c>
      <c r="C32" s="160" t="s">
        <v>204</v>
      </c>
      <c r="D32" s="160" t="s">
        <v>375</v>
      </c>
      <c r="E32" s="160" t="s">
        <v>379</v>
      </c>
      <c r="F32" s="172" t="s">
        <v>382</v>
      </c>
      <c r="G32" s="109" t="s">
        <v>363</v>
      </c>
      <c r="H32" s="166" t="s">
        <v>383</v>
      </c>
      <c r="I32" s="217" t="s">
        <v>223</v>
      </c>
      <c r="J32" s="106" t="s">
        <v>384</v>
      </c>
      <c r="K32" s="106"/>
      <c r="L32" s="171" t="s">
        <v>385</v>
      </c>
      <c r="M32" s="93">
        <f t="shared" si="4"/>
        <v>1000000000</v>
      </c>
      <c r="N32" s="59">
        <f t="shared" si="2"/>
        <v>1000000000</v>
      </c>
      <c r="O32" s="102">
        <v>24</v>
      </c>
      <c r="P32" s="59">
        <f t="shared" si="3"/>
        <v>1000000000</v>
      </c>
      <c r="Q32" s="59">
        <v>1000000000</v>
      </c>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59"/>
      <c r="CC32" s="59"/>
      <c r="CD32" s="59"/>
      <c r="CE32" s="59"/>
      <c r="CF32" s="59"/>
      <c r="CG32" s="59"/>
      <c r="CH32" s="59"/>
      <c r="CI32" s="59"/>
      <c r="CJ32" s="59"/>
      <c r="CK32" s="59"/>
      <c r="CL32" s="59"/>
      <c r="CM32" s="59"/>
      <c r="CN32" s="59"/>
      <c r="CO32" s="59"/>
      <c r="CP32" s="59"/>
      <c r="CQ32" s="112"/>
      <c r="CR32" s="112"/>
      <c r="CS32" s="112"/>
      <c r="CT32" s="112"/>
      <c r="CU32" s="112"/>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c r="IW32" s="113"/>
      <c r="IX32" s="113"/>
      <c r="IY32" s="113"/>
      <c r="IZ32" s="113"/>
      <c r="JA32" s="113"/>
      <c r="JB32" s="113"/>
      <c r="JC32" s="113"/>
      <c r="JD32" s="113"/>
      <c r="JE32" s="113"/>
      <c r="JF32" s="113"/>
      <c r="JG32" s="113"/>
      <c r="JH32" s="113"/>
      <c r="JI32" s="113"/>
      <c r="JJ32" s="113"/>
      <c r="JK32" s="113"/>
      <c r="JL32" s="113"/>
      <c r="JM32" s="113"/>
      <c r="JN32" s="113"/>
      <c r="JO32" s="113"/>
      <c r="JP32" s="113"/>
      <c r="JQ32" s="113"/>
      <c r="JR32" s="113"/>
      <c r="JS32" s="113"/>
      <c r="JT32" s="113"/>
      <c r="JU32" s="113"/>
      <c r="JV32" s="113"/>
      <c r="JW32" s="113"/>
      <c r="JX32" s="113"/>
      <c r="JY32" s="113"/>
      <c r="JZ32" s="113"/>
      <c r="KA32" s="113"/>
      <c r="KB32" s="113"/>
    </row>
    <row r="33" spans="1:288" ht="15.75" customHeight="1" x14ac:dyDescent="0.25">
      <c r="A33" s="72" t="s">
        <v>212</v>
      </c>
      <c r="B33" s="72" t="s">
        <v>207</v>
      </c>
      <c r="C33" s="72"/>
      <c r="D33" s="72"/>
      <c r="E33" s="72"/>
      <c r="F33" s="72"/>
      <c r="G33" s="72"/>
      <c r="H33" s="155"/>
      <c r="I33" s="154"/>
      <c r="J33" s="154"/>
      <c r="K33" s="154"/>
      <c r="L33" s="76" t="s">
        <v>272</v>
      </c>
      <c r="M33" s="93">
        <f t="shared" si="4"/>
        <v>0</v>
      </c>
      <c r="N33" s="59">
        <f t="shared" si="2"/>
        <v>0</v>
      </c>
      <c r="O33" s="102"/>
      <c r="P33" s="59">
        <f t="shared" si="3"/>
        <v>0</v>
      </c>
      <c r="Q33" s="59"/>
      <c r="R33" s="59"/>
      <c r="S33" s="59"/>
      <c r="T33" s="59"/>
      <c r="U33" s="59"/>
      <c r="V33" s="59"/>
      <c r="W33" s="59"/>
      <c r="X33" s="59"/>
      <c r="Y33" s="59"/>
      <c r="Z33" s="59"/>
      <c r="AA33" s="59"/>
      <c r="AB33" s="59"/>
      <c r="AC33" s="59"/>
      <c r="AD33" s="59"/>
      <c r="AE33" s="59"/>
      <c r="AF33" s="59"/>
      <c r="AG33" s="59"/>
      <c r="AH33" s="173"/>
      <c r="AI33" s="173"/>
      <c r="AJ33" s="173"/>
      <c r="AK33" s="173"/>
      <c r="AL33" s="173"/>
      <c r="AM33" s="173"/>
      <c r="AN33" s="173"/>
      <c r="AO33" s="173"/>
      <c r="AP33" s="173"/>
      <c r="AQ33" s="173"/>
      <c r="AR33" s="173"/>
      <c r="AS33" s="173"/>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129"/>
      <c r="EN33" s="129"/>
      <c r="EO33" s="129"/>
      <c r="EP33" s="129"/>
      <c r="EQ33" s="129"/>
      <c r="ER33" s="130"/>
      <c r="ES33" s="130"/>
      <c r="ET33" s="174"/>
      <c r="EU33" s="174"/>
      <c r="EV33" s="174"/>
      <c r="EW33" s="174"/>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8"/>
      <c r="GZ33" s="8"/>
      <c r="HA33" s="8"/>
      <c r="HB33" s="8"/>
      <c r="HC33" s="8"/>
      <c r="HD33" s="8"/>
      <c r="HE33" s="8"/>
      <c r="HF33" s="131"/>
      <c r="HG33" s="131"/>
      <c r="HH33" s="131"/>
      <c r="HI33" s="131"/>
      <c r="HJ33" s="131"/>
      <c r="HK33" s="131"/>
      <c r="HL33" s="131"/>
      <c r="HM33" s="132"/>
      <c r="HN33" s="8"/>
      <c r="HO33" s="8"/>
      <c r="HP33" s="8"/>
      <c r="HQ33" s="8"/>
      <c r="HR33" s="8"/>
      <c r="HS33" s="168"/>
      <c r="HT33" s="168"/>
      <c r="HU33" s="168"/>
      <c r="HV33" s="168"/>
      <c r="HW33" s="168"/>
      <c r="HX33" s="168"/>
      <c r="HY33" s="168"/>
      <c r="HZ33" s="168"/>
      <c r="IA33" s="168"/>
      <c r="IB33" s="168"/>
      <c r="IC33" s="168"/>
      <c r="ID33" s="168"/>
      <c r="IE33" s="169"/>
      <c r="IF33" s="168"/>
      <c r="IG33" s="168"/>
      <c r="IH33" s="168"/>
      <c r="II33" s="168"/>
      <c r="IJ33" s="168"/>
      <c r="IK33" s="168"/>
      <c r="IL33" s="168"/>
      <c r="IM33" s="168"/>
      <c r="IN33" s="168"/>
      <c r="IO33" s="168"/>
      <c r="IP33" s="168"/>
      <c r="IQ33" s="168"/>
      <c r="IR33" s="168"/>
      <c r="IS33" s="168"/>
      <c r="IT33" s="168"/>
      <c r="IU33" s="168"/>
      <c r="IV33" s="168"/>
      <c r="IW33" s="168"/>
      <c r="IX33" s="168"/>
      <c r="IY33" s="168"/>
      <c r="IZ33" s="168"/>
      <c r="JA33" s="168"/>
      <c r="JB33" s="168"/>
      <c r="JC33" s="168"/>
      <c r="JD33" s="168"/>
      <c r="JE33" s="168"/>
      <c r="JF33" s="168"/>
      <c r="JG33" s="168"/>
      <c r="JH33" s="168"/>
      <c r="JI33" s="168"/>
      <c r="JJ33" s="113"/>
      <c r="JK33" s="168"/>
      <c r="JL33" s="168"/>
      <c r="JM33" s="168"/>
      <c r="JN33" s="168"/>
      <c r="JO33" s="168"/>
      <c r="JP33" s="168"/>
      <c r="JQ33" s="113"/>
      <c r="JR33" s="113"/>
      <c r="JS33" s="113"/>
      <c r="JT33" s="113"/>
      <c r="JU33" s="113"/>
      <c r="JV33" s="113"/>
      <c r="JW33" s="113"/>
      <c r="JX33" s="113"/>
      <c r="JY33" s="113"/>
      <c r="JZ33" s="113"/>
      <c r="KA33" s="113"/>
      <c r="KB33" s="113"/>
    </row>
    <row r="34" spans="1:288" ht="15.75" customHeight="1" x14ac:dyDescent="0.25">
      <c r="A34" s="72" t="s">
        <v>212</v>
      </c>
      <c r="B34" s="72" t="s">
        <v>207</v>
      </c>
      <c r="C34" s="72" t="s">
        <v>212</v>
      </c>
      <c r="D34" s="72"/>
      <c r="E34" s="72"/>
      <c r="F34" s="72"/>
      <c r="G34" s="72"/>
      <c r="H34" s="155"/>
      <c r="I34" s="154"/>
      <c r="J34" s="154"/>
      <c r="K34" s="154"/>
      <c r="L34" s="76" t="s">
        <v>213</v>
      </c>
      <c r="M34" s="93">
        <f t="shared" si="4"/>
        <v>0</v>
      </c>
      <c r="N34" s="59">
        <f t="shared" si="2"/>
        <v>0</v>
      </c>
      <c r="O34" s="102"/>
      <c r="P34" s="59">
        <f t="shared" si="3"/>
        <v>0</v>
      </c>
      <c r="Q34" s="59"/>
      <c r="R34" s="59"/>
      <c r="S34" s="59"/>
      <c r="T34" s="59"/>
      <c r="U34" s="59"/>
      <c r="V34" s="59"/>
      <c r="W34" s="59"/>
      <c r="X34" s="59"/>
      <c r="Y34" s="59"/>
      <c r="Z34" s="59"/>
      <c r="AA34" s="59"/>
      <c r="AB34" s="59"/>
      <c r="AC34" s="59"/>
      <c r="AD34" s="59"/>
      <c r="AE34" s="59"/>
      <c r="AF34" s="59"/>
      <c r="AG34" s="59"/>
      <c r="AH34" s="173"/>
      <c r="AI34" s="173"/>
      <c r="AJ34" s="173"/>
      <c r="AK34" s="173"/>
      <c r="AL34" s="173"/>
      <c r="AM34" s="173"/>
      <c r="AN34" s="173"/>
      <c r="AO34" s="173"/>
      <c r="AP34" s="173"/>
      <c r="AQ34" s="173"/>
      <c r="AR34" s="173"/>
      <c r="AS34" s="173"/>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129"/>
      <c r="EN34" s="129"/>
      <c r="EO34" s="129"/>
      <c r="EP34" s="129"/>
      <c r="EQ34" s="129"/>
      <c r="ER34" s="130"/>
      <c r="ES34" s="130"/>
      <c r="ET34" s="174"/>
      <c r="EU34" s="174"/>
      <c r="EV34" s="174"/>
      <c r="EW34" s="174"/>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8"/>
      <c r="GZ34" s="8"/>
      <c r="HA34" s="8"/>
      <c r="HB34" s="8"/>
      <c r="HC34" s="8"/>
      <c r="HD34" s="8"/>
      <c r="HE34" s="8"/>
      <c r="HF34" s="131"/>
      <c r="HG34" s="131"/>
      <c r="HH34" s="131"/>
      <c r="HI34" s="131"/>
      <c r="HJ34" s="131"/>
      <c r="HK34" s="131"/>
      <c r="HL34" s="131"/>
      <c r="HM34" s="132"/>
      <c r="HN34" s="8"/>
      <c r="HO34" s="8"/>
      <c r="HP34" s="8"/>
      <c r="HQ34" s="8"/>
      <c r="HR34" s="8"/>
      <c r="HS34" s="168"/>
      <c r="HT34" s="168"/>
      <c r="HU34" s="168"/>
      <c r="HV34" s="168"/>
      <c r="HW34" s="168"/>
      <c r="HX34" s="168"/>
      <c r="HY34" s="168"/>
      <c r="HZ34" s="168"/>
      <c r="IA34" s="168"/>
      <c r="IB34" s="168"/>
      <c r="IC34" s="168"/>
      <c r="ID34" s="168"/>
      <c r="IE34" s="169"/>
      <c r="IF34" s="168"/>
      <c r="IG34" s="168"/>
      <c r="IH34" s="168"/>
      <c r="II34" s="168"/>
      <c r="IJ34" s="168"/>
      <c r="IK34" s="168"/>
      <c r="IL34" s="168"/>
      <c r="IM34" s="168"/>
      <c r="IN34" s="168"/>
      <c r="IO34" s="168"/>
      <c r="IP34" s="168"/>
      <c r="IQ34" s="168"/>
      <c r="IR34" s="168"/>
      <c r="IS34" s="168"/>
      <c r="IT34" s="168"/>
      <c r="IU34" s="168"/>
      <c r="IV34" s="168"/>
      <c r="IW34" s="168"/>
      <c r="IX34" s="168"/>
      <c r="IY34" s="168"/>
      <c r="IZ34" s="168"/>
      <c r="JA34" s="168"/>
      <c r="JB34" s="168"/>
      <c r="JC34" s="168"/>
      <c r="JD34" s="168"/>
      <c r="JE34" s="168"/>
      <c r="JF34" s="168"/>
      <c r="JG34" s="168"/>
      <c r="JH34" s="168"/>
      <c r="JI34" s="168"/>
      <c r="JJ34" s="113"/>
      <c r="JK34" s="168"/>
      <c r="JL34" s="168"/>
      <c r="JM34" s="168"/>
      <c r="JN34" s="168"/>
      <c r="JO34" s="168"/>
      <c r="JP34" s="168"/>
      <c r="JQ34" s="113"/>
      <c r="JR34" s="113"/>
      <c r="JS34" s="113"/>
      <c r="JT34" s="113"/>
      <c r="JU34" s="113"/>
      <c r="JV34" s="113"/>
      <c r="JW34" s="113"/>
      <c r="JX34" s="113"/>
      <c r="JY34" s="113"/>
      <c r="JZ34" s="113"/>
      <c r="KA34" s="113"/>
      <c r="KB34" s="113"/>
    </row>
    <row r="35" spans="1:288" ht="15.75" customHeight="1" x14ac:dyDescent="0.25">
      <c r="A35" s="91" t="s">
        <v>212</v>
      </c>
      <c r="B35" s="91" t="s">
        <v>207</v>
      </c>
      <c r="C35" s="91" t="s">
        <v>212</v>
      </c>
      <c r="D35" s="91" t="s">
        <v>396</v>
      </c>
      <c r="E35" s="91"/>
      <c r="F35" s="91"/>
      <c r="G35" s="91"/>
      <c r="H35" s="157"/>
      <c r="I35" s="156"/>
      <c r="J35" s="156"/>
      <c r="K35" s="156"/>
      <c r="L35" s="95" t="s">
        <v>397</v>
      </c>
      <c r="M35" s="93">
        <f t="shared" si="4"/>
        <v>0</v>
      </c>
      <c r="N35" s="59">
        <f t="shared" si="2"/>
        <v>0</v>
      </c>
      <c r="O35" s="102"/>
      <c r="P35" s="59">
        <f t="shared" si="3"/>
        <v>0</v>
      </c>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59"/>
      <c r="CC35" s="59"/>
      <c r="CD35" s="59"/>
      <c r="CE35" s="59"/>
      <c r="CF35" s="59"/>
      <c r="CG35" s="59"/>
      <c r="CH35" s="59"/>
      <c r="CI35" s="59"/>
      <c r="CJ35" s="59"/>
      <c r="CK35" s="59"/>
      <c r="CL35" s="59"/>
      <c r="CM35" s="59"/>
      <c r="CN35" s="59"/>
      <c r="CO35" s="59"/>
      <c r="CP35" s="59"/>
      <c r="CQ35" s="112"/>
      <c r="CR35" s="112"/>
      <c r="CS35" s="112"/>
      <c r="CT35" s="112"/>
      <c r="CU35" s="112"/>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c r="IR35" s="113"/>
      <c r="IS35" s="113"/>
      <c r="IT35" s="113"/>
      <c r="IU35" s="113"/>
      <c r="IV35" s="113"/>
      <c r="IW35" s="113"/>
      <c r="IX35" s="113"/>
      <c r="IY35" s="113"/>
      <c r="IZ35" s="113"/>
      <c r="JA35" s="113"/>
      <c r="JB35" s="113"/>
      <c r="JC35" s="113"/>
      <c r="JD35" s="113"/>
      <c r="JE35" s="113"/>
      <c r="JF35" s="113"/>
      <c r="JG35" s="113"/>
      <c r="JH35" s="113"/>
      <c r="JI35" s="113"/>
      <c r="JJ35" s="113"/>
      <c r="JK35" s="113"/>
      <c r="JL35" s="113"/>
      <c r="JM35" s="113"/>
      <c r="JN35" s="113"/>
      <c r="JO35" s="113"/>
      <c r="JP35" s="113"/>
      <c r="JQ35" s="113"/>
      <c r="JR35" s="113"/>
      <c r="JS35" s="113"/>
      <c r="JT35" s="113"/>
      <c r="JU35" s="113"/>
      <c r="JV35" s="113"/>
      <c r="JW35" s="113"/>
      <c r="JX35" s="113"/>
      <c r="JY35" s="113"/>
      <c r="JZ35" s="113"/>
      <c r="KA35" s="113"/>
      <c r="KB35" s="113"/>
    </row>
    <row r="36" spans="1:288" ht="15.75" customHeight="1" x14ac:dyDescent="0.25">
      <c r="A36" s="91" t="s">
        <v>212</v>
      </c>
      <c r="B36" s="91" t="s">
        <v>207</v>
      </c>
      <c r="C36" s="91" t="s">
        <v>212</v>
      </c>
      <c r="D36" s="91" t="s">
        <v>396</v>
      </c>
      <c r="E36" s="91" t="s">
        <v>406</v>
      </c>
      <c r="F36" s="91"/>
      <c r="G36" s="91"/>
      <c r="H36" s="157"/>
      <c r="I36" s="156"/>
      <c r="J36" s="156"/>
      <c r="K36" s="156"/>
      <c r="L36" s="95" t="s">
        <v>407</v>
      </c>
      <c r="M36" s="93">
        <f t="shared" si="4"/>
        <v>0</v>
      </c>
      <c r="N36" s="59">
        <f t="shared" si="2"/>
        <v>0</v>
      </c>
      <c r="O36" s="102"/>
      <c r="P36" s="59">
        <f t="shared" si="3"/>
        <v>0</v>
      </c>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59"/>
      <c r="CC36" s="59"/>
      <c r="CD36" s="59"/>
      <c r="CE36" s="59"/>
      <c r="CF36" s="59"/>
      <c r="CG36" s="59"/>
      <c r="CH36" s="59"/>
      <c r="CI36" s="59"/>
      <c r="CJ36" s="59"/>
      <c r="CK36" s="59"/>
      <c r="CL36" s="59"/>
      <c r="CM36" s="59"/>
      <c r="CN36" s="59"/>
      <c r="CO36" s="59"/>
      <c r="CP36" s="59"/>
      <c r="CQ36" s="112"/>
      <c r="CR36" s="112"/>
      <c r="CS36" s="112"/>
      <c r="CT36" s="112"/>
      <c r="CU36" s="112"/>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c r="IW36" s="113"/>
      <c r="IX36" s="113"/>
      <c r="IY36" s="113"/>
      <c r="IZ36" s="113"/>
      <c r="JA36" s="113"/>
      <c r="JB36" s="113"/>
      <c r="JC36" s="113"/>
      <c r="JD36" s="113"/>
      <c r="JE36" s="113"/>
      <c r="JF36" s="113"/>
      <c r="JG36" s="113"/>
      <c r="JH36" s="113"/>
      <c r="JI36" s="113"/>
      <c r="JJ36" s="113"/>
      <c r="JK36" s="113"/>
      <c r="JL36" s="113"/>
      <c r="JM36" s="113"/>
      <c r="JN36" s="113"/>
      <c r="JO36" s="113"/>
      <c r="JP36" s="113"/>
      <c r="JQ36" s="113"/>
      <c r="JR36" s="113"/>
      <c r="JS36" s="113"/>
      <c r="JT36" s="113"/>
      <c r="JU36" s="113"/>
      <c r="JV36" s="113"/>
      <c r="JW36" s="113"/>
      <c r="JX36" s="113"/>
      <c r="JY36" s="113"/>
      <c r="JZ36" s="113"/>
      <c r="KA36" s="113"/>
      <c r="KB36" s="113"/>
    </row>
    <row r="37" spans="1:288" ht="15.75" customHeight="1" x14ac:dyDescent="0.25">
      <c r="A37" s="160" t="s">
        <v>212</v>
      </c>
      <c r="B37" s="160" t="s">
        <v>207</v>
      </c>
      <c r="C37" s="160" t="s">
        <v>212</v>
      </c>
      <c r="D37" s="160" t="s">
        <v>396</v>
      </c>
      <c r="E37" s="160" t="s">
        <v>406</v>
      </c>
      <c r="F37" s="165" t="s">
        <v>363</v>
      </c>
      <c r="G37" s="109" t="s">
        <v>363</v>
      </c>
      <c r="H37" s="166" t="s">
        <v>408</v>
      </c>
      <c r="I37" s="217" t="s">
        <v>244</v>
      </c>
      <c r="J37" s="217" t="s">
        <v>409</v>
      </c>
      <c r="K37" s="217"/>
      <c r="L37" s="356" t="s">
        <v>410</v>
      </c>
      <c r="M37" s="93">
        <f t="shared" si="4"/>
        <v>2000000000</v>
      </c>
      <c r="N37" s="59">
        <f t="shared" si="2"/>
        <v>2000000000</v>
      </c>
      <c r="O37" s="102">
        <v>24</v>
      </c>
      <c r="P37" s="59">
        <f t="shared" si="3"/>
        <v>2000000000</v>
      </c>
      <c r="Q37" s="59">
        <v>2000000000</v>
      </c>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59"/>
      <c r="CC37" s="59"/>
      <c r="CD37" s="59"/>
      <c r="CE37" s="59"/>
      <c r="CF37" s="59"/>
      <c r="CG37" s="59"/>
      <c r="CH37" s="59"/>
      <c r="CI37" s="59"/>
      <c r="CJ37" s="59"/>
      <c r="CK37" s="59"/>
      <c r="CL37" s="59"/>
      <c r="CM37" s="59"/>
      <c r="CN37" s="59"/>
      <c r="CO37" s="59"/>
      <c r="CP37" s="59"/>
      <c r="CQ37" s="112"/>
      <c r="CR37" s="112"/>
      <c r="CS37" s="112"/>
      <c r="CT37" s="112"/>
      <c r="CU37" s="112"/>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c r="IW37" s="113"/>
      <c r="IX37" s="113"/>
      <c r="IY37" s="113"/>
      <c r="IZ37" s="113"/>
      <c r="JA37" s="113"/>
      <c r="JB37" s="113"/>
      <c r="JC37" s="113"/>
      <c r="JD37" s="113"/>
      <c r="JE37" s="113"/>
      <c r="JF37" s="113"/>
      <c r="JG37" s="113"/>
      <c r="JH37" s="113"/>
      <c r="JI37" s="113"/>
      <c r="JJ37" s="113"/>
      <c r="JK37" s="113"/>
      <c r="JL37" s="113"/>
      <c r="JM37" s="113"/>
      <c r="JN37" s="113"/>
      <c r="JO37" s="113"/>
      <c r="JP37" s="113"/>
      <c r="JQ37" s="113"/>
      <c r="JR37" s="113"/>
      <c r="JS37" s="113"/>
      <c r="JT37" s="113"/>
      <c r="JU37" s="113"/>
      <c r="JV37" s="113"/>
      <c r="JW37" s="113"/>
      <c r="JX37" s="113"/>
      <c r="JY37" s="113"/>
      <c r="JZ37" s="113"/>
      <c r="KA37" s="113"/>
      <c r="KB37" s="113"/>
    </row>
    <row r="38" spans="1:288" ht="15.75" customHeight="1" x14ac:dyDescent="0.25">
      <c r="A38" s="69" t="s">
        <v>212</v>
      </c>
      <c r="B38" s="68" t="s">
        <v>207</v>
      </c>
      <c r="C38" s="68" t="s">
        <v>212</v>
      </c>
      <c r="D38" s="68" t="s">
        <v>396</v>
      </c>
      <c r="E38" s="68" t="s">
        <v>406</v>
      </c>
      <c r="F38" s="116" t="s">
        <v>414</v>
      </c>
      <c r="G38" s="68" t="s">
        <v>415</v>
      </c>
      <c r="H38" s="161" t="s">
        <v>416</v>
      </c>
      <c r="I38" s="217" t="s">
        <v>244</v>
      </c>
      <c r="J38" s="106" t="s">
        <v>417</v>
      </c>
      <c r="K38" s="106"/>
      <c r="L38" s="153" t="s">
        <v>418</v>
      </c>
      <c r="M38" s="93">
        <f t="shared" si="4"/>
        <v>365000000</v>
      </c>
      <c r="N38" s="59">
        <f t="shared" si="2"/>
        <v>365000000</v>
      </c>
      <c r="O38" s="102">
        <v>7</v>
      </c>
      <c r="P38" s="59">
        <f t="shared" si="3"/>
        <v>365000000</v>
      </c>
      <c r="Q38" s="59"/>
      <c r="R38" s="59"/>
      <c r="S38" s="59"/>
      <c r="T38" s="59"/>
      <c r="U38" s="59"/>
      <c r="V38" s="59">
        <v>0</v>
      </c>
      <c r="W38" s="59"/>
      <c r="X38" s="59"/>
      <c r="Y38" s="59"/>
      <c r="Z38" s="59"/>
      <c r="AA38" s="59"/>
      <c r="AB38" s="59"/>
      <c r="AC38" s="59"/>
      <c r="AD38" s="59"/>
      <c r="AE38" s="59"/>
      <c r="AF38" s="59"/>
      <c r="AG38" s="59"/>
      <c r="AH38" s="173"/>
      <c r="AI38" s="173"/>
      <c r="AJ38" s="173"/>
      <c r="AK38" s="173"/>
      <c r="AL38" s="173"/>
      <c r="AM38" s="173"/>
      <c r="AN38" s="173"/>
      <c r="AO38" s="173"/>
      <c r="AP38" s="173"/>
      <c r="AQ38" s="173"/>
      <c r="AR38" s="173"/>
      <c r="AS38" s="173"/>
      <c r="AT38" s="59"/>
      <c r="AU38" s="59"/>
      <c r="AV38" s="59"/>
      <c r="AW38" s="59"/>
      <c r="AX38" s="59"/>
      <c r="AY38" s="59"/>
      <c r="AZ38" s="59">
        <v>365000000</v>
      </c>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130"/>
      <c r="EN38" s="130"/>
      <c r="EO38" s="130"/>
      <c r="EP38" s="130"/>
      <c r="EQ38" s="130"/>
      <c r="ER38" s="130"/>
      <c r="ES38" s="130"/>
      <c r="ET38" s="130"/>
      <c r="EU38" s="130"/>
      <c r="EV38" s="130"/>
      <c r="EW38" s="130"/>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68"/>
      <c r="GZ38" s="168"/>
      <c r="HA38" s="168"/>
      <c r="HB38" s="168"/>
      <c r="HC38" s="168"/>
      <c r="HD38" s="168"/>
      <c r="HE38" s="168"/>
      <c r="HF38" s="181"/>
      <c r="HG38" s="181"/>
      <c r="HH38" s="181"/>
      <c r="HI38" s="181"/>
      <c r="HJ38" s="181"/>
      <c r="HK38" s="181"/>
      <c r="HL38" s="181"/>
      <c r="HM38" s="168"/>
      <c r="HN38" s="168"/>
      <c r="HO38" s="168"/>
      <c r="HP38" s="168"/>
      <c r="HQ38" s="168"/>
      <c r="HR38" s="168"/>
      <c r="HS38" s="168"/>
      <c r="HT38" s="168"/>
      <c r="HU38" s="168"/>
      <c r="HV38" s="168"/>
      <c r="HW38" s="168"/>
      <c r="HX38" s="168"/>
      <c r="HY38" s="168"/>
      <c r="HZ38" s="168"/>
      <c r="IA38" s="168"/>
      <c r="IB38" s="168"/>
      <c r="IC38" s="168"/>
      <c r="ID38" s="168"/>
      <c r="IE38" s="169"/>
      <c r="IF38" s="168"/>
      <c r="IG38" s="168"/>
      <c r="IH38" s="168"/>
      <c r="II38" s="168"/>
      <c r="IJ38" s="168"/>
      <c r="IK38" s="168"/>
      <c r="IL38" s="168"/>
      <c r="IM38" s="168"/>
      <c r="IN38" s="168"/>
      <c r="IO38" s="168"/>
      <c r="IP38" s="168"/>
      <c r="IQ38" s="168"/>
      <c r="IR38" s="168"/>
      <c r="IS38" s="168"/>
      <c r="IT38" s="168"/>
      <c r="IU38" s="168"/>
      <c r="IV38" s="168"/>
      <c r="IW38" s="168"/>
      <c r="IX38" s="168"/>
      <c r="IY38" s="168"/>
      <c r="IZ38" s="168"/>
      <c r="JA38" s="168"/>
      <c r="JB38" s="168"/>
      <c r="JC38" s="168"/>
      <c r="JD38" s="168"/>
      <c r="JE38" s="168"/>
      <c r="JF38" s="168"/>
      <c r="JG38" s="168"/>
      <c r="JH38" s="168"/>
      <c r="JI38" s="168"/>
      <c r="JJ38" s="113"/>
      <c r="JK38" s="168"/>
      <c r="JL38" s="168"/>
      <c r="JM38" s="168"/>
      <c r="JN38" s="168"/>
      <c r="JO38" s="168"/>
      <c r="JP38" s="168"/>
      <c r="JQ38" s="113"/>
      <c r="JR38" s="113"/>
      <c r="JS38" s="113"/>
      <c r="JT38" s="113"/>
      <c r="JU38" s="113"/>
      <c r="JV38" s="113"/>
      <c r="JW38" s="113"/>
      <c r="JX38" s="113"/>
      <c r="JY38" s="113"/>
      <c r="JZ38" s="113"/>
      <c r="KA38" s="113"/>
      <c r="KB38" s="113"/>
    </row>
    <row r="39" spans="1:288" ht="15.75" customHeight="1" x14ac:dyDescent="0.25">
      <c r="A39" s="69" t="s">
        <v>212</v>
      </c>
      <c r="B39" s="68" t="s">
        <v>207</v>
      </c>
      <c r="C39" s="68" t="s">
        <v>212</v>
      </c>
      <c r="D39" s="68" t="s">
        <v>396</v>
      </c>
      <c r="E39" s="68" t="s">
        <v>406</v>
      </c>
      <c r="F39" s="116" t="s">
        <v>419</v>
      </c>
      <c r="G39" s="68" t="s">
        <v>415</v>
      </c>
      <c r="H39" s="161" t="s">
        <v>420</v>
      </c>
      <c r="I39" s="217" t="s">
        <v>244</v>
      </c>
      <c r="J39" s="106" t="s">
        <v>421</v>
      </c>
      <c r="K39" s="106"/>
      <c r="L39" s="153" t="s">
        <v>422</v>
      </c>
      <c r="M39" s="93">
        <f t="shared" si="4"/>
        <v>50000000</v>
      </c>
      <c r="N39" s="59">
        <f t="shared" si="2"/>
        <v>50000000</v>
      </c>
      <c r="O39" s="102">
        <v>4</v>
      </c>
      <c r="P39" s="59">
        <f t="shared" si="3"/>
        <v>50000000</v>
      </c>
      <c r="Q39" s="59"/>
      <c r="R39" s="59"/>
      <c r="S39" s="59"/>
      <c r="T39" s="59"/>
      <c r="U39" s="59"/>
      <c r="V39" s="59">
        <v>0</v>
      </c>
      <c r="W39" s="59"/>
      <c r="X39" s="59"/>
      <c r="Y39" s="59"/>
      <c r="Z39" s="59"/>
      <c r="AA39" s="59"/>
      <c r="AB39" s="59"/>
      <c r="AC39" s="59"/>
      <c r="AD39" s="59"/>
      <c r="AE39" s="59"/>
      <c r="AF39" s="59"/>
      <c r="AG39" s="59"/>
      <c r="AH39" s="173"/>
      <c r="AI39" s="173"/>
      <c r="AJ39" s="173"/>
      <c r="AK39" s="173"/>
      <c r="AL39" s="173"/>
      <c r="AM39" s="173"/>
      <c r="AN39" s="173"/>
      <c r="AO39" s="173"/>
      <c r="AP39" s="173"/>
      <c r="AQ39" s="173"/>
      <c r="AR39" s="173"/>
      <c r="AS39" s="173"/>
      <c r="AT39" s="59"/>
      <c r="AU39" s="59"/>
      <c r="AV39" s="59"/>
      <c r="AW39" s="59"/>
      <c r="AX39" s="59"/>
      <c r="AY39" s="59"/>
      <c r="AZ39" s="59">
        <v>50000000</v>
      </c>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130"/>
      <c r="EN39" s="130"/>
      <c r="EO39" s="130"/>
      <c r="EP39" s="130"/>
      <c r="EQ39" s="130"/>
      <c r="ER39" s="130"/>
      <c r="ES39" s="130"/>
      <c r="ET39" s="130"/>
      <c r="EU39" s="130"/>
      <c r="EV39" s="130"/>
      <c r="EW39" s="130"/>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68"/>
      <c r="GZ39" s="168"/>
      <c r="HA39" s="168"/>
      <c r="HB39" s="168"/>
      <c r="HC39" s="168"/>
      <c r="HD39" s="168"/>
      <c r="HE39" s="168"/>
      <c r="HF39" s="181"/>
      <c r="HG39" s="181"/>
      <c r="HH39" s="181"/>
      <c r="HI39" s="181"/>
      <c r="HJ39" s="181"/>
      <c r="HK39" s="181"/>
      <c r="HL39" s="181"/>
      <c r="HM39" s="168"/>
      <c r="HN39" s="168"/>
      <c r="HO39" s="168"/>
      <c r="HP39" s="168"/>
      <c r="HQ39" s="168"/>
      <c r="HR39" s="168"/>
      <c r="HS39" s="168"/>
      <c r="HT39" s="168"/>
      <c r="HU39" s="168"/>
      <c r="HV39" s="168"/>
      <c r="HW39" s="168"/>
      <c r="HX39" s="168"/>
      <c r="HY39" s="168"/>
      <c r="HZ39" s="168"/>
      <c r="IA39" s="168"/>
      <c r="IB39" s="168"/>
      <c r="IC39" s="168"/>
      <c r="ID39" s="168"/>
      <c r="IE39" s="169"/>
      <c r="IF39" s="168"/>
      <c r="IG39" s="168"/>
      <c r="IH39" s="168"/>
      <c r="II39" s="168"/>
      <c r="IJ39" s="168"/>
      <c r="IK39" s="168"/>
      <c r="IL39" s="168"/>
      <c r="IM39" s="168"/>
      <c r="IN39" s="168"/>
      <c r="IO39" s="168"/>
      <c r="IP39" s="168"/>
      <c r="IQ39" s="168"/>
      <c r="IR39" s="168"/>
      <c r="IS39" s="168"/>
      <c r="IT39" s="168"/>
      <c r="IU39" s="168"/>
      <c r="IV39" s="168"/>
      <c r="IW39" s="168"/>
      <c r="IX39" s="168"/>
      <c r="IY39" s="168"/>
      <c r="IZ39" s="168"/>
      <c r="JA39" s="168"/>
      <c r="JB39" s="168"/>
      <c r="JC39" s="168"/>
      <c r="JD39" s="168"/>
      <c r="JE39" s="168"/>
      <c r="JF39" s="168"/>
      <c r="JG39" s="168"/>
      <c r="JH39" s="168"/>
      <c r="JI39" s="168"/>
      <c r="JJ39" s="113"/>
      <c r="JK39" s="168"/>
      <c r="JL39" s="168"/>
      <c r="JM39" s="168"/>
      <c r="JN39" s="168"/>
      <c r="JO39" s="168"/>
      <c r="JP39" s="168"/>
      <c r="JQ39" s="113"/>
      <c r="JR39" s="113"/>
      <c r="JS39" s="113"/>
      <c r="JT39" s="113"/>
      <c r="JU39" s="113"/>
      <c r="JV39" s="113"/>
      <c r="JW39" s="113"/>
      <c r="JX39" s="113"/>
      <c r="JY39" s="113"/>
      <c r="JZ39" s="113"/>
      <c r="KA39" s="113"/>
      <c r="KB39" s="113"/>
    </row>
    <row r="40" spans="1:288" ht="15.75" customHeight="1" x14ac:dyDescent="0.25">
      <c r="A40" s="69" t="s">
        <v>212</v>
      </c>
      <c r="B40" s="68" t="s">
        <v>207</v>
      </c>
      <c r="C40" s="68" t="s">
        <v>212</v>
      </c>
      <c r="D40" s="68" t="s">
        <v>396</v>
      </c>
      <c r="E40" s="68" t="s">
        <v>406</v>
      </c>
      <c r="F40" s="172" t="s">
        <v>423</v>
      </c>
      <c r="G40" s="68" t="s">
        <v>424</v>
      </c>
      <c r="H40" s="161" t="s">
        <v>425</v>
      </c>
      <c r="I40" s="217" t="s">
        <v>244</v>
      </c>
      <c r="J40" s="217" t="s">
        <v>426</v>
      </c>
      <c r="K40" s="217"/>
      <c r="L40" s="153" t="s">
        <v>427</v>
      </c>
      <c r="M40" s="93">
        <f t="shared" si="4"/>
        <v>1500000000</v>
      </c>
      <c r="N40" s="59">
        <f t="shared" si="2"/>
        <v>1500000000</v>
      </c>
      <c r="O40" s="102">
        <v>10</v>
      </c>
      <c r="P40" s="59">
        <f t="shared" si="3"/>
        <v>1500000000</v>
      </c>
      <c r="Q40" s="59">
        <v>1500000000</v>
      </c>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59"/>
      <c r="CC40" s="59"/>
      <c r="CD40" s="59"/>
      <c r="CE40" s="59"/>
      <c r="CF40" s="59"/>
      <c r="CG40" s="59"/>
      <c r="CH40" s="59"/>
      <c r="CI40" s="59"/>
      <c r="CJ40" s="59"/>
      <c r="CK40" s="59"/>
      <c r="CL40" s="59"/>
      <c r="CM40" s="59"/>
      <c r="CN40" s="59"/>
      <c r="CO40" s="59"/>
      <c r="CP40" s="59"/>
      <c r="CQ40" s="112"/>
      <c r="CR40" s="112"/>
      <c r="CS40" s="112"/>
      <c r="CT40" s="112"/>
      <c r="CU40" s="112"/>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c r="IW40" s="113"/>
      <c r="IX40" s="113"/>
      <c r="IY40" s="113"/>
      <c r="IZ40" s="113"/>
      <c r="JA40" s="113"/>
      <c r="JB40" s="113"/>
      <c r="JC40" s="113"/>
      <c r="JD40" s="113"/>
      <c r="JE40" s="113"/>
      <c r="JF40" s="113"/>
      <c r="JG40" s="113"/>
      <c r="JH40" s="113"/>
      <c r="JI40" s="113"/>
      <c r="JJ40" s="113"/>
      <c r="JK40" s="113"/>
      <c r="JL40" s="113"/>
      <c r="JM40" s="113"/>
      <c r="JN40" s="113"/>
      <c r="JO40" s="113"/>
      <c r="JP40" s="113"/>
      <c r="JQ40" s="113"/>
      <c r="JR40" s="113"/>
      <c r="JS40" s="113"/>
      <c r="JT40" s="113"/>
      <c r="JU40" s="113"/>
      <c r="JV40" s="113"/>
      <c r="JW40" s="113"/>
      <c r="JX40" s="113"/>
      <c r="JY40" s="113"/>
      <c r="JZ40" s="113"/>
      <c r="KA40" s="113"/>
      <c r="KB40" s="113"/>
    </row>
    <row r="41" spans="1:288" ht="15.75" customHeight="1" x14ac:dyDescent="0.25">
      <c r="A41" s="91" t="s">
        <v>212</v>
      </c>
      <c r="B41" s="91" t="s">
        <v>207</v>
      </c>
      <c r="C41" s="91" t="s">
        <v>212</v>
      </c>
      <c r="D41" s="91" t="s">
        <v>396</v>
      </c>
      <c r="E41" s="91" t="s">
        <v>428</v>
      </c>
      <c r="F41" s="182"/>
      <c r="G41" s="91"/>
      <c r="H41" s="157"/>
      <c r="I41" s="156"/>
      <c r="J41" s="156"/>
      <c r="K41" s="156"/>
      <c r="L41" s="95" t="s">
        <v>429</v>
      </c>
      <c r="M41" s="93">
        <f t="shared" si="4"/>
        <v>0</v>
      </c>
      <c r="N41" s="59">
        <f t="shared" si="2"/>
        <v>0</v>
      </c>
      <c r="O41" s="102"/>
      <c r="P41" s="59">
        <f t="shared" si="3"/>
        <v>0</v>
      </c>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59"/>
      <c r="CC41" s="59"/>
      <c r="CD41" s="59"/>
      <c r="CE41" s="59"/>
      <c r="CF41" s="59"/>
      <c r="CG41" s="59"/>
      <c r="CH41" s="59"/>
      <c r="CI41" s="59"/>
      <c r="CJ41" s="59"/>
      <c r="CK41" s="59"/>
      <c r="CL41" s="59"/>
      <c r="CM41" s="59"/>
      <c r="CN41" s="59"/>
      <c r="CO41" s="59"/>
      <c r="CP41" s="59"/>
      <c r="CQ41" s="112"/>
      <c r="CR41" s="112"/>
      <c r="CS41" s="112"/>
      <c r="CT41" s="112"/>
      <c r="CU41" s="112"/>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c r="IW41" s="113"/>
      <c r="IX41" s="113"/>
      <c r="IY41" s="113"/>
      <c r="IZ41" s="113"/>
      <c r="JA41" s="113"/>
      <c r="JB41" s="113"/>
      <c r="JC41" s="113"/>
      <c r="JD41" s="113"/>
      <c r="JE41" s="113"/>
      <c r="JF41" s="113"/>
      <c r="JG41" s="113"/>
      <c r="JH41" s="113"/>
      <c r="JI41" s="113"/>
      <c r="JJ41" s="113"/>
      <c r="JK41" s="113"/>
      <c r="JL41" s="113"/>
      <c r="JM41" s="113"/>
      <c r="JN41" s="113"/>
      <c r="JO41" s="113"/>
      <c r="JP41" s="113"/>
      <c r="JQ41" s="113"/>
      <c r="JR41" s="113"/>
      <c r="JS41" s="113"/>
      <c r="JT41" s="113"/>
      <c r="JU41" s="113"/>
      <c r="JV41" s="113"/>
      <c r="JW41" s="113"/>
      <c r="JX41" s="113"/>
      <c r="JY41" s="113"/>
      <c r="JZ41" s="113"/>
      <c r="KA41" s="113"/>
      <c r="KB41" s="113"/>
    </row>
    <row r="42" spans="1:288" ht="15.75" customHeight="1" x14ac:dyDescent="0.25">
      <c r="A42" s="149" t="s">
        <v>212</v>
      </c>
      <c r="B42" s="149" t="s">
        <v>207</v>
      </c>
      <c r="C42" s="149" t="s">
        <v>212</v>
      </c>
      <c r="D42" s="149" t="s">
        <v>396</v>
      </c>
      <c r="E42" s="149" t="s">
        <v>428</v>
      </c>
      <c r="F42" s="165" t="s">
        <v>363</v>
      </c>
      <c r="G42" s="109" t="s">
        <v>363</v>
      </c>
      <c r="H42" s="166" t="s">
        <v>432</v>
      </c>
      <c r="I42" s="217" t="s">
        <v>244</v>
      </c>
      <c r="J42" s="217" t="s">
        <v>421</v>
      </c>
      <c r="K42" s="217"/>
      <c r="L42" s="171" t="s">
        <v>433</v>
      </c>
      <c r="M42" s="93">
        <f t="shared" si="4"/>
        <v>1000000000</v>
      </c>
      <c r="N42" s="59">
        <f t="shared" si="2"/>
        <v>1000000000</v>
      </c>
      <c r="O42" s="102">
        <v>24</v>
      </c>
      <c r="P42" s="59">
        <f t="shared" si="3"/>
        <v>1000000000</v>
      </c>
      <c r="Q42" s="59">
        <v>1000000000</v>
      </c>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59"/>
      <c r="CC42" s="59"/>
      <c r="CD42" s="59"/>
      <c r="CE42" s="59"/>
      <c r="CF42" s="59"/>
      <c r="CG42" s="59"/>
      <c r="CH42" s="59"/>
      <c r="CI42" s="59"/>
      <c r="CJ42" s="59"/>
      <c r="CK42" s="59"/>
      <c r="CL42" s="59"/>
      <c r="CM42" s="59"/>
      <c r="CN42" s="59"/>
      <c r="CO42" s="59"/>
      <c r="CP42" s="59"/>
      <c r="CQ42" s="112"/>
      <c r="CR42" s="112"/>
      <c r="CS42" s="112"/>
      <c r="CT42" s="112"/>
      <c r="CU42" s="112"/>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row>
    <row r="43" spans="1:288" ht="15.75" customHeight="1" x14ac:dyDescent="0.25">
      <c r="A43" s="84" t="s">
        <v>241</v>
      </c>
      <c r="B43" s="83"/>
      <c r="C43" s="83"/>
      <c r="D43" s="83"/>
      <c r="E43" s="83"/>
      <c r="F43" s="183"/>
      <c r="G43" s="183"/>
      <c r="H43" s="83"/>
      <c r="I43" s="84"/>
      <c r="J43" s="84"/>
      <c r="K43" s="84"/>
      <c r="L43" s="58" t="s">
        <v>437</v>
      </c>
      <c r="M43" s="93">
        <f t="shared" si="4"/>
        <v>0</v>
      </c>
      <c r="N43" s="59">
        <f t="shared" si="2"/>
        <v>0</v>
      </c>
      <c r="O43" s="102"/>
      <c r="P43" s="59">
        <f t="shared" si="3"/>
        <v>0</v>
      </c>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80"/>
      <c r="CA43" s="80"/>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row>
    <row r="44" spans="1:288" ht="15.75" customHeight="1" x14ac:dyDescent="0.25">
      <c r="A44" s="75" t="s">
        <v>241</v>
      </c>
      <c r="B44" s="74" t="s">
        <v>281</v>
      </c>
      <c r="C44" s="74"/>
      <c r="D44" s="74"/>
      <c r="E44" s="74"/>
      <c r="F44" s="184"/>
      <c r="G44" s="184"/>
      <c r="H44" s="74"/>
      <c r="I44" s="75"/>
      <c r="J44" s="75"/>
      <c r="K44" s="75"/>
      <c r="L44" s="76" t="s">
        <v>282</v>
      </c>
      <c r="M44" s="93">
        <f t="shared" si="4"/>
        <v>0</v>
      </c>
      <c r="N44" s="59">
        <f t="shared" si="2"/>
        <v>0</v>
      </c>
      <c r="O44" s="102"/>
      <c r="P44" s="59">
        <f t="shared" si="3"/>
        <v>0</v>
      </c>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80"/>
      <c r="CA44" s="80"/>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row>
    <row r="45" spans="1:288" ht="15.75" customHeight="1" x14ac:dyDescent="0.25">
      <c r="A45" s="75" t="s">
        <v>241</v>
      </c>
      <c r="B45" s="74" t="s">
        <v>281</v>
      </c>
      <c r="C45" s="74" t="s">
        <v>281</v>
      </c>
      <c r="D45" s="74"/>
      <c r="E45" s="74"/>
      <c r="F45" s="184"/>
      <c r="G45" s="184"/>
      <c r="H45" s="74"/>
      <c r="I45" s="75"/>
      <c r="J45" s="75"/>
      <c r="K45" s="75"/>
      <c r="L45" s="76" t="s">
        <v>333</v>
      </c>
      <c r="M45" s="93">
        <f t="shared" si="4"/>
        <v>0</v>
      </c>
      <c r="N45" s="59">
        <f t="shared" si="2"/>
        <v>0</v>
      </c>
      <c r="O45" s="102"/>
      <c r="P45" s="59">
        <f t="shared" si="3"/>
        <v>0</v>
      </c>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80"/>
      <c r="CA45" s="80"/>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row>
    <row r="46" spans="1:288" ht="15.75" customHeight="1" x14ac:dyDescent="0.25">
      <c r="A46" s="94" t="s">
        <v>241</v>
      </c>
      <c r="B46" s="94" t="s">
        <v>281</v>
      </c>
      <c r="C46" s="94" t="s">
        <v>281</v>
      </c>
      <c r="D46" s="94" t="s">
        <v>281</v>
      </c>
      <c r="E46" s="92"/>
      <c r="F46" s="135"/>
      <c r="G46" s="135"/>
      <c r="H46" s="92"/>
      <c r="I46" s="94"/>
      <c r="J46" s="94"/>
      <c r="K46" s="94"/>
      <c r="L46" s="95" t="s">
        <v>439</v>
      </c>
      <c r="M46" s="93">
        <f t="shared" si="4"/>
        <v>0</v>
      </c>
      <c r="N46" s="59">
        <f t="shared" si="2"/>
        <v>0</v>
      </c>
      <c r="O46" s="102"/>
      <c r="P46" s="59">
        <f t="shared" si="3"/>
        <v>0</v>
      </c>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80"/>
      <c r="CA46" s="80"/>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row>
    <row r="47" spans="1:288" ht="15.75" customHeight="1" x14ac:dyDescent="0.25">
      <c r="A47" s="94" t="s">
        <v>241</v>
      </c>
      <c r="B47" s="94" t="s">
        <v>281</v>
      </c>
      <c r="C47" s="94" t="s">
        <v>281</v>
      </c>
      <c r="D47" s="94" t="s">
        <v>281</v>
      </c>
      <c r="E47" s="94" t="s">
        <v>202</v>
      </c>
      <c r="F47" s="134"/>
      <c r="G47" s="134"/>
      <c r="H47" s="92"/>
      <c r="I47" s="94"/>
      <c r="J47" s="94"/>
      <c r="K47" s="94"/>
      <c r="L47" s="95" t="s">
        <v>442</v>
      </c>
      <c r="M47" s="93">
        <f t="shared" si="4"/>
        <v>0</v>
      </c>
      <c r="N47" s="59">
        <f t="shared" si="2"/>
        <v>0</v>
      </c>
      <c r="O47" s="102"/>
      <c r="P47" s="59">
        <f t="shared" si="3"/>
        <v>0</v>
      </c>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80"/>
      <c r="CA47" s="80"/>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row>
    <row r="48" spans="1:288" ht="15.75" customHeight="1" x14ac:dyDescent="0.25">
      <c r="A48" s="69" t="s">
        <v>241</v>
      </c>
      <c r="B48" s="68" t="s">
        <v>281</v>
      </c>
      <c r="C48" s="68" t="s">
        <v>281</v>
      </c>
      <c r="D48" s="68" t="s">
        <v>281</v>
      </c>
      <c r="E48" s="68" t="s">
        <v>202</v>
      </c>
      <c r="F48" s="69" t="s">
        <v>444</v>
      </c>
      <c r="G48" s="68" t="s">
        <v>445</v>
      </c>
      <c r="H48" s="186" t="s">
        <v>446</v>
      </c>
      <c r="I48" s="106" t="s">
        <v>223</v>
      </c>
      <c r="J48" s="106" t="s">
        <v>447</v>
      </c>
      <c r="K48" s="106"/>
      <c r="L48" s="326" t="s">
        <v>448</v>
      </c>
      <c r="M48" s="93">
        <f t="shared" si="4"/>
        <v>650000000</v>
      </c>
      <c r="N48" s="59">
        <f t="shared" si="2"/>
        <v>650000000</v>
      </c>
      <c r="O48" s="102">
        <v>8</v>
      </c>
      <c r="P48" s="59">
        <f t="shared" si="3"/>
        <v>650000000</v>
      </c>
      <c r="Q48" s="60">
        <v>650000000</v>
      </c>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80"/>
      <c r="CA48" s="80"/>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row>
    <row r="49" spans="1:288" ht="15.75" customHeight="1" x14ac:dyDescent="0.25">
      <c r="A49" s="69" t="s">
        <v>241</v>
      </c>
      <c r="B49" s="68" t="s">
        <v>281</v>
      </c>
      <c r="C49" s="68" t="s">
        <v>281</v>
      </c>
      <c r="D49" s="68" t="s">
        <v>281</v>
      </c>
      <c r="E49" s="68" t="s">
        <v>202</v>
      </c>
      <c r="F49" s="116" t="s">
        <v>451</v>
      </c>
      <c r="G49" s="68" t="s">
        <v>452</v>
      </c>
      <c r="H49" s="186" t="s">
        <v>453</v>
      </c>
      <c r="I49" s="106" t="s">
        <v>223</v>
      </c>
      <c r="J49" s="106" t="s">
        <v>447</v>
      </c>
      <c r="K49" s="106"/>
      <c r="L49" s="326" t="s">
        <v>454</v>
      </c>
      <c r="M49" s="93">
        <f t="shared" si="4"/>
        <v>1841732704</v>
      </c>
      <c r="N49" s="59">
        <f t="shared" si="2"/>
        <v>1841732704</v>
      </c>
      <c r="O49" s="102">
        <v>14</v>
      </c>
      <c r="P49" s="59">
        <f t="shared" si="3"/>
        <v>1841732704</v>
      </c>
      <c r="Q49" s="60">
        <v>1841732704</v>
      </c>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80"/>
      <c r="CA49" s="80"/>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row>
    <row r="50" spans="1:288" ht="15.75" customHeight="1" x14ac:dyDescent="0.25">
      <c r="A50" s="69" t="s">
        <v>241</v>
      </c>
      <c r="B50" s="68" t="s">
        <v>281</v>
      </c>
      <c r="C50" s="68" t="s">
        <v>281</v>
      </c>
      <c r="D50" s="68" t="s">
        <v>281</v>
      </c>
      <c r="E50" s="68" t="s">
        <v>202</v>
      </c>
      <c r="F50" s="116" t="s">
        <v>457</v>
      </c>
      <c r="G50" s="109" t="s">
        <v>458</v>
      </c>
      <c r="H50" s="186" t="s">
        <v>459</v>
      </c>
      <c r="I50" s="106" t="s">
        <v>223</v>
      </c>
      <c r="J50" s="106" t="s">
        <v>447</v>
      </c>
      <c r="K50" s="106"/>
      <c r="L50" s="357" t="s">
        <v>460</v>
      </c>
      <c r="M50" s="93">
        <f t="shared" si="4"/>
        <v>3000000000</v>
      </c>
      <c r="N50" s="59">
        <f t="shared" si="2"/>
        <v>3000000000</v>
      </c>
      <c r="O50" s="102">
        <v>18</v>
      </c>
      <c r="P50" s="59">
        <f t="shared" si="3"/>
        <v>3000000000</v>
      </c>
      <c r="Q50" s="60">
        <v>3000000000</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80"/>
      <c r="CA50" s="80"/>
      <c r="CB50" s="60"/>
      <c r="CC50" s="60"/>
      <c r="CD50" s="60"/>
      <c r="CE50" s="60"/>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row>
    <row r="51" spans="1:288" ht="15.75" customHeight="1" x14ac:dyDescent="0.25">
      <c r="A51" s="69" t="s">
        <v>241</v>
      </c>
      <c r="B51" s="68" t="s">
        <v>281</v>
      </c>
      <c r="C51" s="68" t="s">
        <v>281</v>
      </c>
      <c r="D51" s="68" t="s">
        <v>281</v>
      </c>
      <c r="E51" s="68" t="s">
        <v>202</v>
      </c>
      <c r="F51" s="116" t="s">
        <v>461</v>
      </c>
      <c r="G51" s="68" t="s">
        <v>415</v>
      </c>
      <c r="H51" s="152" t="s">
        <v>462</v>
      </c>
      <c r="I51" s="106" t="s">
        <v>223</v>
      </c>
      <c r="J51" s="106" t="s">
        <v>463</v>
      </c>
      <c r="K51" s="106"/>
      <c r="L51" s="357" t="s">
        <v>464</v>
      </c>
      <c r="M51" s="93">
        <f t="shared" si="4"/>
        <v>300000000</v>
      </c>
      <c r="N51" s="59">
        <f t="shared" si="2"/>
        <v>300000000</v>
      </c>
      <c r="O51" s="102">
        <v>12</v>
      </c>
      <c r="P51" s="59">
        <f t="shared" si="3"/>
        <v>300000000</v>
      </c>
      <c r="Q51" s="59">
        <v>300000000</v>
      </c>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187"/>
      <c r="CA51" s="187"/>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88"/>
      <c r="DX51" s="188"/>
      <c r="DY51" s="188"/>
      <c r="DZ51" s="188"/>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c r="IW51" s="113"/>
      <c r="IX51" s="113"/>
      <c r="IY51" s="113"/>
      <c r="IZ51" s="113"/>
      <c r="JA51" s="113"/>
      <c r="JB51" s="113"/>
      <c r="JC51" s="113"/>
      <c r="JD51" s="113"/>
      <c r="JE51" s="113"/>
      <c r="JF51" s="113"/>
      <c r="JG51" s="113"/>
      <c r="JH51" s="113"/>
      <c r="JI51" s="113"/>
      <c r="JJ51" s="113"/>
      <c r="JK51" s="113"/>
      <c r="JL51" s="113"/>
      <c r="JM51" s="113"/>
      <c r="JN51" s="113"/>
      <c r="JO51" s="113"/>
      <c r="JP51" s="113"/>
      <c r="JQ51" s="113"/>
      <c r="JR51" s="113"/>
      <c r="JS51" s="113"/>
      <c r="JT51" s="113"/>
      <c r="JU51" s="113"/>
      <c r="JV51" s="113"/>
      <c r="JW51" s="113"/>
      <c r="JX51" s="113"/>
      <c r="JY51" s="113"/>
      <c r="JZ51" s="113"/>
      <c r="KA51" s="113"/>
      <c r="KB51" s="113"/>
    </row>
    <row r="52" spans="1:288" ht="15.75" customHeight="1" x14ac:dyDescent="0.25">
      <c r="A52" s="69" t="s">
        <v>241</v>
      </c>
      <c r="B52" s="68" t="s">
        <v>281</v>
      </c>
      <c r="C52" s="68" t="s">
        <v>281</v>
      </c>
      <c r="D52" s="68" t="s">
        <v>281</v>
      </c>
      <c r="E52" s="68" t="s">
        <v>202</v>
      </c>
      <c r="F52" s="189">
        <v>2017005810143</v>
      </c>
      <c r="G52" s="68" t="s">
        <v>465</v>
      </c>
      <c r="H52" s="152" t="s">
        <v>466</v>
      </c>
      <c r="I52" s="106" t="s">
        <v>223</v>
      </c>
      <c r="J52" s="106" t="s">
        <v>467</v>
      </c>
      <c r="K52" s="106"/>
      <c r="L52" s="326" t="s">
        <v>468</v>
      </c>
      <c r="M52" s="93">
        <f t="shared" si="4"/>
        <v>1100000000</v>
      </c>
      <c r="N52" s="59">
        <f t="shared" si="2"/>
        <v>1100000000</v>
      </c>
      <c r="O52" s="102">
        <v>12</v>
      </c>
      <c r="P52" s="59">
        <f t="shared" si="3"/>
        <v>1100000000</v>
      </c>
      <c r="Q52" s="59">
        <v>1100000000</v>
      </c>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187"/>
      <c r="CA52" s="187"/>
      <c r="CB52" s="112"/>
      <c r="CC52" s="59"/>
      <c r="CD52" s="112"/>
      <c r="CE52" s="59"/>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88"/>
      <c r="DX52" s="188"/>
      <c r="DY52" s="188"/>
      <c r="DZ52" s="188"/>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3"/>
      <c r="IP52" s="113"/>
      <c r="IQ52" s="113"/>
      <c r="IR52" s="113"/>
      <c r="IS52" s="113"/>
      <c r="IT52" s="113"/>
      <c r="IU52" s="113"/>
      <c r="IV52" s="113"/>
      <c r="IW52" s="113"/>
      <c r="IX52" s="113"/>
      <c r="IY52" s="113"/>
      <c r="IZ52" s="113"/>
      <c r="JA52" s="113"/>
      <c r="JB52" s="113"/>
      <c r="JC52" s="113"/>
      <c r="JD52" s="113"/>
      <c r="JE52" s="113"/>
      <c r="JF52" s="113"/>
      <c r="JG52" s="113"/>
      <c r="JH52" s="113"/>
      <c r="JI52" s="113"/>
      <c r="JJ52" s="113"/>
      <c r="JK52" s="113"/>
      <c r="JL52" s="113"/>
      <c r="JM52" s="113"/>
      <c r="JN52" s="113"/>
      <c r="JO52" s="113"/>
      <c r="JP52" s="113"/>
      <c r="JQ52" s="113"/>
      <c r="JR52" s="113"/>
      <c r="JS52" s="113"/>
      <c r="JT52" s="113"/>
      <c r="JU52" s="113"/>
      <c r="JV52" s="113"/>
      <c r="JW52" s="113"/>
      <c r="JX52" s="113"/>
      <c r="JY52" s="113"/>
      <c r="JZ52" s="113"/>
      <c r="KA52" s="113"/>
      <c r="KB52" s="113"/>
    </row>
    <row r="53" spans="1:288" ht="15.75" customHeight="1" x14ac:dyDescent="0.25">
      <c r="A53" s="94" t="s">
        <v>241</v>
      </c>
      <c r="B53" s="94" t="s">
        <v>281</v>
      </c>
      <c r="C53" s="94" t="s">
        <v>281</v>
      </c>
      <c r="D53" s="92" t="s">
        <v>471</v>
      </c>
      <c r="E53" s="92"/>
      <c r="F53" s="94"/>
      <c r="G53" s="94"/>
      <c r="H53" s="92"/>
      <c r="I53" s="94"/>
      <c r="J53" s="94"/>
      <c r="K53" s="94"/>
      <c r="L53" s="122" t="s">
        <v>472</v>
      </c>
      <c r="M53" s="93">
        <f t="shared" si="4"/>
        <v>0</v>
      </c>
      <c r="N53" s="59">
        <f t="shared" si="2"/>
        <v>0</v>
      </c>
      <c r="O53" s="102"/>
      <c r="P53" s="59">
        <f t="shared" si="3"/>
        <v>0</v>
      </c>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c r="GH53" s="113"/>
      <c r="GI53" s="113"/>
      <c r="GJ53" s="113"/>
      <c r="GK53" s="113"/>
      <c r="GL53" s="113"/>
      <c r="GM53" s="113"/>
      <c r="GN53" s="113"/>
      <c r="GO53" s="113"/>
      <c r="GP53" s="113"/>
      <c r="GQ53" s="113"/>
      <c r="GR53" s="113"/>
      <c r="GS53" s="113"/>
      <c r="GT53" s="113"/>
      <c r="GU53" s="113"/>
      <c r="GV53" s="113"/>
      <c r="GW53" s="113"/>
      <c r="GX53" s="113"/>
      <c r="GY53" s="113"/>
      <c r="GZ53" s="113"/>
      <c r="HA53" s="113"/>
      <c r="HB53" s="113"/>
      <c r="HC53" s="113"/>
      <c r="HD53" s="113"/>
      <c r="HE53" s="113"/>
      <c r="HF53" s="113"/>
      <c r="HG53" s="113"/>
      <c r="HH53" s="113"/>
      <c r="HI53" s="113"/>
      <c r="HJ53" s="113"/>
      <c r="HK53" s="113"/>
      <c r="HL53" s="113"/>
      <c r="HM53" s="113"/>
      <c r="HN53" s="113"/>
      <c r="HO53" s="113"/>
      <c r="HP53" s="113"/>
      <c r="HQ53" s="113"/>
      <c r="HR53" s="113"/>
      <c r="HS53" s="113"/>
      <c r="HT53" s="113"/>
      <c r="HU53" s="113"/>
      <c r="HV53" s="113"/>
      <c r="HW53" s="113"/>
      <c r="HX53" s="113"/>
      <c r="HY53" s="113"/>
      <c r="HZ53" s="113"/>
      <c r="IA53" s="113"/>
      <c r="IB53" s="113"/>
      <c r="IC53" s="113"/>
      <c r="ID53" s="113"/>
      <c r="IE53" s="113"/>
      <c r="IF53" s="113"/>
      <c r="IG53" s="113"/>
      <c r="IH53" s="113"/>
      <c r="II53" s="113"/>
      <c r="IJ53" s="113"/>
      <c r="IK53" s="113"/>
      <c r="IL53" s="113"/>
      <c r="IM53" s="113"/>
      <c r="IN53" s="113"/>
      <c r="IO53" s="113"/>
      <c r="IP53" s="113"/>
      <c r="IQ53" s="113"/>
      <c r="IR53" s="113"/>
      <c r="IS53" s="113"/>
      <c r="IT53" s="113"/>
      <c r="IU53" s="113"/>
      <c r="IV53" s="113"/>
      <c r="IW53" s="113"/>
      <c r="IX53" s="113"/>
      <c r="IY53" s="113"/>
      <c r="IZ53" s="113"/>
      <c r="JA53" s="113"/>
      <c r="JB53" s="113"/>
      <c r="JC53" s="113"/>
      <c r="JD53" s="113"/>
      <c r="JE53" s="113"/>
      <c r="JF53" s="113"/>
      <c r="JG53" s="113"/>
      <c r="JH53" s="113"/>
      <c r="JI53" s="113"/>
      <c r="JJ53" s="113"/>
      <c r="JK53" s="113"/>
      <c r="JL53" s="113"/>
      <c r="JM53" s="113"/>
      <c r="JN53" s="113"/>
      <c r="JO53" s="113"/>
      <c r="JP53" s="113"/>
      <c r="JQ53" s="113"/>
      <c r="JR53" s="113"/>
      <c r="JS53" s="113"/>
      <c r="JT53" s="113"/>
      <c r="JU53" s="113"/>
      <c r="JV53" s="113"/>
      <c r="JW53" s="113"/>
      <c r="JX53" s="113"/>
      <c r="JY53" s="113"/>
      <c r="JZ53" s="113"/>
      <c r="KA53" s="113"/>
      <c r="KB53" s="113"/>
    </row>
    <row r="54" spans="1:288" ht="15.75" customHeight="1" x14ac:dyDescent="0.25">
      <c r="A54" s="94" t="s">
        <v>241</v>
      </c>
      <c r="B54" s="94" t="s">
        <v>281</v>
      </c>
      <c r="C54" s="94" t="s">
        <v>281</v>
      </c>
      <c r="D54" s="92" t="s">
        <v>471</v>
      </c>
      <c r="E54" s="92" t="s">
        <v>473</v>
      </c>
      <c r="F54" s="94"/>
      <c r="G54" s="94"/>
      <c r="H54" s="92"/>
      <c r="I54" s="94"/>
      <c r="J54" s="94"/>
      <c r="K54" s="94"/>
      <c r="L54" s="122" t="s">
        <v>474</v>
      </c>
      <c r="M54" s="93">
        <f t="shared" si="4"/>
        <v>0</v>
      </c>
      <c r="N54" s="59">
        <f t="shared" si="2"/>
        <v>0</v>
      </c>
      <c r="O54" s="102"/>
      <c r="P54" s="59">
        <f t="shared" si="3"/>
        <v>0</v>
      </c>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c r="GH54" s="113"/>
      <c r="GI54" s="113"/>
      <c r="GJ54" s="113"/>
      <c r="GK54" s="113"/>
      <c r="GL54" s="113"/>
      <c r="GM54" s="113"/>
      <c r="GN54" s="113"/>
      <c r="GO54" s="113"/>
      <c r="GP54" s="113"/>
      <c r="GQ54" s="113"/>
      <c r="GR54" s="113"/>
      <c r="GS54" s="113"/>
      <c r="GT54" s="113"/>
      <c r="GU54" s="113"/>
      <c r="GV54" s="113"/>
      <c r="GW54" s="113"/>
      <c r="GX54" s="113"/>
      <c r="GY54" s="113"/>
      <c r="GZ54" s="113"/>
      <c r="HA54" s="113"/>
      <c r="HB54" s="113"/>
      <c r="HC54" s="113"/>
      <c r="HD54" s="113"/>
      <c r="HE54" s="113"/>
      <c r="HF54" s="113"/>
      <c r="HG54" s="113"/>
      <c r="HH54" s="113"/>
      <c r="HI54" s="113"/>
      <c r="HJ54" s="113"/>
      <c r="HK54" s="113"/>
      <c r="HL54" s="113"/>
      <c r="HM54" s="113"/>
      <c r="HN54" s="113"/>
      <c r="HO54" s="113"/>
      <c r="HP54" s="113"/>
      <c r="HQ54" s="113"/>
      <c r="HR54" s="113"/>
      <c r="HS54" s="113"/>
      <c r="HT54" s="113"/>
      <c r="HU54" s="113"/>
      <c r="HV54" s="113"/>
      <c r="HW54" s="113"/>
      <c r="HX54" s="113"/>
      <c r="HY54" s="113"/>
      <c r="HZ54" s="113"/>
      <c r="IA54" s="113"/>
      <c r="IB54" s="113"/>
      <c r="IC54" s="113"/>
      <c r="ID54" s="113"/>
      <c r="IE54" s="113"/>
      <c r="IF54" s="113"/>
      <c r="IG54" s="113"/>
      <c r="IH54" s="113"/>
      <c r="II54" s="113"/>
      <c r="IJ54" s="113"/>
      <c r="IK54" s="113"/>
      <c r="IL54" s="113"/>
      <c r="IM54" s="113"/>
      <c r="IN54" s="113"/>
      <c r="IO54" s="113"/>
      <c r="IP54" s="113"/>
      <c r="IQ54" s="113"/>
      <c r="IR54" s="113"/>
      <c r="IS54" s="113"/>
      <c r="IT54" s="113"/>
      <c r="IU54" s="113"/>
      <c r="IV54" s="113"/>
      <c r="IW54" s="113"/>
      <c r="IX54" s="113"/>
      <c r="IY54" s="113"/>
      <c r="IZ54" s="113"/>
      <c r="JA54" s="113"/>
      <c r="JB54" s="113"/>
      <c r="JC54" s="113"/>
      <c r="JD54" s="113"/>
      <c r="JE54" s="113"/>
      <c r="JF54" s="113"/>
      <c r="JG54" s="113"/>
      <c r="JH54" s="113"/>
      <c r="JI54" s="113"/>
      <c r="JJ54" s="113"/>
      <c r="JK54" s="113"/>
      <c r="JL54" s="113"/>
      <c r="JM54" s="113"/>
      <c r="JN54" s="113"/>
      <c r="JO54" s="113"/>
      <c r="JP54" s="113"/>
      <c r="JQ54" s="113"/>
      <c r="JR54" s="113"/>
      <c r="JS54" s="113"/>
      <c r="JT54" s="113"/>
      <c r="JU54" s="113"/>
      <c r="JV54" s="113"/>
      <c r="JW54" s="113"/>
      <c r="JX54" s="113"/>
      <c r="JY54" s="113"/>
      <c r="JZ54" s="113"/>
      <c r="KA54" s="113"/>
      <c r="KB54" s="113"/>
    </row>
    <row r="55" spans="1:288" ht="15.75" customHeight="1" x14ac:dyDescent="0.25">
      <c r="A55" s="69" t="s">
        <v>241</v>
      </c>
      <c r="B55" s="68" t="s">
        <v>281</v>
      </c>
      <c r="C55" s="68" t="s">
        <v>281</v>
      </c>
      <c r="D55" s="68" t="s">
        <v>471</v>
      </c>
      <c r="E55" s="68" t="s">
        <v>473</v>
      </c>
      <c r="F55" s="116" t="s">
        <v>476</v>
      </c>
      <c r="G55" s="190" t="s">
        <v>477</v>
      </c>
      <c r="H55" s="191" t="s">
        <v>478</v>
      </c>
      <c r="I55" s="106" t="s">
        <v>223</v>
      </c>
      <c r="J55" s="106" t="s">
        <v>479</v>
      </c>
      <c r="K55" s="106"/>
      <c r="L55" s="153" t="s">
        <v>480</v>
      </c>
      <c r="M55" s="93">
        <f t="shared" si="4"/>
        <v>100000000</v>
      </c>
      <c r="N55" s="59">
        <f t="shared" si="2"/>
        <v>100000000</v>
      </c>
      <c r="O55" s="102">
        <v>8</v>
      </c>
      <c r="P55" s="59">
        <f t="shared" si="3"/>
        <v>100000000</v>
      </c>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59"/>
      <c r="CC55" s="59"/>
      <c r="CD55" s="59"/>
      <c r="CE55" s="59"/>
      <c r="CF55" s="59"/>
      <c r="CG55" s="59"/>
      <c r="CH55" s="59"/>
      <c r="CI55" s="59"/>
      <c r="CJ55" s="59"/>
      <c r="CK55" s="59"/>
      <c r="CL55" s="59"/>
      <c r="CM55" s="59"/>
      <c r="CN55" s="59"/>
      <c r="CO55" s="59"/>
      <c r="CP55" s="59"/>
      <c r="CQ55" s="59">
        <v>100000000</v>
      </c>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3"/>
      <c r="GZ55" s="113"/>
      <c r="HA55" s="113"/>
      <c r="HB55" s="113"/>
      <c r="HC55" s="113"/>
      <c r="HD55" s="113"/>
      <c r="HE55" s="113"/>
      <c r="HF55" s="113"/>
      <c r="HG55" s="113"/>
      <c r="HH55" s="113"/>
      <c r="HI55" s="113"/>
      <c r="HJ55" s="113"/>
      <c r="HK55" s="113"/>
      <c r="HL55" s="113"/>
      <c r="HM55" s="113"/>
      <c r="HN55" s="113"/>
      <c r="HO55" s="113"/>
      <c r="HP55" s="113"/>
      <c r="HQ55" s="113"/>
      <c r="HR55" s="113"/>
      <c r="HS55" s="113"/>
      <c r="HT55" s="113"/>
      <c r="HU55" s="113"/>
      <c r="HV55" s="113"/>
      <c r="HW55" s="113"/>
      <c r="HX55" s="113"/>
      <c r="HY55" s="113"/>
      <c r="HZ55" s="113"/>
      <c r="IA55" s="113"/>
      <c r="IB55" s="113"/>
      <c r="IC55" s="113"/>
      <c r="ID55" s="113"/>
      <c r="IE55" s="113"/>
      <c r="IF55" s="113"/>
      <c r="IG55" s="113"/>
      <c r="IH55" s="113"/>
      <c r="II55" s="113"/>
      <c r="IJ55" s="113"/>
      <c r="IK55" s="113"/>
      <c r="IL55" s="113"/>
      <c r="IM55" s="113"/>
      <c r="IN55" s="113"/>
      <c r="IO55" s="113"/>
      <c r="IP55" s="113"/>
      <c r="IQ55" s="113"/>
      <c r="IR55" s="113"/>
      <c r="IS55" s="113"/>
      <c r="IT55" s="113"/>
      <c r="IU55" s="113"/>
      <c r="IV55" s="113"/>
      <c r="IW55" s="113"/>
      <c r="IX55" s="113"/>
      <c r="IY55" s="113"/>
      <c r="IZ55" s="113"/>
      <c r="JA55" s="113"/>
      <c r="JB55" s="113"/>
      <c r="JC55" s="113"/>
      <c r="JD55" s="113"/>
      <c r="JE55" s="113"/>
      <c r="JF55" s="113"/>
      <c r="JG55" s="113"/>
      <c r="JH55" s="113"/>
      <c r="JI55" s="113"/>
      <c r="JJ55" s="113"/>
      <c r="JK55" s="113"/>
      <c r="JL55" s="113"/>
      <c r="JM55" s="113"/>
      <c r="JN55" s="113"/>
      <c r="JO55" s="113"/>
      <c r="JP55" s="113"/>
      <c r="JQ55" s="113"/>
      <c r="JR55" s="113"/>
      <c r="JS55" s="113"/>
      <c r="JT55" s="113"/>
      <c r="JU55" s="113"/>
      <c r="JV55" s="113"/>
      <c r="JW55" s="113"/>
      <c r="JX55" s="113"/>
      <c r="JY55" s="113"/>
      <c r="JZ55" s="113"/>
      <c r="KA55" s="113"/>
      <c r="KB55" s="113"/>
    </row>
    <row r="56" spans="1:288" ht="15.75" customHeight="1" x14ac:dyDescent="0.25">
      <c r="A56" s="69" t="s">
        <v>241</v>
      </c>
      <c r="B56" s="68" t="s">
        <v>281</v>
      </c>
      <c r="C56" s="68" t="s">
        <v>281</v>
      </c>
      <c r="D56" s="68" t="s">
        <v>471</v>
      </c>
      <c r="E56" s="68" t="s">
        <v>473</v>
      </c>
      <c r="F56" s="189" t="s">
        <v>484</v>
      </c>
      <c r="G56" s="68" t="s">
        <v>415</v>
      </c>
      <c r="H56" s="152" t="s">
        <v>485</v>
      </c>
      <c r="I56" s="106" t="s">
        <v>223</v>
      </c>
      <c r="J56" s="106" t="s">
        <v>487</v>
      </c>
      <c r="K56" s="106"/>
      <c r="L56" s="357" t="s">
        <v>488</v>
      </c>
      <c r="M56" s="93">
        <f t="shared" si="4"/>
        <v>200000000</v>
      </c>
      <c r="N56" s="59">
        <f t="shared" si="2"/>
        <v>200000000</v>
      </c>
      <c r="O56" s="102">
        <v>6</v>
      </c>
      <c r="P56" s="59">
        <f t="shared" si="3"/>
        <v>200000000</v>
      </c>
      <c r="Q56" s="59">
        <v>200000000</v>
      </c>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187"/>
      <c r="CA56" s="187"/>
      <c r="CB56" s="112"/>
      <c r="CC56" s="59"/>
      <c r="CD56" s="112"/>
      <c r="CE56" s="59"/>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88"/>
      <c r="DX56" s="188"/>
      <c r="DY56" s="188"/>
      <c r="DZ56" s="188"/>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c r="IP56" s="113"/>
      <c r="IQ56" s="113"/>
      <c r="IR56" s="113"/>
      <c r="IS56" s="113"/>
      <c r="IT56" s="113"/>
      <c r="IU56" s="113"/>
      <c r="IV56" s="113"/>
      <c r="IW56" s="113"/>
      <c r="IX56" s="113"/>
      <c r="IY56" s="113"/>
      <c r="IZ56" s="113"/>
      <c r="JA56" s="113"/>
      <c r="JB56" s="113"/>
      <c r="JC56" s="113"/>
      <c r="JD56" s="113"/>
      <c r="JE56" s="113"/>
      <c r="JF56" s="113"/>
      <c r="JG56" s="113"/>
      <c r="JH56" s="113"/>
      <c r="JI56" s="113"/>
      <c r="JJ56" s="113"/>
      <c r="JK56" s="113"/>
      <c r="JL56" s="113"/>
      <c r="JM56" s="113"/>
      <c r="JN56" s="113"/>
      <c r="JO56" s="113"/>
      <c r="JP56" s="113"/>
      <c r="JQ56" s="113"/>
      <c r="JR56" s="113"/>
      <c r="JS56" s="113"/>
      <c r="JT56" s="113"/>
      <c r="JU56" s="113"/>
      <c r="JV56" s="113"/>
      <c r="JW56" s="113"/>
      <c r="JX56" s="113"/>
      <c r="JY56" s="113"/>
      <c r="JZ56" s="113"/>
      <c r="KA56" s="113"/>
      <c r="KB56" s="113"/>
    </row>
    <row r="57" spans="1:288" ht="15.75" customHeight="1" x14ac:dyDescent="0.25">
      <c r="A57" s="69" t="s">
        <v>241</v>
      </c>
      <c r="B57" s="68" t="s">
        <v>281</v>
      </c>
      <c r="C57" s="68" t="s">
        <v>281</v>
      </c>
      <c r="D57" s="68" t="s">
        <v>471</v>
      </c>
      <c r="E57" s="68" t="s">
        <v>473</v>
      </c>
      <c r="F57" s="189" t="s">
        <v>489</v>
      </c>
      <c r="G57" s="68" t="s">
        <v>415</v>
      </c>
      <c r="H57" s="152" t="s">
        <v>490</v>
      </c>
      <c r="I57" s="106" t="s">
        <v>223</v>
      </c>
      <c r="J57" s="106" t="s">
        <v>491</v>
      </c>
      <c r="K57" s="106"/>
      <c r="L57" s="357" t="s">
        <v>492</v>
      </c>
      <c r="M57" s="93">
        <f t="shared" si="4"/>
        <v>500000000</v>
      </c>
      <c r="N57" s="59">
        <f t="shared" si="2"/>
        <v>500000000</v>
      </c>
      <c r="O57" s="102">
        <v>16</v>
      </c>
      <c r="P57" s="59">
        <f t="shared" si="3"/>
        <v>500000000</v>
      </c>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187"/>
      <c r="CA57" s="187"/>
      <c r="CB57" s="112"/>
      <c r="CC57" s="59"/>
      <c r="CD57" s="112"/>
      <c r="CE57" s="59"/>
      <c r="CF57" s="112"/>
      <c r="CG57" s="112"/>
      <c r="CH57" s="112"/>
      <c r="CI57" s="112"/>
      <c r="CJ57" s="112"/>
      <c r="CK57" s="112"/>
      <c r="CL57" s="112"/>
      <c r="CM57" s="112"/>
      <c r="CN57" s="112"/>
      <c r="CO57" s="112"/>
      <c r="CP57" s="112"/>
      <c r="CQ57" s="59">
        <v>500000000</v>
      </c>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88"/>
      <c r="DX57" s="188"/>
      <c r="DY57" s="188"/>
      <c r="DZ57" s="188"/>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3"/>
      <c r="GZ57" s="113"/>
      <c r="HA57" s="113"/>
      <c r="HB57" s="113"/>
      <c r="HC57" s="113"/>
      <c r="HD57" s="113"/>
      <c r="HE57" s="113"/>
      <c r="HF57" s="113"/>
      <c r="HG57" s="113"/>
      <c r="HH57" s="113"/>
      <c r="HI57" s="113"/>
      <c r="HJ57" s="113"/>
      <c r="HK57" s="113"/>
      <c r="HL57" s="113"/>
      <c r="HM57" s="113"/>
      <c r="HN57" s="113"/>
      <c r="HO57" s="113"/>
      <c r="HP57" s="113"/>
      <c r="HQ57" s="113"/>
      <c r="HR57" s="113"/>
      <c r="HS57" s="113"/>
      <c r="HT57" s="113"/>
      <c r="HU57" s="113"/>
      <c r="HV57" s="113"/>
      <c r="HW57" s="113"/>
      <c r="HX57" s="113"/>
      <c r="HY57" s="113"/>
      <c r="HZ57" s="113"/>
      <c r="IA57" s="113"/>
      <c r="IB57" s="113"/>
      <c r="IC57" s="113"/>
      <c r="ID57" s="113"/>
      <c r="IE57" s="113"/>
      <c r="IF57" s="113"/>
      <c r="IG57" s="113"/>
      <c r="IH57" s="113"/>
      <c r="II57" s="113"/>
      <c r="IJ57" s="113"/>
      <c r="IK57" s="113"/>
      <c r="IL57" s="113"/>
      <c r="IM57" s="113"/>
      <c r="IN57" s="113"/>
      <c r="IO57" s="113"/>
      <c r="IP57" s="113"/>
      <c r="IQ57" s="113"/>
      <c r="IR57" s="113"/>
      <c r="IS57" s="113"/>
      <c r="IT57" s="113"/>
      <c r="IU57" s="113"/>
      <c r="IV57" s="113"/>
      <c r="IW57" s="113"/>
      <c r="IX57" s="113"/>
      <c r="IY57" s="113"/>
      <c r="IZ57" s="113"/>
      <c r="JA57" s="113"/>
      <c r="JB57" s="113"/>
      <c r="JC57" s="113"/>
      <c r="JD57" s="113"/>
      <c r="JE57" s="113"/>
      <c r="JF57" s="113"/>
      <c r="JG57" s="113"/>
      <c r="JH57" s="113"/>
      <c r="JI57" s="113"/>
      <c r="JJ57" s="113"/>
      <c r="JK57" s="113"/>
      <c r="JL57" s="113"/>
      <c r="JM57" s="113"/>
      <c r="JN57" s="113"/>
      <c r="JO57" s="113"/>
      <c r="JP57" s="113"/>
      <c r="JQ57" s="113"/>
      <c r="JR57" s="113"/>
      <c r="JS57" s="113"/>
      <c r="JT57" s="113"/>
      <c r="JU57" s="113"/>
      <c r="JV57" s="113"/>
      <c r="JW57" s="113"/>
      <c r="JX57" s="113"/>
      <c r="JY57" s="113"/>
      <c r="JZ57" s="113"/>
      <c r="KA57" s="113"/>
      <c r="KB57" s="113"/>
    </row>
    <row r="58" spans="1:288" ht="15.75" customHeight="1" x14ac:dyDescent="0.25">
      <c r="A58" s="94" t="s">
        <v>241</v>
      </c>
      <c r="B58" s="92" t="s">
        <v>281</v>
      </c>
      <c r="C58" s="92" t="s">
        <v>281</v>
      </c>
      <c r="D58" s="92" t="s">
        <v>471</v>
      </c>
      <c r="E58" s="92" t="s">
        <v>493</v>
      </c>
      <c r="F58" s="94"/>
      <c r="G58" s="94"/>
      <c r="H58" s="92"/>
      <c r="I58" s="94"/>
      <c r="J58" s="94"/>
      <c r="K58" s="94"/>
      <c r="L58" s="95" t="s">
        <v>494</v>
      </c>
      <c r="M58" s="93">
        <f t="shared" si="4"/>
        <v>0</v>
      </c>
      <c r="N58" s="59">
        <f t="shared" si="2"/>
        <v>0</v>
      </c>
      <c r="O58" s="102"/>
      <c r="P58" s="59">
        <f t="shared" si="3"/>
        <v>0</v>
      </c>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c r="IW58" s="113"/>
      <c r="IX58" s="113"/>
      <c r="IY58" s="113"/>
      <c r="IZ58" s="113"/>
      <c r="JA58" s="113"/>
      <c r="JB58" s="113"/>
      <c r="JC58" s="113"/>
      <c r="JD58" s="113"/>
      <c r="JE58" s="113"/>
      <c r="JF58" s="113"/>
      <c r="JG58" s="113"/>
      <c r="JH58" s="113"/>
      <c r="JI58" s="113"/>
      <c r="JJ58" s="113"/>
      <c r="JK58" s="113"/>
      <c r="JL58" s="113"/>
      <c r="JM58" s="113"/>
      <c r="JN58" s="113"/>
      <c r="JO58" s="113"/>
      <c r="JP58" s="113"/>
      <c r="JQ58" s="113"/>
      <c r="JR58" s="113"/>
      <c r="JS58" s="113"/>
      <c r="JT58" s="113"/>
      <c r="JU58" s="113"/>
      <c r="JV58" s="113"/>
      <c r="JW58" s="113"/>
      <c r="JX58" s="113"/>
      <c r="JY58" s="113"/>
      <c r="JZ58" s="113"/>
      <c r="KA58" s="113"/>
      <c r="KB58" s="113"/>
    </row>
    <row r="59" spans="1:288" ht="15.75" customHeight="1" x14ac:dyDescent="0.25">
      <c r="A59" s="69" t="s">
        <v>241</v>
      </c>
      <c r="B59" s="68" t="s">
        <v>281</v>
      </c>
      <c r="C59" s="68" t="s">
        <v>281</v>
      </c>
      <c r="D59" s="68" t="s">
        <v>471</v>
      </c>
      <c r="E59" s="194" t="s">
        <v>493</v>
      </c>
      <c r="F59" s="116" t="s">
        <v>496</v>
      </c>
      <c r="G59" s="109" t="s">
        <v>497</v>
      </c>
      <c r="H59" s="186" t="s">
        <v>498</v>
      </c>
      <c r="I59" s="106" t="s">
        <v>223</v>
      </c>
      <c r="J59" s="106" t="s">
        <v>499</v>
      </c>
      <c r="K59" s="106"/>
      <c r="L59" s="153" t="s">
        <v>500</v>
      </c>
      <c r="M59" s="93">
        <f t="shared" si="4"/>
        <v>50000000</v>
      </c>
      <c r="N59" s="59">
        <f t="shared" si="2"/>
        <v>50000000</v>
      </c>
      <c r="O59" s="102">
        <v>5</v>
      </c>
      <c r="P59" s="59">
        <f t="shared" si="3"/>
        <v>50000000</v>
      </c>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59"/>
      <c r="CC59" s="59"/>
      <c r="CD59" s="59"/>
      <c r="CE59" s="59"/>
      <c r="CF59" s="59"/>
      <c r="CG59" s="59"/>
      <c r="CH59" s="59"/>
      <c r="CI59" s="59"/>
      <c r="CJ59" s="59"/>
      <c r="CK59" s="59"/>
      <c r="CL59" s="59"/>
      <c r="CM59" s="59"/>
      <c r="CN59" s="59"/>
      <c r="CO59" s="59"/>
      <c r="CP59" s="59"/>
      <c r="CQ59" s="59">
        <v>50000000</v>
      </c>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112"/>
      <c r="DW59" s="112"/>
      <c r="DX59" s="112"/>
      <c r="DY59" s="112"/>
      <c r="DZ59" s="112"/>
      <c r="EA59" s="112"/>
      <c r="EB59" s="112"/>
      <c r="EC59" s="112"/>
      <c r="ED59" s="112"/>
      <c r="EE59" s="112"/>
      <c r="EF59" s="112"/>
      <c r="EG59" s="112"/>
      <c r="EH59" s="112"/>
      <c r="EI59" s="112"/>
      <c r="EJ59" s="112"/>
      <c r="EK59" s="112"/>
      <c r="EL59" s="112"/>
      <c r="EM59" s="112"/>
      <c r="EN59" s="59"/>
      <c r="EO59" s="59"/>
      <c r="EP59" s="59"/>
      <c r="EQ59" s="59"/>
      <c r="ER59" s="112"/>
      <c r="ES59" s="112"/>
      <c r="ET59" s="112"/>
      <c r="EU59" s="112"/>
      <c r="EV59" s="112"/>
      <c r="EW59" s="112"/>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c r="IW59" s="113"/>
      <c r="IX59" s="113"/>
      <c r="IY59" s="113"/>
      <c r="IZ59" s="113"/>
      <c r="JA59" s="113"/>
      <c r="JB59" s="113"/>
      <c r="JC59" s="113"/>
      <c r="JD59" s="113"/>
      <c r="JE59" s="113"/>
      <c r="JF59" s="113"/>
      <c r="JG59" s="113"/>
      <c r="JH59" s="113"/>
      <c r="JI59" s="113"/>
      <c r="JJ59" s="113"/>
      <c r="JK59" s="113"/>
      <c r="JL59" s="113"/>
      <c r="JM59" s="113"/>
      <c r="JN59" s="113"/>
      <c r="JO59" s="113"/>
      <c r="JP59" s="113"/>
      <c r="JQ59" s="113"/>
      <c r="JR59" s="113"/>
      <c r="JS59" s="113"/>
      <c r="JT59" s="113"/>
      <c r="JU59" s="113"/>
      <c r="JV59" s="113"/>
      <c r="JW59" s="113"/>
      <c r="JX59" s="113"/>
      <c r="JY59" s="113"/>
      <c r="JZ59" s="113"/>
      <c r="KA59" s="113"/>
      <c r="KB59" s="113"/>
    </row>
    <row r="60" spans="1:288" ht="15.75" customHeight="1" x14ac:dyDescent="0.25">
      <c r="A60" s="99" t="s">
        <v>241</v>
      </c>
      <c r="B60" s="124" t="s">
        <v>281</v>
      </c>
      <c r="C60" s="124" t="s">
        <v>202</v>
      </c>
      <c r="D60" s="124" t="s">
        <v>502</v>
      </c>
      <c r="E60" s="100"/>
      <c r="F60" s="99"/>
      <c r="G60" s="99"/>
      <c r="H60" s="100"/>
      <c r="I60" s="99"/>
      <c r="J60" s="99"/>
      <c r="K60" s="99"/>
      <c r="L60" s="108" t="s">
        <v>503</v>
      </c>
      <c r="M60" s="93">
        <f t="shared" si="4"/>
        <v>0</v>
      </c>
      <c r="N60" s="59">
        <f t="shared" si="2"/>
        <v>0</v>
      </c>
      <c r="O60" s="102"/>
      <c r="P60" s="59">
        <f t="shared" si="3"/>
        <v>0</v>
      </c>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row>
    <row r="61" spans="1:288" ht="15.75" customHeight="1" x14ac:dyDescent="0.25">
      <c r="A61" s="99" t="s">
        <v>241</v>
      </c>
      <c r="B61" s="124" t="s">
        <v>281</v>
      </c>
      <c r="C61" s="124" t="s">
        <v>202</v>
      </c>
      <c r="D61" s="124" t="s">
        <v>502</v>
      </c>
      <c r="E61" s="124" t="s">
        <v>511</v>
      </c>
      <c r="F61" s="99"/>
      <c r="G61" s="99"/>
      <c r="H61" s="100"/>
      <c r="I61" s="99"/>
      <c r="J61" s="99"/>
      <c r="K61" s="99"/>
      <c r="L61" s="108" t="s">
        <v>512</v>
      </c>
      <c r="M61" s="93">
        <f t="shared" si="4"/>
        <v>0</v>
      </c>
      <c r="N61" s="59">
        <f t="shared" si="2"/>
        <v>0</v>
      </c>
      <c r="O61" s="102"/>
      <c r="P61" s="59">
        <f t="shared" si="3"/>
        <v>0</v>
      </c>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59"/>
      <c r="CC61" s="59"/>
      <c r="CD61" s="59"/>
      <c r="CE61" s="59"/>
      <c r="CF61" s="59"/>
      <c r="CG61" s="59"/>
      <c r="CH61" s="59"/>
      <c r="CI61" s="59"/>
      <c r="CJ61" s="59"/>
      <c r="CK61" s="59"/>
      <c r="CL61" s="59"/>
      <c r="CM61" s="59"/>
      <c r="CN61" s="59"/>
      <c r="CO61" s="59"/>
      <c r="CP61" s="59"/>
      <c r="CQ61" s="112"/>
      <c r="CR61" s="112"/>
      <c r="CS61" s="112"/>
      <c r="CT61" s="112"/>
      <c r="CU61" s="112"/>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row>
    <row r="62" spans="1:288" ht="15.75" customHeight="1" x14ac:dyDescent="0.25">
      <c r="A62" s="69" t="s">
        <v>241</v>
      </c>
      <c r="B62" s="68" t="s">
        <v>281</v>
      </c>
      <c r="C62" s="68" t="s">
        <v>281</v>
      </c>
      <c r="D62" s="68" t="s">
        <v>502</v>
      </c>
      <c r="E62" s="68" t="s">
        <v>511</v>
      </c>
      <c r="F62" s="189" t="s">
        <v>516</v>
      </c>
      <c r="G62" s="68" t="s">
        <v>517</v>
      </c>
      <c r="H62" s="152" t="s">
        <v>518</v>
      </c>
      <c r="I62" s="106" t="s">
        <v>223</v>
      </c>
      <c r="J62" s="106" t="s">
        <v>519</v>
      </c>
      <c r="K62" s="106"/>
      <c r="L62" s="357" t="s">
        <v>520</v>
      </c>
      <c r="M62" s="93">
        <f t="shared" si="4"/>
        <v>300000000</v>
      </c>
      <c r="N62" s="59">
        <f t="shared" si="2"/>
        <v>300000000</v>
      </c>
      <c r="O62" s="102">
        <v>12</v>
      </c>
      <c r="P62" s="59">
        <f t="shared" si="3"/>
        <v>300000000</v>
      </c>
      <c r="Q62" s="59">
        <v>300000000</v>
      </c>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187"/>
      <c r="CA62" s="187"/>
      <c r="CB62" s="112"/>
      <c r="CC62" s="59"/>
      <c r="CD62" s="112"/>
      <c r="CE62" s="59"/>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88"/>
      <c r="DX62" s="188"/>
      <c r="DY62" s="188"/>
      <c r="DZ62" s="188"/>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c r="IW62" s="113"/>
      <c r="IX62" s="113"/>
      <c r="IY62" s="113"/>
      <c r="IZ62" s="113"/>
      <c r="JA62" s="113"/>
      <c r="JB62" s="113"/>
      <c r="JC62" s="113"/>
      <c r="JD62" s="113"/>
      <c r="JE62" s="113"/>
      <c r="JF62" s="113"/>
      <c r="JG62" s="113"/>
      <c r="JH62" s="113"/>
      <c r="JI62" s="113"/>
      <c r="JJ62" s="113"/>
      <c r="JK62" s="113"/>
      <c r="JL62" s="113"/>
      <c r="JM62" s="113"/>
      <c r="JN62" s="113"/>
      <c r="JO62" s="113"/>
      <c r="JP62" s="113"/>
      <c r="JQ62" s="113"/>
      <c r="JR62" s="113"/>
      <c r="JS62" s="113"/>
      <c r="JT62" s="113"/>
      <c r="JU62" s="113"/>
      <c r="JV62" s="113"/>
      <c r="JW62" s="113"/>
      <c r="JX62" s="113"/>
      <c r="JY62" s="113"/>
      <c r="JZ62" s="113"/>
      <c r="KA62" s="113"/>
      <c r="KB62" s="113"/>
    </row>
    <row r="63" spans="1:288" ht="15.75" customHeight="1" x14ac:dyDescent="0.25">
      <c r="A63" s="84" t="s">
        <v>297</v>
      </c>
      <c r="B63" s="83"/>
      <c r="C63" s="83"/>
      <c r="D63" s="83"/>
      <c r="E63" s="83"/>
      <c r="F63" s="183"/>
      <c r="G63" s="183"/>
      <c r="H63" s="83"/>
      <c r="I63" s="84"/>
      <c r="J63" s="84"/>
      <c r="K63" s="84"/>
      <c r="L63" s="58" t="s">
        <v>522</v>
      </c>
      <c r="M63" s="93">
        <f t="shared" si="4"/>
        <v>0</v>
      </c>
      <c r="N63" s="59">
        <f t="shared" si="2"/>
        <v>0</v>
      </c>
      <c r="O63" s="102"/>
      <c r="P63" s="59">
        <f t="shared" si="3"/>
        <v>0</v>
      </c>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60"/>
      <c r="CC63" s="60"/>
      <c r="CD63" s="60"/>
      <c r="CE63" s="60"/>
      <c r="CF63" s="60"/>
      <c r="CG63" s="60"/>
      <c r="CH63" s="60"/>
      <c r="CI63" s="60"/>
      <c r="CJ63" s="60"/>
      <c r="CK63" s="60"/>
      <c r="CL63" s="60"/>
      <c r="CM63" s="60"/>
      <c r="CN63" s="60"/>
      <c r="CO63" s="60"/>
      <c r="CP63" s="60"/>
      <c r="CQ63" s="81"/>
      <c r="CR63" s="81"/>
      <c r="CS63" s="81"/>
      <c r="CT63" s="81"/>
      <c r="CU63" s="81"/>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row>
    <row r="64" spans="1:288" ht="15.75" customHeight="1" x14ac:dyDescent="0.25">
      <c r="A64" s="72" t="s">
        <v>297</v>
      </c>
      <c r="B64" s="72" t="s">
        <v>202</v>
      </c>
      <c r="C64" s="72"/>
      <c r="D64" s="72"/>
      <c r="E64" s="72"/>
      <c r="F64" s="72"/>
      <c r="G64" s="72"/>
      <c r="H64" s="74"/>
      <c r="I64" s="75"/>
      <c r="J64" s="75"/>
      <c r="K64" s="75"/>
      <c r="L64" s="76" t="s">
        <v>353</v>
      </c>
      <c r="M64" s="93">
        <f t="shared" si="4"/>
        <v>0</v>
      </c>
      <c r="N64" s="59">
        <f t="shared" si="2"/>
        <v>0</v>
      </c>
      <c r="O64" s="102"/>
      <c r="P64" s="59">
        <f t="shared" si="3"/>
        <v>0</v>
      </c>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60"/>
      <c r="CC64" s="60"/>
      <c r="CD64" s="60"/>
      <c r="CE64" s="60"/>
      <c r="CF64" s="60"/>
      <c r="CG64" s="60"/>
      <c r="CH64" s="60"/>
      <c r="CI64" s="60"/>
      <c r="CJ64" s="60"/>
      <c r="CK64" s="60"/>
      <c r="CL64" s="60"/>
      <c r="CM64" s="60"/>
      <c r="CN64" s="60"/>
      <c r="CO64" s="60"/>
      <c r="CP64" s="60"/>
      <c r="CQ64" s="81"/>
      <c r="CR64" s="81"/>
      <c r="CS64" s="81"/>
      <c r="CT64" s="81"/>
      <c r="CU64" s="81"/>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row>
    <row r="65" spans="1:288" ht="15.75" customHeight="1" x14ac:dyDescent="0.25">
      <c r="A65" s="72" t="s">
        <v>297</v>
      </c>
      <c r="B65" s="72" t="s">
        <v>202</v>
      </c>
      <c r="C65" s="72" t="s">
        <v>204</v>
      </c>
      <c r="D65" s="72"/>
      <c r="E65" s="72"/>
      <c r="F65" s="72"/>
      <c r="G65" s="72"/>
      <c r="H65" s="74"/>
      <c r="I65" s="75"/>
      <c r="J65" s="75"/>
      <c r="K65" s="75"/>
      <c r="L65" s="76" t="s">
        <v>354</v>
      </c>
      <c r="M65" s="93">
        <f t="shared" si="4"/>
        <v>0</v>
      </c>
      <c r="N65" s="59">
        <f t="shared" si="2"/>
        <v>0</v>
      </c>
      <c r="O65" s="102"/>
      <c r="P65" s="59">
        <f t="shared" si="3"/>
        <v>0</v>
      </c>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60"/>
      <c r="CC65" s="60"/>
      <c r="CD65" s="60"/>
      <c r="CE65" s="60"/>
      <c r="CF65" s="60"/>
      <c r="CG65" s="60"/>
      <c r="CH65" s="60"/>
      <c r="CI65" s="60"/>
      <c r="CJ65" s="60"/>
      <c r="CK65" s="60"/>
      <c r="CL65" s="60"/>
      <c r="CM65" s="60"/>
      <c r="CN65" s="60"/>
      <c r="CO65" s="60"/>
      <c r="CP65" s="60"/>
      <c r="CQ65" s="81"/>
      <c r="CR65" s="81"/>
      <c r="CS65" s="81"/>
      <c r="CT65" s="81"/>
      <c r="CU65" s="81"/>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row>
    <row r="66" spans="1:288" ht="15.75" customHeight="1" x14ac:dyDescent="0.25">
      <c r="A66" s="91" t="s">
        <v>297</v>
      </c>
      <c r="B66" s="91" t="s">
        <v>202</v>
      </c>
      <c r="C66" s="91" t="s">
        <v>204</v>
      </c>
      <c r="D66" s="91" t="s">
        <v>523</v>
      </c>
      <c r="E66" s="91"/>
      <c r="F66" s="91"/>
      <c r="G66" s="91"/>
      <c r="H66" s="91"/>
      <c r="I66" s="121"/>
      <c r="J66" s="121"/>
      <c r="K66" s="121"/>
      <c r="L66" s="95" t="s">
        <v>524</v>
      </c>
      <c r="M66" s="93">
        <f t="shared" si="4"/>
        <v>0</v>
      </c>
      <c r="N66" s="59">
        <f t="shared" si="2"/>
        <v>0</v>
      </c>
      <c r="O66" s="102"/>
      <c r="P66" s="59">
        <f t="shared" si="3"/>
        <v>0</v>
      </c>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80"/>
      <c r="CA66" s="80"/>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row>
    <row r="67" spans="1:288" ht="15.75" customHeight="1" x14ac:dyDescent="0.25">
      <c r="A67" s="91" t="s">
        <v>297</v>
      </c>
      <c r="B67" s="91" t="s">
        <v>202</v>
      </c>
      <c r="C67" s="91" t="s">
        <v>204</v>
      </c>
      <c r="D67" s="91" t="s">
        <v>523</v>
      </c>
      <c r="E67" s="91" t="s">
        <v>530</v>
      </c>
      <c r="F67" s="91"/>
      <c r="G67" s="91"/>
      <c r="H67" s="91"/>
      <c r="I67" s="121"/>
      <c r="J67" s="121"/>
      <c r="K67" s="121"/>
      <c r="L67" s="95" t="s">
        <v>531</v>
      </c>
      <c r="M67" s="93">
        <f t="shared" si="4"/>
        <v>0</v>
      </c>
      <c r="N67" s="59">
        <f t="shared" si="2"/>
        <v>0</v>
      </c>
      <c r="O67" s="102"/>
      <c r="P67" s="59">
        <f t="shared" si="3"/>
        <v>0</v>
      </c>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80"/>
      <c r="CA67" s="80"/>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row>
    <row r="68" spans="1:288" ht="15.75" customHeight="1" x14ac:dyDescent="0.25">
      <c r="A68" s="149" t="s">
        <v>297</v>
      </c>
      <c r="B68" s="149" t="s">
        <v>202</v>
      </c>
      <c r="C68" s="149" t="s">
        <v>204</v>
      </c>
      <c r="D68" s="149" t="s">
        <v>523</v>
      </c>
      <c r="E68" s="149" t="s">
        <v>530</v>
      </c>
      <c r="F68" s="172" t="s">
        <v>534</v>
      </c>
      <c r="G68" s="68" t="s">
        <v>535</v>
      </c>
      <c r="H68" s="196" t="s">
        <v>536</v>
      </c>
      <c r="I68" s="217" t="s">
        <v>244</v>
      </c>
      <c r="J68" s="217" t="s">
        <v>537</v>
      </c>
      <c r="K68" s="217"/>
      <c r="L68" s="170" t="s">
        <v>538</v>
      </c>
      <c r="M68" s="93">
        <f t="shared" si="4"/>
        <v>560000000</v>
      </c>
      <c r="N68" s="59">
        <f t="shared" si="2"/>
        <v>560000000</v>
      </c>
      <c r="O68" s="102">
        <v>12</v>
      </c>
      <c r="P68" s="59">
        <f t="shared" si="3"/>
        <v>560000000</v>
      </c>
      <c r="Q68" s="59">
        <v>560000000</v>
      </c>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187"/>
      <c r="CA68" s="187"/>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row>
    <row r="69" spans="1:288" ht="15.75" customHeight="1" x14ac:dyDescent="0.25">
      <c r="A69" s="69" t="s">
        <v>297</v>
      </c>
      <c r="B69" s="68" t="s">
        <v>202</v>
      </c>
      <c r="C69" s="68" t="s">
        <v>204</v>
      </c>
      <c r="D69" s="68" t="s">
        <v>523</v>
      </c>
      <c r="E69" s="68" t="s">
        <v>530</v>
      </c>
      <c r="F69" s="189" t="s">
        <v>539</v>
      </c>
      <c r="G69" s="68" t="s">
        <v>465</v>
      </c>
      <c r="H69" s="152" t="s">
        <v>540</v>
      </c>
      <c r="I69" s="106" t="s">
        <v>223</v>
      </c>
      <c r="J69" s="106" t="s">
        <v>537</v>
      </c>
      <c r="K69" s="106"/>
      <c r="L69" s="326" t="s">
        <v>541</v>
      </c>
      <c r="M69" s="93">
        <f t="shared" si="4"/>
        <v>250000000</v>
      </c>
      <c r="N69" s="59">
        <f t="shared" si="2"/>
        <v>250000000</v>
      </c>
      <c r="O69" s="102">
        <v>6</v>
      </c>
      <c r="P69" s="59">
        <f t="shared" si="3"/>
        <v>250000000</v>
      </c>
      <c r="Q69" s="59">
        <v>250000000</v>
      </c>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187"/>
      <c r="CA69" s="187"/>
      <c r="CB69" s="112"/>
      <c r="CC69" s="59"/>
      <c r="CD69" s="112"/>
      <c r="CE69" s="59"/>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88"/>
      <c r="DX69" s="188"/>
      <c r="DY69" s="188"/>
      <c r="DZ69" s="188"/>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row>
    <row r="70" spans="1:288" ht="15.75" customHeight="1" x14ac:dyDescent="0.25">
      <c r="A70" s="69" t="s">
        <v>297</v>
      </c>
      <c r="B70" s="68" t="s">
        <v>202</v>
      </c>
      <c r="C70" s="68" t="s">
        <v>204</v>
      </c>
      <c r="D70" s="68" t="s">
        <v>523</v>
      </c>
      <c r="E70" s="68" t="s">
        <v>530</v>
      </c>
      <c r="F70" s="189" t="s">
        <v>544</v>
      </c>
      <c r="G70" s="68" t="s">
        <v>517</v>
      </c>
      <c r="H70" s="152" t="s">
        <v>545</v>
      </c>
      <c r="I70" s="106" t="s">
        <v>223</v>
      </c>
      <c r="J70" s="106" t="s">
        <v>537</v>
      </c>
      <c r="K70" s="106"/>
      <c r="L70" s="357" t="s">
        <v>546</v>
      </c>
      <c r="M70" s="93">
        <f t="shared" si="4"/>
        <v>3400000000</v>
      </c>
      <c r="N70" s="59">
        <f t="shared" si="2"/>
        <v>3400000000</v>
      </c>
      <c r="O70" s="102">
        <v>12</v>
      </c>
      <c r="P70" s="59">
        <f t="shared" si="3"/>
        <v>3400000000</v>
      </c>
      <c r="Q70" s="59">
        <v>3400000000</v>
      </c>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187"/>
      <c r="CA70" s="187"/>
      <c r="CB70" s="112"/>
      <c r="CC70" s="59"/>
      <c r="CD70" s="112"/>
      <c r="CE70" s="59"/>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88"/>
      <c r="DX70" s="188"/>
      <c r="DY70" s="188"/>
      <c r="DZ70" s="188"/>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row>
    <row r="71" spans="1:288" ht="15.75" customHeight="1" x14ac:dyDescent="0.25">
      <c r="A71" s="91" t="s">
        <v>297</v>
      </c>
      <c r="B71" s="91" t="s">
        <v>202</v>
      </c>
      <c r="C71" s="91" t="s">
        <v>204</v>
      </c>
      <c r="D71" s="91" t="s">
        <v>548</v>
      </c>
      <c r="E71" s="91"/>
      <c r="F71" s="91"/>
      <c r="G71" s="91"/>
      <c r="H71" s="92"/>
      <c r="I71" s="94"/>
      <c r="J71" s="94"/>
      <c r="K71" s="94"/>
      <c r="L71" s="95" t="s">
        <v>549</v>
      </c>
      <c r="M71" s="93">
        <f t="shared" si="4"/>
        <v>0</v>
      </c>
      <c r="N71" s="59">
        <f t="shared" si="2"/>
        <v>0</v>
      </c>
      <c r="O71" s="102"/>
      <c r="P71" s="59">
        <f t="shared" si="3"/>
        <v>0</v>
      </c>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60"/>
      <c r="CC71" s="60"/>
      <c r="CD71" s="60"/>
      <c r="CE71" s="60"/>
      <c r="CF71" s="60"/>
      <c r="CG71" s="60"/>
      <c r="CH71" s="60"/>
      <c r="CI71" s="60"/>
      <c r="CJ71" s="60"/>
      <c r="CK71" s="60"/>
      <c r="CL71" s="60"/>
      <c r="CM71" s="60"/>
      <c r="CN71" s="60"/>
      <c r="CO71" s="60"/>
      <c r="CP71" s="60"/>
      <c r="CQ71" s="81"/>
      <c r="CR71" s="81"/>
      <c r="CS71" s="81"/>
      <c r="CT71" s="81"/>
      <c r="CU71" s="81"/>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row>
    <row r="72" spans="1:288" ht="15.75" customHeight="1" x14ac:dyDescent="0.25">
      <c r="A72" s="91" t="s">
        <v>297</v>
      </c>
      <c r="B72" s="91" t="s">
        <v>202</v>
      </c>
      <c r="C72" s="91" t="s">
        <v>204</v>
      </c>
      <c r="D72" s="91" t="s">
        <v>548</v>
      </c>
      <c r="E72" s="91" t="s">
        <v>551</v>
      </c>
      <c r="F72" s="91"/>
      <c r="G72" s="91"/>
      <c r="H72" s="92"/>
      <c r="I72" s="94"/>
      <c r="J72" s="94"/>
      <c r="K72" s="94"/>
      <c r="L72" s="95" t="s">
        <v>552</v>
      </c>
      <c r="M72" s="93">
        <f t="shared" si="4"/>
        <v>0</v>
      </c>
      <c r="N72" s="59">
        <f t="shared" si="2"/>
        <v>0</v>
      </c>
      <c r="O72" s="102"/>
      <c r="P72" s="59">
        <f t="shared" si="3"/>
        <v>0</v>
      </c>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60"/>
      <c r="CC72" s="60"/>
      <c r="CD72" s="60"/>
      <c r="CE72" s="60"/>
      <c r="CF72" s="60"/>
      <c r="CG72" s="60"/>
      <c r="CH72" s="60"/>
      <c r="CI72" s="60"/>
      <c r="CJ72" s="60"/>
      <c r="CK72" s="60"/>
      <c r="CL72" s="60"/>
      <c r="CM72" s="60"/>
      <c r="CN72" s="60"/>
      <c r="CO72" s="60"/>
      <c r="CP72" s="60"/>
      <c r="CQ72" s="81"/>
      <c r="CR72" s="81"/>
      <c r="CS72" s="81"/>
      <c r="CT72" s="81"/>
      <c r="CU72" s="81"/>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row>
    <row r="73" spans="1:288" ht="15.75" customHeight="1" x14ac:dyDescent="0.25">
      <c r="A73" s="105" t="s">
        <v>297</v>
      </c>
      <c r="B73" s="105" t="s">
        <v>202</v>
      </c>
      <c r="C73" s="105" t="s">
        <v>204</v>
      </c>
      <c r="D73" s="105" t="s">
        <v>548</v>
      </c>
      <c r="E73" s="105" t="s">
        <v>551</v>
      </c>
      <c r="F73" s="116" t="s">
        <v>556</v>
      </c>
      <c r="G73" s="68" t="s">
        <v>465</v>
      </c>
      <c r="H73" s="191" t="s">
        <v>557</v>
      </c>
      <c r="I73" s="106" t="s">
        <v>223</v>
      </c>
      <c r="J73" s="106" t="s">
        <v>558</v>
      </c>
      <c r="K73" s="106"/>
      <c r="L73" s="326" t="s">
        <v>559</v>
      </c>
      <c r="M73" s="93">
        <f t="shared" si="4"/>
        <v>590000000</v>
      </c>
      <c r="N73" s="59">
        <f t="shared" si="2"/>
        <v>590000000</v>
      </c>
      <c r="O73" s="102">
        <v>8</v>
      </c>
      <c r="P73" s="59">
        <f t="shared" si="3"/>
        <v>590000000</v>
      </c>
      <c r="Q73" s="60">
        <v>590000000</v>
      </c>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80"/>
      <c r="CA73" s="80"/>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row>
    <row r="74" spans="1:288" ht="15.75" customHeight="1" x14ac:dyDescent="0.25">
      <c r="A74" s="105" t="s">
        <v>297</v>
      </c>
      <c r="B74" s="105" t="s">
        <v>202</v>
      </c>
      <c r="C74" s="105" t="s">
        <v>204</v>
      </c>
      <c r="D74" s="105" t="s">
        <v>548</v>
      </c>
      <c r="E74" s="105" t="s">
        <v>551</v>
      </c>
      <c r="F74" s="116" t="s">
        <v>564</v>
      </c>
      <c r="G74" s="68" t="s">
        <v>465</v>
      </c>
      <c r="H74" s="191" t="s">
        <v>565</v>
      </c>
      <c r="I74" s="106" t="s">
        <v>223</v>
      </c>
      <c r="J74" s="106" t="s">
        <v>558</v>
      </c>
      <c r="K74" s="106"/>
      <c r="L74" s="326" t="s">
        <v>566</v>
      </c>
      <c r="M74" s="93">
        <f t="shared" si="4"/>
        <v>300000000</v>
      </c>
      <c r="N74" s="59">
        <f t="shared" si="2"/>
        <v>300000000</v>
      </c>
      <c r="O74" s="102">
        <v>6</v>
      </c>
      <c r="P74" s="59">
        <f t="shared" si="3"/>
        <v>300000000</v>
      </c>
      <c r="Q74" s="60">
        <v>300000000</v>
      </c>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80"/>
      <c r="CA74" s="80"/>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row>
    <row r="75" spans="1:288" ht="15.75" customHeight="1" x14ac:dyDescent="0.25">
      <c r="A75" s="57" t="s">
        <v>502</v>
      </c>
      <c r="B75" s="56"/>
      <c r="C75" s="56"/>
      <c r="D75" s="56"/>
      <c r="E75" s="56"/>
      <c r="F75" s="56"/>
      <c r="G75" s="56"/>
      <c r="H75" s="56"/>
      <c r="I75" s="57"/>
      <c r="J75" s="57"/>
      <c r="K75" s="57"/>
      <c r="L75" s="58" t="s">
        <v>580</v>
      </c>
      <c r="M75" s="93">
        <f t="shared" si="4"/>
        <v>0</v>
      </c>
      <c r="N75" s="59">
        <f t="shared" si="2"/>
        <v>0</v>
      </c>
      <c r="O75" s="102"/>
      <c r="P75" s="59">
        <f t="shared" si="3"/>
        <v>0</v>
      </c>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60"/>
      <c r="CC75" s="60"/>
      <c r="CD75" s="60"/>
      <c r="CE75" s="60"/>
      <c r="CF75" s="60"/>
      <c r="CG75" s="60"/>
      <c r="CH75" s="60"/>
      <c r="CI75" s="60"/>
      <c r="CJ75" s="60"/>
      <c r="CK75" s="60"/>
      <c r="CL75" s="60"/>
      <c r="CM75" s="60"/>
      <c r="CN75" s="60"/>
      <c r="CO75" s="60"/>
      <c r="CP75" s="60"/>
      <c r="CQ75" s="81"/>
      <c r="CR75" s="81"/>
      <c r="CS75" s="81"/>
      <c r="CT75" s="81"/>
      <c r="CU75" s="81"/>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row>
    <row r="76" spans="1:288" ht="15.75" customHeight="1" x14ac:dyDescent="0.25">
      <c r="A76" s="126" t="s">
        <v>502</v>
      </c>
      <c r="B76" s="126" t="s">
        <v>281</v>
      </c>
      <c r="C76" s="126"/>
      <c r="D76" s="126"/>
      <c r="E76" s="126"/>
      <c r="F76" s="197"/>
      <c r="G76" s="197"/>
      <c r="H76" s="72"/>
      <c r="I76" s="126"/>
      <c r="J76" s="126"/>
      <c r="K76" s="126"/>
      <c r="L76" s="198" t="s">
        <v>282</v>
      </c>
      <c r="M76" s="93">
        <f t="shared" si="4"/>
        <v>0</v>
      </c>
      <c r="N76" s="59">
        <f t="shared" si="2"/>
        <v>0</v>
      </c>
      <c r="O76" s="102"/>
      <c r="P76" s="59">
        <f t="shared" si="3"/>
        <v>0</v>
      </c>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59"/>
      <c r="CC76" s="59"/>
      <c r="CD76" s="59"/>
      <c r="CE76" s="59"/>
      <c r="CF76" s="59"/>
      <c r="CG76" s="59"/>
      <c r="CH76" s="59"/>
      <c r="CI76" s="59"/>
      <c r="CJ76" s="59"/>
      <c r="CK76" s="59"/>
      <c r="CL76" s="59"/>
      <c r="CM76" s="59"/>
      <c r="CN76" s="59"/>
      <c r="CO76" s="59"/>
      <c r="CP76" s="59"/>
      <c r="CQ76" s="112"/>
      <c r="CR76" s="112"/>
      <c r="CS76" s="112"/>
      <c r="CT76" s="112"/>
      <c r="CU76" s="112"/>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row>
    <row r="77" spans="1:288" ht="15.75" customHeight="1" x14ac:dyDescent="0.25">
      <c r="A77" s="126" t="s">
        <v>502</v>
      </c>
      <c r="B77" s="126" t="s">
        <v>281</v>
      </c>
      <c r="C77" s="126" t="s">
        <v>281</v>
      </c>
      <c r="D77" s="126"/>
      <c r="E77" s="126"/>
      <c r="F77" s="197"/>
      <c r="G77" s="197"/>
      <c r="H77" s="72"/>
      <c r="I77" s="126"/>
      <c r="J77" s="126"/>
      <c r="K77" s="126"/>
      <c r="L77" s="199" t="s">
        <v>333</v>
      </c>
      <c r="M77" s="93">
        <f t="shared" si="4"/>
        <v>0</v>
      </c>
      <c r="N77" s="59">
        <f t="shared" si="2"/>
        <v>0</v>
      </c>
      <c r="O77" s="102"/>
      <c r="P77" s="59">
        <f t="shared" si="3"/>
        <v>0</v>
      </c>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59"/>
      <c r="CC77" s="59"/>
      <c r="CD77" s="59"/>
      <c r="CE77" s="59"/>
      <c r="CF77" s="59"/>
      <c r="CG77" s="59"/>
      <c r="CH77" s="59"/>
      <c r="CI77" s="59"/>
      <c r="CJ77" s="59"/>
      <c r="CK77" s="59"/>
      <c r="CL77" s="59"/>
      <c r="CM77" s="59"/>
      <c r="CN77" s="59"/>
      <c r="CO77" s="59"/>
      <c r="CP77" s="59"/>
      <c r="CQ77" s="112"/>
      <c r="CR77" s="112"/>
      <c r="CS77" s="112"/>
      <c r="CT77" s="112"/>
      <c r="CU77" s="112"/>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row>
    <row r="78" spans="1:288" ht="15.75" customHeight="1" x14ac:dyDescent="0.25">
      <c r="A78" s="121" t="s">
        <v>502</v>
      </c>
      <c r="B78" s="121" t="s">
        <v>281</v>
      </c>
      <c r="C78" s="121" t="s">
        <v>281</v>
      </c>
      <c r="D78" s="121" t="s">
        <v>204</v>
      </c>
      <c r="E78" s="121"/>
      <c r="F78" s="201"/>
      <c r="G78" s="201"/>
      <c r="H78" s="91"/>
      <c r="I78" s="121"/>
      <c r="J78" s="121"/>
      <c r="K78" s="121"/>
      <c r="L78" s="202" t="s">
        <v>604</v>
      </c>
      <c r="M78" s="93">
        <f t="shared" si="4"/>
        <v>0</v>
      </c>
      <c r="N78" s="59">
        <f t="shared" si="2"/>
        <v>0</v>
      </c>
      <c r="O78" s="102"/>
      <c r="P78" s="59">
        <f t="shared" si="3"/>
        <v>0</v>
      </c>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59"/>
      <c r="CC78" s="59"/>
      <c r="CD78" s="59"/>
      <c r="CE78" s="59"/>
      <c r="CF78" s="59"/>
      <c r="CG78" s="59"/>
      <c r="CH78" s="59"/>
      <c r="CI78" s="59"/>
      <c r="CJ78" s="59"/>
      <c r="CK78" s="59"/>
      <c r="CL78" s="59"/>
      <c r="CM78" s="59"/>
      <c r="CN78" s="59"/>
      <c r="CO78" s="59"/>
      <c r="CP78" s="59"/>
      <c r="CQ78" s="112"/>
      <c r="CR78" s="112"/>
      <c r="CS78" s="112"/>
      <c r="CT78" s="112"/>
      <c r="CU78" s="112"/>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c r="IW78" s="113"/>
      <c r="IX78" s="113"/>
      <c r="IY78" s="113"/>
      <c r="IZ78" s="113"/>
      <c r="JA78" s="113"/>
      <c r="JB78" s="113"/>
      <c r="JC78" s="113"/>
      <c r="JD78" s="113"/>
      <c r="JE78" s="113"/>
      <c r="JF78" s="113"/>
      <c r="JG78" s="113"/>
      <c r="JH78" s="113"/>
      <c r="JI78" s="113"/>
      <c r="JJ78" s="113"/>
      <c r="JK78" s="113"/>
      <c r="JL78" s="113"/>
      <c r="JM78" s="113"/>
      <c r="JN78" s="113"/>
      <c r="JO78" s="113"/>
      <c r="JP78" s="113"/>
      <c r="JQ78" s="113"/>
      <c r="JR78" s="113"/>
      <c r="JS78" s="113"/>
      <c r="JT78" s="113"/>
      <c r="JU78" s="113"/>
      <c r="JV78" s="113"/>
      <c r="JW78" s="113"/>
      <c r="JX78" s="113"/>
      <c r="JY78" s="113"/>
      <c r="JZ78" s="113"/>
      <c r="KA78" s="113"/>
      <c r="KB78" s="113"/>
    </row>
    <row r="79" spans="1:288" ht="15.75" customHeight="1" x14ac:dyDescent="0.25">
      <c r="A79" s="121" t="s">
        <v>502</v>
      </c>
      <c r="B79" s="121" t="s">
        <v>281</v>
      </c>
      <c r="C79" s="121" t="s">
        <v>281</v>
      </c>
      <c r="D79" s="121" t="s">
        <v>204</v>
      </c>
      <c r="E79" s="121" t="s">
        <v>608</v>
      </c>
      <c r="F79" s="201"/>
      <c r="G79" s="201"/>
      <c r="H79" s="91"/>
      <c r="I79" s="121"/>
      <c r="J79" s="121"/>
      <c r="K79" s="121"/>
      <c r="L79" s="202" t="s">
        <v>609</v>
      </c>
      <c r="M79" s="93">
        <f t="shared" si="4"/>
        <v>0</v>
      </c>
      <c r="N79" s="59">
        <f t="shared" si="2"/>
        <v>0</v>
      </c>
      <c r="O79" s="102"/>
      <c r="P79" s="59">
        <f t="shared" si="3"/>
        <v>0</v>
      </c>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59"/>
      <c r="CC79" s="59"/>
      <c r="CD79" s="59"/>
      <c r="CE79" s="59"/>
      <c r="CF79" s="59"/>
      <c r="CG79" s="59"/>
      <c r="CH79" s="59"/>
      <c r="CI79" s="59"/>
      <c r="CJ79" s="59"/>
      <c r="CK79" s="59"/>
      <c r="CL79" s="59"/>
      <c r="CM79" s="59"/>
      <c r="CN79" s="59"/>
      <c r="CO79" s="59"/>
      <c r="CP79" s="59"/>
      <c r="CQ79" s="112"/>
      <c r="CR79" s="112"/>
      <c r="CS79" s="112"/>
      <c r="CT79" s="112"/>
      <c r="CU79" s="112"/>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c r="IP79" s="113"/>
      <c r="IQ79" s="113"/>
      <c r="IR79" s="113"/>
      <c r="IS79" s="113"/>
      <c r="IT79" s="113"/>
      <c r="IU79" s="113"/>
      <c r="IV79" s="113"/>
      <c r="IW79" s="113"/>
      <c r="IX79" s="113"/>
      <c r="IY79" s="113"/>
      <c r="IZ79" s="113"/>
      <c r="JA79" s="113"/>
      <c r="JB79" s="113"/>
      <c r="JC79" s="113"/>
      <c r="JD79" s="113"/>
      <c r="JE79" s="113"/>
      <c r="JF79" s="113"/>
      <c r="JG79" s="113"/>
      <c r="JH79" s="113"/>
      <c r="JI79" s="113"/>
      <c r="JJ79" s="113"/>
      <c r="JK79" s="113"/>
      <c r="JL79" s="113"/>
      <c r="JM79" s="113"/>
      <c r="JN79" s="113"/>
      <c r="JO79" s="113"/>
      <c r="JP79" s="113"/>
      <c r="JQ79" s="113"/>
      <c r="JR79" s="113"/>
      <c r="JS79" s="113"/>
      <c r="JT79" s="113"/>
      <c r="JU79" s="113"/>
      <c r="JV79" s="113"/>
      <c r="JW79" s="113"/>
      <c r="JX79" s="113"/>
      <c r="JY79" s="113"/>
      <c r="JZ79" s="113"/>
      <c r="KA79" s="113"/>
      <c r="KB79" s="113"/>
    </row>
    <row r="80" spans="1:288" ht="15.75" customHeight="1" x14ac:dyDescent="0.25">
      <c r="A80" s="149" t="s">
        <v>502</v>
      </c>
      <c r="B80" s="149" t="s">
        <v>281</v>
      </c>
      <c r="C80" s="149" t="s">
        <v>281</v>
      </c>
      <c r="D80" s="149" t="s">
        <v>204</v>
      </c>
      <c r="E80" s="149" t="s">
        <v>608</v>
      </c>
      <c r="F80" s="116" t="s">
        <v>615</v>
      </c>
      <c r="G80" s="68" t="s">
        <v>616</v>
      </c>
      <c r="H80" s="204" t="s">
        <v>617</v>
      </c>
      <c r="I80" s="217" t="s">
        <v>223</v>
      </c>
      <c r="J80" s="106" t="s">
        <v>619</v>
      </c>
      <c r="K80" s="106"/>
      <c r="L80" s="153" t="s">
        <v>620</v>
      </c>
      <c r="M80" s="93">
        <f t="shared" si="4"/>
        <v>329456449.79000002</v>
      </c>
      <c r="N80" s="59">
        <f t="shared" si="2"/>
        <v>329456449.79000002</v>
      </c>
      <c r="O80" s="102">
        <v>10</v>
      </c>
      <c r="P80" s="59">
        <f t="shared" si="3"/>
        <v>329456449.79000002</v>
      </c>
      <c r="Q80" s="59">
        <v>329456449.79000002</v>
      </c>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59"/>
      <c r="CC80" s="59"/>
      <c r="CD80" s="59"/>
      <c r="CE80" s="59"/>
      <c r="CF80" s="59"/>
      <c r="CG80" s="59"/>
      <c r="CH80" s="59"/>
      <c r="CI80" s="59"/>
      <c r="CJ80" s="59"/>
      <c r="CK80" s="59"/>
      <c r="CL80" s="59"/>
      <c r="CM80" s="59"/>
      <c r="CN80" s="59"/>
      <c r="CO80" s="59"/>
      <c r="CP80" s="59"/>
      <c r="CQ80" s="112"/>
      <c r="CR80" s="112"/>
      <c r="CS80" s="112"/>
      <c r="CT80" s="112"/>
      <c r="CU80" s="112"/>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88"/>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c r="IP80" s="113"/>
      <c r="IQ80" s="113"/>
      <c r="IR80" s="113"/>
      <c r="IS80" s="113"/>
      <c r="IT80" s="113"/>
      <c r="IU80" s="113"/>
      <c r="IV80" s="113"/>
      <c r="IW80" s="113"/>
      <c r="IX80" s="113"/>
      <c r="IY80" s="113"/>
      <c r="IZ80" s="113"/>
      <c r="JA80" s="113"/>
      <c r="JB80" s="113"/>
      <c r="JC80" s="113"/>
      <c r="JD80" s="113"/>
      <c r="JE80" s="113"/>
      <c r="JF80" s="113"/>
      <c r="JG80" s="113"/>
      <c r="JH80" s="113"/>
      <c r="JI80" s="113"/>
      <c r="JJ80" s="113"/>
      <c r="JK80" s="113"/>
      <c r="JL80" s="113"/>
      <c r="JM80" s="113"/>
      <c r="JN80" s="113"/>
      <c r="JO80" s="113"/>
      <c r="JP80" s="113"/>
      <c r="JQ80" s="113"/>
      <c r="JR80" s="113"/>
      <c r="JS80" s="113"/>
      <c r="JT80" s="113"/>
      <c r="JU80" s="113"/>
      <c r="JV80" s="113"/>
      <c r="JW80" s="113"/>
      <c r="JX80" s="113"/>
      <c r="JY80" s="113"/>
      <c r="JZ80" s="113"/>
      <c r="KA80" s="113"/>
      <c r="KB80" s="113"/>
    </row>
    <row r="81" spans="1:288" ht="15.75" customHeight="1" x14ac:dyDescent="0.25">
      <c r="A81" s="121" t="s">
        <v>502</v>
      </c>
      <c r="B81" s="121" t="s">
        <v>281</v>
      </c>
      <c r="C81" s="121" t="s">
        <v>281</v>
      </c>
      <c r="D81" s="121" t="s">
        <v>204</v>
      </c>
      <c r="E81" s="121" t="s">
        <v>471</v>
      </c>
      <c r="F81" s="121"/>
      <c r="G81" s="121"/>
      <c r="H81" s="157"/>
      <c r="I81" s="156"/>
      <c r="J81" s="156"/>
      <c r="K81" s="156"/>
      <c r="L81" s="95" t="s">
        <v>624</v>
      </c>
      <c r="M81" s="93">
        <f t="shared" si="4"/>
        <v>0</v>
      </c>
      <c r="N81" s="59">
        <f t="shared" si="2"/>
        <v>0</v>
      </c>
      <c r="O81" s="102"/>
      <c r="P81" s="59">
        <f t="shared" si="3"/>
        <v>0</v>
      </c>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80"/>
      <c r="CA81" s="80"/>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row>
    <row r="82" spans="1:288" ht="15.75" customHeight="1" x14ac:dyDescent="0.25">
      <c r="A82" s="149" t="s">
        <v>502</v>
      </c>
      <c r="B82" s="149" t="s">
        <v>281</v>
      </c>
      <c r="C82" s="149" t="s">
        <v>281</v>
      </c>
      <c r="D82" s="149" t="s">
        <v>204</v>
      </c>
      <c r="E82" s="149" t="s">
        <v>471</v>
      </c>
      <c r="F82" s="205" t="s">
        <v>628</v>
      </c>
      <c r="G82" s="109" t="s">
        <v>630</v>
      </c>
      <c r="H82" s="206" t="s">
        <v>631</v>
      </c>
      <c r="I82" s="217" t="s">
        <v>223</v>
      </c>
      <c r="J82" s="217" t="s">
        <v>633</v>
      </c>
      <c r="K82" s="217"/>
      <c r="L82" s="153" t="s">
        <v>634</v>
      </c>
      <c r="M82" s="93">
        <f t="shared" si="4"/>
        <v>200000000</v>
      </c>
      <c r="N82" s="59">
        <f t="shared" si="2"/>
        <v>200000000</v>
      </c>
      <c r="O82" s="102">
        <v>4</v>
      </c>
      <c r="P82" s="59">
        <f t="shared" si="3"/>
        <v>200000000</v>
      </c>
      <c r="Q82" s="59">
        <v>200000000</v>
      </c>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187"/>
      <c r="CA82" s="187"/>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c r="IP82" s="113"/>
      <c r="IQ82" s="113"/>
      <c r="IR82" s="113"/>
      <c r="IS82" s="113"/>
      <c r="IT82" s="113"/>
      <c r="IU82" s="113"/>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row>
    <row r="83" spans="1:288" ht="15.75" customHeight="1" x14ac:dyDescent="0.25">
      <c r="A83" s="149" t="s">
        <v>502</v>
      </c>
      <c r="B83" s="149" t="s">
        <v>281</v>
      </c>
      <c r="C83" s="149" t="s">
        <v>281</v>
      </c>
      <c r="D83" s="149" t="s">
        <v>204</v>
      </c>
      <c r="E83" s="149" t="s">
        <v>471</v>
      </c>
      <c r="F83" s="172" t="s">
        <v>636</v>
      </c>
      <c r="G83" s="109" t="s">
        <v>630</v>
      </c>
      <c r="H83" s="196" t="s">
        <v>637</v>
      </c>
      <c r="I83" s="217" t="s">
        <v>223</v>
      </c>
      <c r="J83" s="217" t="s">
        <v>633</v>
      </c>
      <c r="K83" s="217"/>
      <c r="L83" s="153" t="s">
        <v>638</v>
      </c>
      <c r="M83" s="93">
        <f t="shared" si="4"/>
        <v>1000000000</v>
      </c>
      <c r="N83" s="59">
        <f t="shared" si="2"/>
        <v>1000000000</v>
      </c>
      <c r="O83" s="102">
        <v>4</v>
      </c>
      <c r="P83" s="59">
        <f t="shared" si="3"/>
        <v>1000000000</v>
      </c>
      <c r="Q83" s="60">
        <v>1000000000</v>
      </c>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80"/>
      <c r="CA83" s="80"/>
      <c r="CB83" s="60"/>
      <c r="CC83" s="60"/>
      <c r="CD83" s="60"/>
      <c r="CE83" s="60"/>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row>
    <row r="84" spans="1:288" ht="15.75" customHeight="1" x14ac:dyDescent="0.25">
      <c r="A84" s="149" t="s">
        <v>502</v>
      </c>
      <c r="B84" s="149" t="s">
        <v>281</v>
      </c>
      <c r="C84" s="149" t="s">
        <v>281</v>
      </c>
      <c r="D84" s="149" t="s">
        <v>204</v>
      </c>
      <c r="E84" s="149" t="s">
        <v>471</v>
      </c>
      <c r="F84" s="116" t="s">
        <v>641</v>
      </c>
      <c r="G84" s="68" t="s">
        <v>642</v>
      </c>
      <c r="H84" s="204" t="s">
        <v>643</v>
      </c>
      <c r="I84" s="217" t="s">
        <v>223</v>
      </c>
      <c r="J84" s="106" t="s">
        <v>644</v>
      </c>
      <c r="K84" s="106"/>
      <c r="L84" s="153" t="s">
        <v>645</v>
      </c>
      <c r="M84" s="93">
        <f t="shared" si="4"/>
        <v>789543462.32000005</v>
      </c>
      <c r="N84" s="59">
        <f t="shared" si="2"/>
        <v>789543462.32000005</v>
      </c>
      <c r="O84" s="102">
        <v>10</v>
      </c>
      <c r="P84" s="59">
        <f t="shared" si="3"/>
        <v>789543462.32000005</v>
      </c>
      <c r="Q84" s="59">
        <v>789543462.32000005</v>
      </c>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59"/>
      <c r="CC84" s="59"/>
      <c r="CD84" s="59"/>
      <c r="CE84" s="59"/>
      <c r="CF84" s="59"/>
      <c r="CG84" s="59"/>
      <c r="CH84" s="59"/>
      <c r="CI84" s="59"/>
      <c r="CJ84" s="59"/>
      <c r="CK84" s="59"/>
      <c r="CL84" s="59"/>
      <c r="CM84" s="59"/>
      <c r="CN84" s="59"/>
      <c r="CO84" s="59"/>
      <c r="CP84" s="59"/>
      <c r="CQ84" s="112"/>
      <c r="CR84" s="112"/>
      <c r="CS84" s="112"/>
      <c r="CT84" s="112"/>
      <c r="CU84" s="112"/>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88"/>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c r="IP84" s="113"/>
      <c r="IQ84" s="113"/>
      <c r="IR84" s="113"/>
      <c r="IS84" s="113"/>
      <c r="IT84" s="113"/>
      <c r="IU84" s="113"/>
      <c r="IV84" s="113"/>
      <c r="IW84" s="113"/>
      <c r="IX84" s="113"/>
      <c r="IY84" s="113"/>
      <c r="IZ84" s="113"/>
      <c r="JA84" s="113"/>
      <c r="JB84" s="113"/>
      <c r="JC84" s="113"/>
      <c r="JD84" s="113"/>
      <c r="JE84" s="113"/>
      <c r="JF84" s="113"/>
      <c r="JG84" s="113"/>
      <c r="JH84" s="113"/>
      <c r="JI84" s="113"/>
      <c r="JJ84" s="113"/>
      <c r="JK84" s="113"/>
      <c r="JL84" s="113"/>
      <c r="JM84" s="113"/>
      <c r="JN84" s="113"/>
      <c r="JO84" s="113"/>
      <c r="JP84" s="113"/>
      <c r="JQ84" s="113"/>
      <c r="JR84" s="113"/>
      <c r="JS84" s="113"/>
      <c r="JT84" s="113"/>
      <c r="JU84" s="113"/>
      <c r="JV84" s="113"/>
      <c r="JW84" s="113"/>
      <c r="JX84" s="113"/>
      <c r="JY84" s="113"/>
      <c r="JZ84" s="113"/>
      <c r="KA84" s="113"/>
      <c r="KB84" s="113"/>
    </row>
    <row r="85" spans="1:288" ht="15.75" customHeight="1" x14ac:dyDescent="0.25">
      <c r="A85" s="149" t="s">
        <v>502</v>
      </c>
      <c r="B85" s="149" t="s">
        <v>281</v>
      </c>
      <c r="C85" s="149" t="s">
        <v>281</v>
      </c>
      <c r="D85" s="149" t="s">
        <v>204</v>
      </c>
      <c r="E85" s="149" t="s">
        <v>471</v>
      </c>
      <c r="F85" s="116" t="s">
        <v>647</v>
      </c>
      <c r="G85" s="68" t="s">
        <v>648</v>
      </c>
      <c r="H85" s="204" t="s">
        <v>649</v>
      </c>
      <c r="I85" s="217" t="s">
        <v>223</v>
      </c>
      <c r="J85" s="106" t="s">
        <v>644</v>
      </c>
      <c r="K85" s="106"/>
      <c r="L85" s="170" t="s">
        <v>650</v>
      </c>
      <c r="M85" s="93">
        <f t="shared" si="4"/>
        <v>6000000000</v>
      </c>
      <c r="N85" s="59">
        <f t="shared" si="2"/>
        <v>6000000000</v>
      </c>
      <c r="O85" s="102">
        <v>16</v>
      </c>
      <c r="P85" s="59">
        <f t="shared" si="3"/>
        <v>6000000000</v>
      </c>
      <c r="Q85" s="59">
        <v>6000000000</v>
      </c>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59"/>
      <c r="CC85" s="59"/>
      <c r="CD85" s="59"/>
      <c r="CE85" s="59"/>
      <c r="CF85" s="59"/>
      <c r="CG85" s="59"/>
      <c r="CH85" s="59"/>
      <c r="CI85" s="59"/>
      <c r="CJ85" s="59"/>
      <c r="CK85" s="59"/>
      <c r="CL85" s="59"/>
      <c r="CM85" s="59"/>
      <c r="CN85" s="59"/>
      <c r="CO85" s="59"/>
      <c r="CP85" s="59"/>
      <c r="CQ85" s="112"/>
      <c r="CR85" s="112"/>
      <c r="CS85" s="112"/>
      <c r="CT85" s="112"/>
      <c r="CU85" s="112"/>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88"/>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c r="IP85" s="113"/>
      <c r="IQ85" s="113"/>
      <c r="IR85" s="113"/>
      <c r="IS85" s="113"/>
      <c r="IT85" s="113"/>
      <c r="IU85" s="113"/>
      <c r="IV85" s="113"/>
      <c r="IW85" s="113"/>
      <c r="IX85" s="113"/>
      <c r="IY85" s="113"/>
      <c r="IZ85" s="113"/>
      <c r="JA85" s="113"/>
      <c r="JB85" s="113"/>
      <c r="JC85" s="113"/>
      <c r="JD85" s="113"/>
      <c r="JE85" s="113"/>
      <c r="JF85" s="113"/>
      <c r="JG85" s="113"/>
      <c r="JH85" s="113"/>
      <c r="JI85" s="113"/>
      <c r="JJ85" s="113"/>
      <c r="JK85" s="113"/>
      <c r="JL85" s="113"/>
      <c r="JM85" s="113"/>
      <c r="JN85" s="113"/>
      <c r="JO85" s="113"/>
      <c r="JP85" s="113"/>
      <c r="JQ85" s="113"/>
      <c r="JR85" s="113"/>
      <c r="JS85" s="113"/>
      <c r="JT85" s="113"/>
      <c r="JU85" s="113"/>
      <c r="JV85" s="113"/>
      <c r="JW85" s="113"/>
      <c r="JX85" s="113"/>
      <c r="JY85" s="113"/>
      <c r="JZ85" s="113"/>
      <c r="KA85" s="113"/>
      <c r="KB85" s="113"/>
    </row>
    <row r="86" spans="1:288" ht="15.75" customHeight="1" x14ac:dyDescent="0.25">
      <c r="A86" s="72" t="s">
        <v>502</v>
      </c>
      <c r="B86" s="72" t="s">
        <v>202</v>
      </c>
      <c r="C86" s="72"/>
      <c r="D86" s="72"/>
      <c r="E86" s="72"/>
      <c r="F86" s="72"/>
      <c r="G86" s="72"/>
      <c r="H86" s="72"/>
      <c r="I86" s="126"/>
      <c r="J86" s="126"/>
      <c r="K86" s="126"/>
      <c r="L86" s="76" t="s">
        <v>353</v>
      </c>
      <c r="M86" s="93">
        <f t="shared" si="4"/>
        <v>0</v>
      </c>
      <c r="N86" s="59">
        <f t="shared" si="2"/>
        <v>0</v>
      </c>
      <c r="O86" s="102"/>
      <c r="P86" s="59">
        <f t="shared" si="3"/>
        <v>0</v>
      </c>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80"/>
      <c r="CA86" s="80"/>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c r="IW86" s="15"/>
      <c r="IX86" s="15"/>
      <c r="IY86" s="15"/>
      <c r="IZ86" s="15"/>
      <c r="JA86" s="15"/>
      <c r="JB86" s="15"/>
      <c r="JC86" s="15"/>
      <c r="JD86" s="15"/>
      <c r="JE86" s="15"/>
      <c r="JF86" s="15"/>
      <c r="JG86" s="15"/>
      <c r="JH86" s="15"/>
      <c r="JI86" s="15"/>
      <c r="JJ86" s="15"/>
      <c r="JK86" s="15"/>
      <c r="JL86" s="15"/>
      <c r="JM86" s="15"/>
      <c r="JN86" s="15"/>
      <c r="JO86" s="15"/>
      <c r="JP86" s="15"/>
      <c r="JQ86" s="15"/>
      <c r="JR86" s="15"/>
      <c r="JS86" s="15"/>
      <c r="JT86" s="15"/>
      <c r="JU86" s="15"/>
      <c r="JV86" s="15"/>
      <c r="JW86" s="15"/>
      <c r="JX86" s="15"/>
      <c r="JY86" s="15"/>
      <c r="JZ86" s="15"/>
      <c r="KA86" s="15"/>
      <c r="KB86" s="15"/>
    </row>
    <row r="87" spans="1:288" ht="15.75" customHeight="1" x14ac:dyDescent="0.25">
      <c r="A87" s="72" t="s">
        <v>502</v>
      </c>
      <c r="B87" s="72" t="s">
        <v>202</v>
      </c>
      <c r="C87" s="72" t="s">
        <v>204</v>
      </c>
      <c r="D87" s="72"/>
      <c r="E87" s="72"/>
      <c r="F87" s="72"/>
      <c r="G87" s="72"/>
      <c r="H87" s="72"/>
      <c r="I87" s="126"/>
      <c r="J87" s="126"/>
      <c r="K87" s="126"/>
      <c r="L87" s="76" t="s">
        <v>354</v>
      </c>
      <c r="M87" s="93">
        <f t="shared" si="4"/>
        <v>0</v>
      </c>
      <c r="N87" s="59">
        <f t="shared" si="2"/>
        <v>0</v>
      </c>
      <c r="O87" s="102"/>
      <c r="P87" s="59">
        <f t="shared" si="3"/>
        <v>0</v>
      </c>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80"/>
      <c r="CA87" s="80"/>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c r="JD87" s="15"/>
      <c r="JE87" s="15"/>
      <c r="JF87" s="15"/>
      <c r="JG87" s="15"/>
      <c r="JH87" s="15"/>
      <c r="JI87" s="15"/>
      <c r="JJ87" s="15"/>
      <c r="JK87" s="15"/>
      <c r="JL87" s="15"/>
      <c r="JM87" s="15"/>
      <c r="JN87" s="15"/>
      <c r="JO87" s="15"/>
      <c r="JP87" s="15"/>
      <c r="JQ87" s="15"/>
      <c r="JR87" s="15"/>
      <c r="JS87" s="15"/>
      <c r="JT87" s="15"/>
      <c r="JU87" s="15"/>
      <c r="JV87" s="15"/>
      <c r="JW87" s="15"/>
      <c r="JX87" s="15"/>
      <c r="JY87" s="15"/>
      <c r="JZ87" s="15"/>
      <c r="KA87" s="15"/>
      <c r="KB87" s="15"/>
    </row>
    <row r="88" spans="1:288" ht="15.75" customHeight="1" x14ac:dyDescent="0.25">
      <c r="A88" s="91" t="s">
        <v>502</v>
      </c>
      <c r="B88" s="91" t="s">
        <v>202</v>
      </c>
      <c r="C88" s="91" t="s">
        <v>204</v>
      </c>
      <c r="D88" s="91" t="s">
        <v>523</v>
      </c>
      <c r="E88" s="91"/>
      <c r="F88" s="91"/>
      <c r="G88" s="91"/>
      <c r="H88" s="91"/>
      <c r="I88" s="121"/>
      <c r="J88" s="121"/>
      <c r="K88" s="121"/>
      <c r="L88" s="95" t="s">
        <v>524</v>
      </c>
      <c r="M88" s="93">
        <f t="shared" si="4"/>
        <v>0</v>
      </c>
      <c r="N88" s="59">
        <f t="shared" si="2"/>
        <v>0</v>
      </c>
      <c r="O88" s="102"/>
      <c r="P88" s="59">
        <f t="shared" si="3"/>
        <v>0</v>
      </c>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80"/>
      <c r="CA88" s="80"/>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c r="JD88" s="15"/>
      <c r="JE88" s="15"/>
      <c r="JF88" s="15"/>
      <c r="JG88" s="15"/>
      <c r="JH88" s="15"/>
      <c r="JI88" s="15"/>
      <c r="JJ88" s="15"/>
      <c r="JK88" s="15"/>
      <c r="JL88" s="15"/>
      <c r="JM88" s="15"/>
      <c r="JN88" s="15"/>
      <c r="JO88" s="15"/>
      <c r="JP88" s="15"/>
      <c r="JQ88" s="15"/>
      <c r="JR88" s="15"/>
      <c r="JS88" s="15"/>
      <c r="JT88" s="15"/>
      <c r="JU88" s="15"/>
      <c r="JV88" s="15"/>
      <c r="JW88" s="15"/>
      <c r="JX88" s="15"/>
      <c r="JY88" s="15"/>
      <c r="JZ88" s="15"/>
      <c r="KA88" s="15"/>
      <c r="KB88" s="15"/>
    </row>
    <row r="89" spans="1:288" ht="15.75" customHeight="1" x14ac:dyDescent="0.25">
      <c r="A89" s="91" t="s">
        <v>502</v>
      </c>
      <c r="B89" s="91" t="s">
        <v>202</v>
      </c>
      <c r="C89" s="91" t="s">
        <v>204</v>
      </c>
      <c r="D89" s="91" t="s">
        <v>523</v>
      </c>
      <c r="E89" s="91" t="s">
        <v>668</v>
      </c>
      <c r="F89" s="91"/>
      <c r="G89" s="91"/>
      <c r="H89" s="91"/>
      <c r="I89" s="121"/>
      <c r="J89" s="121"/>
      <c r="K89" s="121"/>
      <c r="L89" s="95" t="s">
        <v>669</v>
      </c>
      <c r="M89" s="93">
        <f t="shared" si="4"/>
        <v>0</v>
      </c>
      <c r="N89" s="59">
        <f t="shared" si="2"/>
        <v>0</v>
      </c>
      <c r="O89" s="102"/>
      <c r="P89" s="59">
        <f t="shared" si="3"/>
        <v>0</v>
      </c>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80"/>
      <c r="CA89" s="80"/>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row>
    <row r="90" spans="1:288" ht="15.75" customHeight="1" x14ac:dyDescent="0.25">
      <c r="A90" s="208" t="s">
        <v>502</v>
      </c>
      <c r="B90" s="208" t="s">
        <v>202</v>
      </c>
      <c r="C90" s="208" t="s">
        <v>204</v>
      </c>
      <c r="D90" s="208" t="s">
        <v>523</v>
      </c>
      <c r="E90" s="208" t="s">
        <v>668</v>
      </c>
      <c r="F90" s="172" t="s">
        <v>677</v>
      </c>
      <c r="G90" s="68" t="s">
        <v>535</v>
      </c>
      <c r="H90" s="196" t="s">
        <v>678</v>
      </c>
      <c r="I90" s="209" t="s">
        <v>244</v>
      </c>
      <c r="J90" s="148" t="s">
        <v>680</v>
      </c>
      <c r="K90" s="148"/>
      <c r="L90" s="170" t="s">
        <v>681</v>
      </c>
      <c r="M90" s="93">
        <f t="shared" si="4"/>
        <v>1750000000</v>
      </c>
      <c r="N90" s="59">
        <f t="shared" si="2"/>
        <v>1750000000</v>
      </c>
      <c r="O90" s="102">
        <v>10</v>
      </c>
      <c r="P90" s="59">
        <f t="shared" si="3"/>
        <v>1750000000</v>
      </c>
      <c r="Q90" s="59">
        <v>1750000000</v>
      </c>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187"/>
      <c r="CA90" s="187"/>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59"/>
      <c r="EI90" s="59"/>
      <c r="EJ90" s="59"/>
      <c r="EK90" s="59"/>
      <c r="EL90" s="59"/>
      <c r="EM90" s="59"/>
      <c r="EN90" s="112"/>
      <c r="EO90" s="112"/>
      <c r="EP90" s="112"/>
      <c r="EQ90" s="112"/>
      <c r="ER90" s="112"/>
      <c r="ES90" s="112"/>
      <c r="ET90" s="112"/>
      <c r="EU90" s="112"/>
      <c r="EV90" s="112"/>
      <c r="EW90" s="112"/>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c r="IS90" s="113"/>
      <c r="IT90" s="113"/>
      <c r="IU90" s="113"/>
      <c r="IV90" s="113"/>
      <c r="IW90" s="113"/>
      <c r="IX90" s="113"/>
      <c r="IY90" s="113"/>
      <c r="IZ90" s="113"/>
      <c r="JA90" s="113"/>
      <c r="JB90" s="113"/>
      <c r="JC90" s="113"/>
      <c r="JD90" s="113"/>
      <c r="JE90" s="113"/>
      <c r="JF90" s="113"/>
      <c r="JG90" s="113"/>
      <c r="JH90" s="113"/>
      <c r="JI90" s="113"/>
      <c r="JJ90" s="113"/>
      <c r="JK90" s="113"/>
      <c r="JL90" s="113"/>
      <c r="JM90" s="113"/>
      <c r="JN90" s="113"/>
      <c r="JO90" s="113"/>
      <c r="JP90" s="113"/>
      <c r="JQ90" s="113"/>
      <c r="JR90" s="113"/>
      <c r="JS90" s="113"/>
      <c r="JT90" s="113"/>
      <c r="JU90" s="113"/>
      <c r="JV90" s="113"/>
      <c r="JW90" s="113"/>
      <c r="JX90" s="113"/>
      <c r="JY90" s="113"/>
      <c r="JZ90" s="113"/>
      <c r="KA90" s="113"/>
      <c r="KB90" s="113"/>
    </row>
    <row r="91" spans="1:288" ht="15.75" customHeight="1" x14ac:dyDescent="0.25">
      <c r="A91" s="208" t="s">
        <v>502</v>
      </c>
      <c r="B91" s="208" t="s">
        <v>202</v>
      </c>
      <c r="C91" s="208" t="s">
        <v>204</v>
      </c>
      <c r="D91" s="208" t="s">
        <v>523</v>
      </c>
      <c r="E91" s="208" t="s">
        <v>668</v>
      </c>
      <c r="F91" s="172" t="s">
        <v>684</v>
      </c>
      <c r="G91" s="109" t="s">
        <v>630</v>
      </c>
      <c r="H91" s="196" t="s">
        <v>685</v>
      </c>
      <c r="I91" s="209" t="s">
        <v>244</v>
      </c>
      <c r="J91" s="148" t="s">
        <v>686</v>
      </c>
      <c r="K91" s="148"/>
      <c r="L91" s="153" t="s">
        <v>687</v>
      </c>
      <c r="M91" s="93">
        <f t="shared" si="4"/>
        <v>1500000000</v>
      </c>
      <c r="N91" s="59">
        <f t="shared" si="2"/>
        <v>1500000000</v>
      </c>
      <c r="O91" s="102">
        <v>6</v>
      </c>
      <c r="P91" s="59">
        <f t="shared" si="3"/>
        <v>1500000000</v>
      </c>
      <c r="Q91" s="59">
        <v>1500000000</v>
      </c>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187"/>
      <c r="CA91" s="187"/>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c r="IS91" s="113"/>
      <c r="IT91" s="113"/>
      <c r="IU91" s="113"/>
      <c r="IV91" s="113"/>
      <c r="IW91" s="113"/>
      <c r="IX91" s="113"/>
      <c r="IY91" s="113"/>
      <c r="IZ91" s="113"/>
      <c r="JA91" s="113"/>
      <c r="JB91" s="113"/>
      <c r="JC91" s="113"/>
      <c r="JD91" s="113"/>
      <c r="JE91" s="113"/>
      <c r="JF91" s="113"/>
      <c r="JG91" s="113"/>
      <c r="JH91" s="113"/>
      <c r="JI91" s="113"/>
      <c r="JJ91" s="113"/>
      <c r="JK91" s="113"/>
      <c r="JL91" s="113"/>
      <c r="JM91" s="113"/>
      <c r="JN91" s="113"/>
      <c r="JO91" s="113"/>
      <c r="JP91" s="113"/>
      <c r="JQ91" s="113"/>
      <c r="JR91" s="113"/>
      <c r="JS91" s="113"/>
      <c r="JT91" s="113"/>
      <c r="JU91" s="113"/>
      <c r="JV91" s="113"/>
      <c r="JW91" s="113"/>
      <c r="JX91" s="113"/>
      <c r="JY91" s="113"/>
      <c r="JZ91" s="113"/>
      <c r="KA91" s="113"/>
      <c r="KB91" s="113"/>
    </row>
    <row r="92" spans="1:288" ht="15.75" customHeight="1" x14ac:dyDescent="0.25">
      <c r="A92" s="208" t="s">
        <v>502</v>
      </c>
      <c r="B92" s="208" t="s">
        <v>202</v>
      </c>
      <c r="C92" s="208" t="s">
        <v>204</v>
      </c>
      <c r="D92" s="208" t="s">
        <v>523</v>
      </c>
      <c r="E92" s="208" t="s">
        <v>668</v>
      </c>
      <c r="F92" s="172" t="s">
        <v>691</v>
      </c>
      <c r="G92" s="109" t="s">
        <v>363</v>
      </c>
      <c r="H92" s="210" t="s">
        <v>692</v>
      </c>
      <c r="I92" s="217" t="s">
        <v>244</v>
      </c>
      <c r="J92" s="106" t="s">
        <v>693</v>
      </c>
      <c r="K92" s="106"/>
      <c r="L92" s="356" t="s">
        <v>694</v>
      </c>
      <c r="M92" s="93">
        <f t="shared" si="4"/>
        <v>7850000000</v>
      </c>
      <c r="N92" s="59">
        <f t="shared" si="2"/>
        <v>7850000000</v>
      </c>
      <c r="O92" s="102">
        <v>16</v>
      </c>
      <c r="P92" s="59">
        <f t="shared" si="3"/>
        <v>7850000000</v>
      </c>
      <c r="Q92" s="60">
        <v>7850000000</v>
      </c>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80"/>
      <c r="CA92" s="80"/>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row>
    <row r="93" spans="1:288" ht="15.75" customHeight="1" x14ac:dyDescent="0.25">
      <c r="A93" s="208" t="s">
        <v>502</v>
      </c>
      <c r="B93" s="208" t="s">
        <v>202</v>
      </c>
      <c r="C93" s="208" t="s">
        <v>204</v>
      </c>
      <c r="D93" s="208" t="s">
        <v>523</v>
      </c>
      <c r="E93" s="208" t="s">
        <v>668</v>
      </c>
      <c r="F93" s="116" t="s">
        <v>700</v>
      </c>
      <c r="G93" s="211" t="s">
        <v>701</v>
      </c>
      <c r="H93" s="204" t="s">
        <v>702</v>
      </c>
      <c r="I93" s="217" t="s">
        <v>244</v>
      </c>
      <c r="J93" s="217" t="s">
        <v>703</v>
      </c>
      <c r="K93" s="217"/>
      <c r="L93" s="357" t="s">
        <v>704</v>
      </c>
      <c r="M93" s="93">
        <f t="shared" si="4"/>
        <v>1275000000</v>
      </c>
      <c r="N93" s="59">
        <f t="shared" si="2"/>
        <v>1275000000</v>
      </c>
      <c r="O93" s="102">
        <v>6</v>
      </c>
      <c r="P93" s="59">
        <f t="shared" si="3"/>
        <v>1275000000</v>
      </c>
      <c r="Q93" s="60">
        <v>1275000000</v>
      </c>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80"/>
      <c r="CA93" s="80"/>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row>
    <row r="94" spans="1:288" ht="15.75" customHeight="1" x14ac:dyDescent="0.25">
      <c r="A94" s="208" t="s">
        <v>502</v>
      </c>
      <c r="B94" s="208" t="s">
        <v>202</v>
      </c>
      <c r="C94" s="208" t="s">
        <v>204</v>
      </c>
      <c r="D94" s="208" t="s">
        <v>523</v>
      </c>
      <c r="E94" s="208" t="s">
        <v>668</v>
      </c>
      <c r="F94" s="116" t="s">
        <v>709</v>
      </c>
      <c r="G94" s="211" t="s">
        <v>710</v>
      </c>
      <c r="H94" s="204" t="s">
        <v>711</v>
      </c>
      <c r="I94" s="217" t="s">
        <v>244</v>
      </c>
      <c r="J94" s="217" t="s">
        <v>712</v>
      </c>
      <c r="K94" s="217"/>
      <c r="L94" s="326" t="s">
        <v>713</v>
      </c>
      <c r="M94" s="93">
        <f t="shared" si="4"/>
        <v>1530000000</v>
      </c>
      <c r="N94" s="59">
        <f t="shared" si="2"/>
        <v>1530000000</v>
      </c>
      <c r="O94" s="102">
        <v>12</v>
      </c>
      <c r="P94" s="59">
        <f t="shared" si="3"/>
        <v>1530000000</v>
      </c>
      <c r="Q94" s="60">
        <v>1530000000</v>
      </c>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80"/>
      <c r="CA94" s="80"/>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row>
    <row r="95" spans="1:288" ht="15.75" customHeight="1" x14ac:dyDescent="0.25">
      <c r="A95" s="208" t="s">
        <v>502</v>
      </c>
      <c r="B95" s="208" t="s">
        <v>202</v>
      </c>
      <c r="C95" s="208" t="s">
        <v>204</v>
      </c>
      <c r="D95" s="208" t="s">
        <v>523</v>
      </c>
      <c r="E95" s="208" t="s">
        <v>668</v>
      </c>
      <c r="F95" s="116" t="s">
        <v>718</v>
      </c>
      <c r="G95" s="211" t="s">
        <v>710</v>
      </c>
      <c r="H95" s="204" t="s">
        <v>719</v>
      </c>
      <c r="I95" s="217" t="s">
        <v>244</v>
      </c>
      <c r="J95" s="217" t="s">
        <v>712</v>
      </c>
      <c r="K95" s="217"/>
      <c r="L95" s="326" t="s">
        <v>720</v>
      </c>
      <c r="M95" s="93">
        <f t="shared" si="4"/>
        <v>1190000000</v>
      </c>
      <c r="N95" s="59">
        <f t="shared" si="2"/>
        <v>1190000000</v>
      </c>
      <c r="O95" s="102">
        <v>12</v>
      </c>
      <c r="P95" s="59">
        <f t="shared" si="3"/>
        <v>1190000000</v>
      </c>
      <c r="Q95" s="60">
        <v>1190000000</v>
      </c>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80"/>
      <c r="CA95" s="80"/>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5"/>
      <c r="JP95" s="15"/>
      <c r="JQ95" s="15"/>
      <c r="JR95" s="15"/>
      <c r="JS95" s="15"/>
      <c r="JT95" s="15"/>
      <c r="JU95" s="15"/>
      <c r="JV95" s="15"/>
      <c r="JW95" s="15"/>
      <c r="JX95" s="15"/>
      <c r="JY95" s="15"/>
      <c r="JZ95" s="15"/>
      <c r="KA95" s="15"/>
      <c r="KB95" s="15"/>
    </row>
    <row r="96" spans="1:288" ht="15.75" customHeight="1" x14ac:dyDescent="0.25">
      <c r="A96" s="208" t="s">
        <v>502</v>
      </c>
      <c r="B96" s="208" t="s">
        <v>202</v>
      </c>
      <c r="C96" s="208" t="s">
        <v>204</v>
      </c>
      <c r="D96" s="208" t="s">
        <v>523</v>
      </c>
      <c r="E96" s="208" t="s">
        <v>668</v>
      </c>
      <c r="F96" s="116" t="s">
        <v>732</v>
      </c>
      <c r="G96" s="109" t="s">
        <v>733</v>
      </c>
      <c r="H96" s="204" t="s">
        <v>734</v>
      </c>
      <c r="I96" s="217" t="s">
        <v>244</v>
      </c>
      <c r="J96" s="217" t="s">
        <v>680</v>
      </c>
      <c r="K96" s="217"/>
      <c r="L96" s="326" t="s">
        <v>729</v>
      </c>
      <c r="M96" s="93">
        <f t="shared" si="4"/>
        <v>3000000000</v>
      </c>
      <c r="N96" s="59">
        <f t="shared" si="2"/>
        <v>3000000000</v>
      </c>
      <c r="O96" s="102">
        <v>16</v>
      </c>
      <c r="P96" s="59">
        <f t="shared" si="3"/>
        <v>3000000000</v>
      </c>
      <c r="Q96" s="60">
        <v>3000000000</v>
      </c>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80"/>
      <c r="CA96" s="80"/>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c r="JD96" s="15"/>
      <c r="JE96" s="15"/>
      <c r="JF96" s="15"/>
      <c r="JG96" s="15"/>
      <c r="JH96" s="15"/>
      <c r="JI96" s="15"/>
      <c r="JJ96" s="15"/>
      <c r="JK96" s="15"/>
      <c r="JL96" s="15"/>
      <c r="JM96" s="15"/>
      <c r="JN96" s="15"/>
      <c r="JO96" s="15"/>
      <c r="JP96" s="15"/>
      <c r="JQ96" s="15"/>
      <c r="JR96" s="15"/>
      <c r="JS96" s="15"/>
      <c r="JT96" s="15"/>
      <c r="JU96" s="15"/>
      <c r="JV96" s="15"/>
      <c r="JW96" s="15"/>
      <c r="JX96" s="15"/>
      <c r="JY96" s="15"/>
      <c r="JZ96" s="15"/>
      <c r="KA96" s="15"/>
      <c r="KB96" s="15"/>
    </row>
    <row r="97" spans="1:288" ht="15.75" customHeight="1" x14ac:dyDescent="0.25">
      <c r="A97" s="208" t="s">
        <v>502</v>
      </c>
      <c r="B97" s="208" t="s">
        <v>202</v>
      </c>
      <c r="C97" s="208" t="s">
        <v>204</v>
      </c>
      <c r="D97" s="208" t="s">
        <v>523</v>
      </c>
      <c r="E97" s="208" t="s">
        <v>668</v>
      </c>
      <c r="F97" s="172" t="s">
        <v>737</v>
      </c>
      <c r="G97" s="109" t="s">
        <v>738</v>
      </c>
      <c r="H97" s="149" t="s">
        <v>739</v>
      </c>
      <c r="I97" s="217" t="s">
        <v>244</v>
      </c>
      <c r="J97" s="106" t="s">
        <v>740</v>
      </c>
      <c r="K97" s="106"/>
      <c r="L97" s="356" t="s">
        <v>879</v>
      </c>
      <c r="M97" s="93">
        <f t="shared" si="4"/>
        <v>6300000000</v>
      </c>
      <c r="N97" s="59">
        <f t="shared" si="2"/>
        <v>6300000000</v>
      </c>
      <c r="O97" s="102">
        <v>15</v>
      </c>
      <c r="P97" s="59">
        <f t="shared" si="3"/>
        <v>6300000000</v>
      </c>
      <c r="Q97" s="60">
        <v>6300000000</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80"/>
      <c r="CA97" s="80"/>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row>
    <row r="98" spans="1:288" ht="15.75" customHeight="1" x14ac:dyDescent="0.25">
      <c r="A98" s="208" t="s">
        <v>502</v>
      </c>
      <c r="B98" s="208" t="s">
        <v>202</v>
      </c>
      <c r="C98" s="208" t="s">
        <v>204</v>
      </c>
      <c r="D98" s="208" t="s">
        <v>523</v>
      </c>
      <c r="E98" s="208" t="s">
        <v>668</v>
      </c>
      <c r="F98" s="116" t="s">
        <v>753</v>
      </c>
      <c r="G98" s="109" t="s">
        <v>754</v>
      </c>
      <c r="H98" s="204" t="s">
        <v>755</v>
      </c>
      <c r="I98" s="217" t="s">
        <v>244</v>
      </c>
      <c r="J98" s="106" t="s">
        <v>749</v>
      </c>
      <c r="K98" s="106"/>
      <c r="L98" s="357" t="s">
        <v>750</v>
      </c>
      <c r="M98" s="93">
        <f t="shared" si="4"/>
        <v>1476054450</v>
      </c>
      <c r="N98" s="59">
        <f t="shared" si="2"/>
        <v>1476054450</v>
      </c>
      <c r="O98" s="102">
        <v>15</v>
      </c>
      <c r="P98" s="59">
        <f t="shared" si="3"/>
        <v>1476054450</v>
      </c>
      <c r="Q98" s="60">
        <v>1476054450</v>
      </c>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80"/>
      <c r="CA98" s="80"/>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row>
    <row r="99" spans="1:288" ht="15.75" customHeight="1" x14ac:dyDescent="0.25">
      <c r="A99" s="121" t="s">
        <v>502</v>
      </c>
      <c r="B99" s="121" t="s">
        <v>202</v>
      </c>
      <c r="C99" s="121" t="s">
        <v>204</v>
      </c>
      <c r="D99" s="121" t="s">
        <v>523</v>
      </c>
      <c r="E99" s="121" t="s">
        <v>762</v>
      </c>
      <c r="F99" s="201"/>
      <c r="G99" s="201"/>
      <c r="H99" s="91"/>
      <c r="I99" s="121"/>
      <c r="J99" s="121"/>
      <c r="K99" s="121"/>
      <c r="L99" s="213" t="s">
        <v>763</v>
      </c>
      <c r="M99" s="93">
        <f t="shared" si="4"/>
        <v>0</v>
      </c>
      <c r="N99" s="59">
        <f t="shared" si="2"/>
        <v>0</v>
      </c>
      <c r="O99" s="102"/>
      <c r="P99" s="59">
        <f t="shared" si="3"/>
        <v>0</v>
      </c>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187"/>
      <c r="CA99" s="187"/>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12"/>
      <c r="EB99" s="112"/>
      <c r="EC99" s="112"/>
      <c r="ED99" s="112"/>
      <c r="EE99" s="112"/>
      <c r="EF99" s="112"/>
      <c r="EG99" s="112"/>
      <c r="EH99" s="112"/>
      <c r="EI99" s="112"/>
      <c r="EJ99" s="112"/>
      <c r="EK99" s="112"/>
      <c r="EL99" s="112"/>
      <c r="EM99" s="112"/>
      <c r="EN99" s="112"/>
      <c r="EO99" s="112"/>
      <c r="EP99" s="112"/>
      <c r="EQ99" s="112"/>
      <c r="ER99" s="112"/>
      <c r="ES99" s="112"/>
      <c r="ET99" s="112"/>
      <c r="EU99" s="112"/>
      <c r="EV99" s="112"/>
      <c r="EW99" s="112"/>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3"/>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3"/>
      <c r="IJ99" s="113"/>
      <c r="IK99" s="113"/>
      <c r="IL99" s="113"/>
      <c r="IM99" s="113"/>
      <c r="IN99" s="113"/>
      <c r="IO99" s="113"/>
      <c r="IP99" s="113"/>
      <c r="IQ99" s="113"/>
      <c r="IR99" s="113"/>
      <c r="IS99" s="113"/>
      <c r="IT99" s="113"/>
      <c r="IU99" s="113"/>
      <c r="IV99" s="113"/>
      <c r="IW99" s="113"/>
      <c r="IX99" s="113"/>
      <c r="IY99" s="113"/>
      <c r="IZ99" s="113"/>
      <c r="JA99" s="113"/>
      <c r="JB99" s="113"/>
      <c r="JC99" s="113"/>
      <c r="JD99" s="113"/>
      <c r="JE99" s="113"/>
      <c r="JF99" s="113"/>
      <c r="JG99" s="113"/>
      <c r="JH99" s="113"/>
      <c r="JI99" s="113"/>
      <c r="JJ99" s="113"/>
      <c r="JK99" s="113"/>
      <c r="JL99" s="113"/>
      <c r="JM99" s="113"/>
      <c r="JN99" s="113"/>
      <c r="JO99" s="113"/>
      <c r="JP99" s="113"/>
      <c r="JQ99" s="113"/>
      <c r="JR99" s="113"/>
      <c r="JS99" s="113"/>
      <c r="JT99" s="113"/>
      <c r="JU99" s="113"/>
      <c r="JV99" s="113"/>
      <c r="JW99" s="113"/>
      <c r="JX99" s="113"/>
      <c r="JY99" s="113"/>
      <c r="JZ99" s="113"/>
      <c r="KA99" s="113"/>
      <c r="KB99" s="113"/>
    </row>
    <row r="100" spans="1:288" ht="15.75" customHeight="1" x14ac:dyDescent="0.25">
      <c r="A100" s="208" t="s">
        <v>502</v>
      </c>
      <c r="B100" s="208" t="s">
        <v>202</v>
      </c>
      <c r="C100" s="208" t="s">
        <v>204</v>
      </c>
      <c r="D100" s="208" t="s">
        <v>523</v>
      </c>
      <c r="E100" s="208" t="s">
        <v>762</v>
      </c>
      <c r="F100" s="214" t="s">
        <v>363</v>
      </c>
      <c r="G100" s="109" t="s">
        <v>363</v>
      </c>
      <c r="H100" s="215" t="s">
        <v>770</v>
      </c>
      <c r="I100" s="217" t="s">
        <v>223</v>
      </c>
      <c r="J100" s="217" t="s">
        <v>771</v>
      </c>
      <c r="K100" s="217"/>
      <c r="L100" s="171" t="s">
        <v>772</v>
      </c>
      <c r="M100" s="93">
        <f t="shared" si="4"/>
        <v>5000000000</v>
      </c>
      <c r="N100" s="59">
        <f t="shared" si="2"/>
        <v>5000000000</v>
      </c>
      <c r="O100" s="102">
        <v>15</v>
      </c>
      <c r="P100" s="59">
        <f t="shared" si="3"/>
        <v>5000000000</v>
      </c>
      <c r="Q100" s="59">
        <v>5000000000</v>
      </c>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187"/>
      <c r="CA100" s="187"/>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3"/>
      <c r="IJ100" s="113"/>
      <c r="IK100" s="113"/>
      <c r="IL100" s="113"/>
      <c r="IM100" s="113"/>
      <c r="IN100" s="113"/>
      <c r="IO100" s="113"/>
      <c r="IP100" s="113"/>
      <c r="IQ100" s="113"/>
      <c r="IR100" s="113"/>
      <c r="IS100" s="113"/>
      <c r="IT100" s="113"/>
      <c r="IU100" s="113"/>
      <c r="IV100" s="113"/>
      <c r="IW100" s="113"/>
      <c r="IX100" s="113"/>
      <c r="IY100" s="113"/>
      <c r="IZ100" s="113"/>
      <c r="JA100" s="113"/>
      <c r="JB100" s="113"/>
      <c r="JC100" s="113"/>
      <c r="JD100" s="113"/>
      <c r="JE100" s="113"/>
      <c r="JF100" s="113"/>
      <c r="JG100" s="113"/>
      <c r="JH100" s="113"/>
      <c r="JI100" s="113"/>
      <c r="JJ100" s="113"/>
      <c r="JK100" s="113"/>
      <c r="JL100" s="113"/>
      <c r="JM100" s="113"/>
      <c r="JN100" s="113"/>
      <c r="JO100" s="113"/>
      <c r="JP100" s="113"/>
      <c r="JQ100" s="113"/>
      <c r="JR100" s="113"/>
      <c r="JS100" s="113"/>
      <c r="JT100" s="113"/>
      <c r="JU100" s="113"/>
      <c r="JV100" s="113"/>
      <c r="JW100" s="113"/>
      <c r="JX100" s="113"/>
      <c r="JY100" s="113"/>
      <c r="JZ100" s="113"/>
      <c r="KA100" s="113"/>
      <c r="KB100" s="113"/>
    </row>
    <row r="101" spans="1:288" ht="15.75" customHeight="1" x14ac:dyDescent="0.25">
      <c r="A101" s="121" t="s">
        <v>502</v>
      </c>
      <c r="B101" s="121" t="s">
        <v>202</v>
      </c>
      <c r="C101" s="121" t="s">
        <v>204</v>
      </c>
      <c r="D101" s="121" t="s">
        <v>523</v>
      </c>
      <c r="E101" s="121" t="s">
        <v>775</v>
      </c>
      <c r="F101" s="201"/>
      <c r="G101" s="201"/>
      <c r="H101" s="91"/>
      <c r="I101" s="121"/>
      <c r="J101" s="121"/>
      <c r="K101" s="121"/>
      <c r="L101" s="202" t="s">
        <v>776</v>
      </c>
      <c r="M101" s="93">
        <f t="shared" si="4"/>
        <v>0</v>
      </c>
      <c r="N101" s="59">
        <f t="shared" si="2"/>
        <v>0</v>
      </c>
      <c r="O101" s="102"/>
      <c r="P101" s="59">
        <f t="shared" si="3"/>
        <v>0</v>
      </c>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216"/>
      <c r="CA101" s="216"/>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9"/>
      <c r="EY101" s="159"/>
      <c r="EZ101" s="159"/>
      <c r="FA101" s="159"/>
      <c r="FB101" s="159"/>
      <c r="FC101" s="159"/>
      <c r="FD101" s="159"/>
      <c r="FE101" s="159"/>
      <c r="FF101" s="159"/>
      <c r="FG101" s="159"/>
      <c r="FH101" s="159"/>
      <c r="FI101" s="159"/>
      <c r="FJ101" s="159"/>
      <c r="FK101" s="159"/>
      <c r="FL101" s="159"/>
      <c r="FM101" s="159"/>
      <c r="FN101" s="159"/>
      <c r="FO101" s="159"/>
      <c r="FP101" s="159"/>
      <c r="FQ101" s="159"/>
      <c r="FR101" s="159"/>
      <c r="FS101" s="159"/>
      <c r="FT101" s="159"/>
      <c r="FU101" s="159"/>
      <c r="FV101" s="159"/>
      <c r="FW101" s="159"/>
      <c r="FX101" s="159"/>
      <c r="FY101" s="159"/>
      <c r="FZ101" s="159"/>
      <c r="GA101" s="159"/>
      <c r="GB101" s="159"/>
      <c r="GC101" s="159"/>
      <c r="GD101" s="159"/>
      <c r="GE101" s="159"/>
      <c r="GF101" s="159"/>
      <c r="GG101" s="159"/>
      <c r="GH101" s="159"/>
      <c r="GI101" s="159"/>
      <c r="GJ101" s="159"/>
      <c r="GK101" s="159"/>
      <c r="GL101" s="159"/>
      <c r="GM101" s="159"/>
      <c r="GN101" s="159"/>
      <c r="GO101" s="159"/>
      <c r="GP101" s="159"/>
      <c r="GQ101" s="159"/>
      <c r="GR101" s="159"/>
      <c r="GS101" s="159"/>
      <c r="GT101" s="159"/>
      <c r="GU101" s="159"/>
      <c r="GV101" s="159"/>
      <c r="GW101" s="159"/>
      <c r="GX101" s="159"/>
      <c r="GY101" s="159"/>
      <c r="GZ101" s="159"/>
      <c r="HA101" s="159"/>
      <c r="HB101" s="159"/>
      <c r="HC101" s="159"/>
      <c r="HD101" s="159"/>
      <c r="HE101" s="159"/>
      <c r="HF101" s="159"/>
      <c r="HG101" s="159"/>
      <c r="HH101" s="159"/>
      <c r="HI101" s="159"/>
      <c r="HJ101" s="159"/>
      <c r="HK101" s="159"/>
      <c r="HL101" s="159"/>
      <c r="HM101" s="159"/>
      <c r="HN101" s="159"/>
      <c r="HO101" s="159"/>
      <c r="HP101" s="159"/>
      <c r="HQ101" s="159"/>
      <c r="HR101" s="159"/>
      <c r="HS101" s="159"/>
      <c r="HT101" s="159"/>
      <c r="HU101" s="159"/>
      <c r="HV101" s="159"/>
      <c r="HW101" s="159"/>
      <c r="HX101" s="159"/>
      <c r="HY101" s="159"/>
      <c r="HZ101" s="159"/>
      <c r="IA101" s="159"/>
      <c r="IB101" s="159"/>
      <c r="IC101" s="159"/>
      <c r="ID101" s="159"/>
      <c r="IE101" s="159"/>
      <c r="IF101" s="159"/>
      <c r="IG101" s="159"/>
      <c r="IH101" s="159"/>
      <c r="II101" s="159"/>
      <c r="IJ101" s="159"/>
      <c r="IK101" s="159"/>
      <c r="IL101" s="159"/>
      <c r="IM101" s="159"/>
      <c r="IN101" s="159"/>
      <c r="IO101" s="159"/>
      <c r="IP101" s="159"/>
      <c r="IQ101" s="159"/>
      <c r="IR101" s="159"/>
      <c r="IS101" s="159"/>
      <c r="IT101" s="159"/>
      <c r="IU101" s="159"/>
      <c r="IV101" s="159"/>
      <c r="IW101" s="159"/>
      <c r="IX101" s="159"/>
      <c r="IY101" s="159"/>
      <c r="IZ101" s="159"/>
      <c r="JA101" s="159"/>
      <c r="JB101" s="159"/>
      <c r="JC101" s="159"/>
      <c r="JD101" s="159"/>
      <c r="JE101" s="159"/>
      <c r="JF101" s="159"/>
      <c r="JG101" s="159"/>
      <c r="JH101" s="159"/>
      <c r="JI101" s="159"/>
      <c r="JJ101" s="159"/>
      <c r="JK101" s="159"/>
      <c r="JL101" s="159"/>
      <c r="JM101" s="159"/>
      <c r="JN101" s="159"/>
      <c r="JO101" s="159"/>
      <c r="JP101" s="159"/>
      <c r="JQ101" s="159"/>
      <c r="JR101" s="159"/>
      <c r="JS101" s="159"/>
      <c r="JT101" s="159"/>
      <c r="JU101" s="159"/>
      <c r="JV101" s="159"/>
      <c r="JW101" s="159"/>
      <c r="JX101" s="159"/>
      <c r="JY101" s="159"/>
      <c r="JZ101" s="159"/>
      <c r="KA101" s="159"/>
      <c r="KB101" s="159"/>
    </row>
    <row r="102" spans="1:288" ht="15.75" customHeight="1" x14ac:dyDescent="0.25">
      <c r="A102" s="121" t="s">
        <v>502</v>
      </c>
      <c r="B102" s="121" t="s">
        <v>202</v>
      </c>
      <c r="C102" s="121" t="s">
        <v>204</v>
      </c>
      <c r="D102" s="121" t="s">
        <v>355</v>
      </c>
      <c r="E102" s="121"/>
      <c r="F102" s="201"/>
      <c r="G102" s="201"/>
      <c r="H102" s="91"/>
      <c r="I102" s="121"/>
      <c r="J102" s="121"/>
      <c r="K102" s="121"/>
      <c r="L102" s="202" t="s">
        <v>356</v>
      </c>
      <c r="M102" s="93">
        <f t="shared" si="4"/>
        <v>0</v>
      </c>
      <c r="N102" s="59">
        <f t="shared" si="2"/>
        <v>0</v>
      </c>
      <c r="O102" s="102"/>
      <c r="P102" s="59">
        <f t="shared" si="3"/>
        <v>0</v>
      </c>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216"/>
      <c r="CA102" s="216"/>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9"/>
      <c r="EY102" s="159"/>
      <c r="EZ102" s="159"/>
      <c r="FA102" s="159"/>
      <c r="FB102" s="159"/>
      <c r="FC102" s="159"/>
      <c r="FD102" s="159"/>
      <c r="FE102" s="159"/>
      <c r="FF102" s="159"/>
      <c r="FG102" s="159"/>
      <c r="FH102" s="159"/>
      <c r="FI102" s="159"/>
      <c r="FJ102" s="159"/>
      <c r="FK102" s="159"/>
      <c r="FL102" s="159"/>
      <c r="FM102" s="159"/>
      <c r="FN102" s="159"/>
      <c r="FO102" s="159"/>
      <c r="FP102" s="159"/>
      <c r="FQ102" s="159"/>
      <c r="FR102" s="159"/>
      <c r="FS102" s="159"/>
      <c r="FT102" s="159"/>
      <c r="FU102" s="159"/>
      <c r="FV102" s="159"/>
      <c r="FW102" s="159"/>
      <c r="FX102" s="159"/>
      <c r="FY102" s="159"/>
      <c r="FZ102" s="159"/>
      <c r="GA102" s="159"/>
      <c r="GB102" s="159"/>
      <c r="GC102" s="159"/>
      <c r="GD102" s="159"/>
      <c r="GE102" s="159"/>
      <c r="GF102" s="159"/>
      <c r="GG102" s="159"/>
      <c r="GH102" s="159"/>
      <c r="GI102" s="159"/>
      <c r="GJ102" s="159"/>
      <c r="GK102" s="159"/>
      <c r="GL102" s="159"/>
      <c r="GM102" s="159"/>
      <c r="GN102" s="159"/>
      <c r="GO102" s="159"/>
      <c r="GP102" s="159"/>
      <c r="GQ102" s="159"/>
      <c r="GR102" s="159"/>
      <c r="GS102" s="159"/>
      <c r="GT102" s="159"/>
      <c r="GU102" s="159"/>
      <c r="GV102" s="159"/>
      <c r="GW102" s="159"/>
      <c r="GX102" s="159"/>
      <c r="GY102" s="159"/>
      <c r="GZ102" s="159"/>
      <c r="HA102" s="159"/>
      <c r="HB102" s="159"/>
      <c r="HC102" s="159"/>
      <c r="HD102" s="159"/>
      <c r="HE102" s="159"/>
      <c r="HF102" s="159"/>
      <c r="HG102" s="159"/>
      <c r="HH102" s="159"/>
      <c r="HI102" s="159"/>
      <c r="HJ102" s="159"/>
      <c r="HK102" s="159"/>
      <c r="HL102" s="159"/>
      <c r="HM102" s="159"/>
      <c r="HN102" s="159"/>
      <c r="HO102" s="159"/>
      <c r="HP102" s="159"/>
      <c r="HQ102" s="159"/>
      <c r="HR102" s="159"/>
      <c r="HS102" s="159"/>
      <c r="HT102" s="159"/>
      <c r="HU102" s="159"/>
      <c r="HV102" s="159"/>
      <c r="HW102" s="159"/>
      <c r="HX102" s="159"/>
      <c r="HY102" s="159"/>
      <c r="HZ102" s="159"/>
      <c r="IA102" s="159"/>
      <c r="IB102" s="159"/>
      <c r="IC102" s="159"/>
      <c r="ID102" s="159"/>
      <c r="IE102" s="159"/>
      <c r="IF102" s="159"/>
      <c r="IG102" s="159"/>
      <c r="IH102" s="159"/>
      <c r="II102" s="159"/>
      <c r="IJ102" s="159"/>
      <c r="IK102" s="159"/>
      <c r="IL102" s="159"/>
      <c r="IM102" s="159"/>
      <c r="IN102" s="159"/>
      <c r="IO102" s="159"/>
      <c r="IP102" s="159"/>
      <c r="IQ102" s="159"/>
      <c r="IR102" s="159"/>
      <c r="IS102" s="159"/>
      <c r="IT102" s="159"/>
      <c r="IU102" s="159"/>
      <c r="IV102" s="159"/>
      <c r="IW102" s="159"/>
      <c r="IX102" s="159"/>
      <c r="IY102" s="159"/>
      <c r="IZ102" s="159"/>
      <c r="JA102" s="159"/>
      <c r="JB102" s="159"/>
      <c r="JC102" s="159"/>
      <c r="JD102" s="159"/>
      <c r="JE102" s="159"/>
      <c r="JF102" s="159"/>
      <c r="JG102" s="159"/>
      <c r="JH102" s="159"/>
      <c r="JI102" s="159"/>
      <c r="JJ102" s="159"/>
      <c r="JK102" s="159"/>
      <c r="JL102" s="159"/>
      <c r="JM102" s="159"/>
      <c r="JN102" s="159"/>
      <c r="JO102" s="159"/>
      <c r="JP102" s="159"/>
      <c r="JQ102" s="159"/>
      <c r="JR102" s="159"/>
      <c r="JS102" s="159"/>
      <c r="JT102" s="159"/>
      <c r="JU102" s="159"/>
      <c r="JV102" s="159"/>
      <c r="JW102" s="159"/>
      <c r="JX102" s="159"/>
      <c r="JY102" s="159"/>
      <c r="JZ102" s="159"/>
      <c r="KA102" s="159"/>
      <c r="KB102" s="159"/>
    </row>
    <row r="103" spans="1:288" ht="15.75" customHeight="1" x14ac:dyDescent="0.25">
      <c r="A103" s="156" t="s">
        <v>502</v>
      </c>
      <c r="B103" s="156" t="s">
        <v>202</v>
      </c>
      <c r="C103" s="156" t="s">
        <v>204</v>
      </c>
      <c r="D103" s="156" t="s">
        <v>355</v>
      </c>
      <c r="E103" s="156" t="s">
        <v>790</v>
      </c>
      <c r="F103" s="163"/>
      <c r="G103" s="163"/>
      <c r="H103" s="164"/>
      <c r="I103" s="162"/>
      <c r="J103" s="162"/>
      <c r="K103" s="162"/>
      <c r="L103" s="122" t="s">
        <v>791</v>
      </c>
      <c r="M103" s="93">
        <f t="shared" si="4"/>
        <v>0</v>
      </c>
      <c r="N103" s="59">
        <f t="shared" si="2"/>
        <v>0</v>
      </c>
      <c r="O103" s="102"/>
      <c r="P103" s="59">
        <f t="shared" si="3"/>
        <v>0</v>
      </c>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80"/>
      <c r="CA103" s="80"/>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c r="IW103" s="15"/>
      <c r="IX103" s="15"/>
      <c r="IY103" s="15"/>
      <c r="IZ103" s="15"/>
      <c r="JA103" s="15"/>
      <c r="JB103" s="15"/>
      <c r="JC103" s="15"/>
      <c r="JD103" s="15"/>
      <c r="JE103" s="15"/>
      <c r="JF103" s="15"/>
      <c r="JG103" s="15"/>
      <c r="JH103" s="15"/>
      <c r="JI103" s="15"/>
      <c r="JJ103" s="15"/>
      <c r="JK103" s="15"/>
      <c r="JL103" s="15"/>
      <c r="JM103" s="15"/>
      <c r="JN103" s="15"/>
      <c r="JO103" s="15"/>
      <c r="JP103" s="15"/>
      <c r="JQ103" s="15"/>
      <c r="JR103" s="15"/>
      <c r="JS103" s="15"/>
      <c r="JT103" s="15"/>
      <c r="JU103" s="15"/>
      <c r="JV103" s="15"/>
      <c r="JW103" s="15"/>
      <c r="JX103" s="15"/>
      <c r="JY103" s="15"/>
      <c r="JZ103" s="15"/>
      <c r="KA103" s="15"/>
      <c r="KB103" s="15"/>
    </row>
    <row r="104" spans="1:288" ht="15.75" customHeight="1" x14ac:dyDescent="0.25">
      <c r="A104" s="160" t="s">
        <v>502</v>
      </c>
      <c r="B104" s="160" t="s">
        <v>202</v>
      </c>
      <c r="C104" s="160" t="s">
        <v>204</v>
      </c>
      <c r="D104" s="160" t="s">
        <v>355</v>
      </c>
      <c r="E104" s="160" t="s">
        <v>790</v>
      </c>
      <c r="F104" s="172" t="s">
        <v>794</v>
      </c>
      <c r="G104" s="109" t="s">
        <v>630</v>
      </c>
      <c r="H104" s="196" t="s">
        <v>795</v>
      </c>
      <c r="I104" s="217" t="s">
        <v>244</v>
      </c>
      <c r="J104" s="217" t="s">
        <v>796</v>
      </c>
      <c r="K104" s="217"/>
      <c r="L104" s="153" t="s">
        <v>797</v>
      </c>
      <c r="M104" s="93">
        <f t="shared" si="4"/>
        <v>301000000</v>
      </c>
      <c r="N104" s="59">
        <f t="shared" si="2"/>
        <v>301000000</v>
      </c>
      <c r="O104" s="102">
        <v>5</v>
      </c>
      <c r="P104" s="59">
        <f t="shared" si="3"/>
        <v>301000000</v>
      </c>
      <c r="Q104" s="59">
        <v>301000000</v>
      </c>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187"/>
      <c r="CA104" s="187"/>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c r="HI104" s="113"/>
      <c r="HJ104" s="113"/>
      <c r="HK104" s="113"/>
      <c r="HL104" s="113"/>
      <c r="HM104" s="113"/>
      <c r="HN104" s="113"/>
      <c r="HO104" s="113"/>
      <c r="HP104" s="113"/>
      <c r="HQ104" s="113"/>
      <c r="HR104" s="113"/>
      <c r="HS104" s="113"/>
      <c r="HT104" s="113"/>
      <c r="HU104" s="113"/>
      <c r="HV104" s="113"/>
      <c r="HW104" s="113"/>
      <c r="HX104" s="113"/>
      <c r="HY104" s="113"/>
      <c r="HZ104" s="113"/>
      <c r="IA104" s="113"/>
      <c r="IB104" s="113"/>
      <c r="IC104" s="113"/>
      <c r="ID104" s="113"/>
      <c r="IE104" s="113"/>
      <c r="IF104" s="113"/>
      <c r="IG104" s="113"/>
      <c r="IH104" s="113"/>
      <c r="II104" s="113"/>
      <c r="IJ104" s="113"/>
      <c r="IK104" s="113"/>
      <c r="IL104" s="113"/>
      <c r="IM104" s="113"/>
      <c r="IN104" s="113"/>
      <c r="IO104" s="113"/>
      <c r="IP104" s="113"/>
      <c r="IQ104" s="113"/>
      <c r="IR104" s="113"/>
      <c r="IS104" s="113"/>
      <c r="IT104" s="113"/>
      <c r="IU104" s="113"/>
      <c r="IV104" s="113"/>
      <c r="IW104" s="113"/>
      <c r="IX104" s="113"/>
      <c r="IY104" s="113"/>
      <c r="IZ104" s="113"/>
      <c r="JA104" s="113"/>
      <c r="JB104" s="113"/>
      <c r="JC104" s="113"/>
      <c r="JD104" s="113"/>
      <c r="JE104" s="113"/>
      <c r="JF104" s="113"/>
      <c r="JG104" s="113"/>
      <c r="JH104" s="113"/>
      <c r="JI104" s="113"/>
      <c r="JJ104" s="113"/>
      <c r="JK104" s="113"/>
      <c r="JL104" s="113"/>
      <c r="JM104" s="113"/>
      <c r="JN104" s="113"/>
      <c r="JO104" s="113"/>
      <c r="JP104" s="113"/>
      <c r="JQ104" s="113"/>
      <c r="JR104" s="113"/>
      <c r="JS104" s="113"/>
      <c r="JT104" s="113"/>
      <c r="JU104" s="113"/>
      <c r="JV104" s="113"/>
      <c r="JW104" s="113"/>
      <c r="JX104" s="113"/>
      <c r="JY104" s="113"/>
      <c r="JZ104" s="113"/>
      <c r="KA104" s="113"/>
      <c r="KB104" s="113"/>
    </row>
    <row r="105" spans="1:288" ht="15.75" customHeight="1" x14ac:dyDescent="0.25">
      <c r="A105" s="160" t="s">
        <v>502</v>
      </c>
      <c r="B105" s="160" t="s">
        <v>202</v>
      </c>
      <c r="C105" s="160" t="s">
        <v>204</v>
      </c>
      <c r="D105" s="160" t="s">
        <v>355</v>
      </c>
      <c r="E105" s="160" t="s">
        <v>790</v>
      </c>
      <c r="F105" s="116" t="s">
        <v>798</v>
      </c>
      <c r="G105" s="109" t="s">
        <v>799</v>
      </c>
      <c r="H105" s="219" t="s">
        <v>800</v>
      </c>
      <c r="I105" s="217" t="s">
        <v>244</v>
      </c>
      <c r="J105" s="217" t="s">
        <v>796</v>
      </c>
      <c r="K105" s="217"/>
      <c r="L105" s="153" t="s">
        <v>801</v>
      </c>
      <c r="M105" s="93">
        <f t="shared" si="4"/>
        <v>1000000000</v>
      </c>
      <c r="N105" s="59">
        <f t="shared" si="2"/>
        <v>1000000000</v>
      </c>
      <c r="O105" s="102">
        <v>8</v>
      </c>
      <c r="P105" s="59">
        <f t="shared" si="3"/>
        <v>1000000000</v>
      </c>
      <c r="Q105" s="59">
        <v>1000000000</v>
      </c>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187"/>
      <c r="CA105" s="187"/>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2"/>
      <c r="EJ105" s="112"/>
      <c r="EK105" s="112"/>
      <c r="EL105" s="112"/>
      <c r="EM105" s="112"/>
      <c r="EN105" s="112"/>
      <c r="EO105" s="112"/>
      <c r="EP105" s="112"/>
      <c r="EQ105" s="112"/>
      <c r="ER105" s="112"/>
      <c r="ES105" s="112"/>
      <c r="ET105" s="112"/>
      <c r="EU105" s="112"/>
      <c r="EV105" s="112"/>
      <c r="EW105" s="112"/>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c r="GL105" s="113"/>
      <c r="GM105" s="113"/>
      <c r="GN105" s="113"/>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c r="HI105" s="113"/>
      <c r="HJ105" s="113"/>
      <c r="HK105" s="113"/>
      <c r="HL105" s="113"/>
      <c r="HM105" s="113"/>
      <c r="HN105" s="113"/>
      <c r="HO105" s="113"/>
      <c r="HP105" s="113"/>
      <c r="HQ105" s="113"/>
      <c r="HR105" s="113"/>
      <c r="HS105" s="113"/>
      <c r="HT105" s="113"/>
      <c r="HU105" s="113"/>
      <c r="HV105" s="113"/>
      <c r="HW105" s="113"/>
      <c r="HX105" s="113"/>
      <c r="HY105" s="113"/>
      <c r="HZ105" s="113"/>
      <c r="IA105" s="113"/>
      <c r="IB105" s="113"/>
      <c r="IC105" s="113"/>
      <c r="ID105" s="113"/>
      <c r="IE105" s="113"/>
      <c r="IF105" s="113"/>
      <c r="IG105" s="113"/>
      <c r="IH105" s="113"/>
      <c r="II105" s="113"/>
      <c r="IJ105" s="113"/>
      <c r="IK105" s="113"/>
      <c r="IL105" s="113"/>
      <c r="IM105" s="113"/>
      <c r="IN105" s="113"/>
      <c r="IO105" s="113"/>
      <c r="IP105" s="113"/>
      <c r="IQ105" s="113"/>
      <c r="IR105" s="113"/>
      <c r="IS105" s="113"/>
      <c r="IT105" s="113"/>
      <c r="IU105" s="113"/>
      <c r="IV105" s="113"/>
      <c r="IW105" s="113"/>
      <c r="IX105" s="113"/>
      <c r="IY105" s="113"/>
      <c r="IZ105" s="113"/>
      <c r="JA105" s="113"/>
      <c r="JB105" s="113"/>
      <c r="JC105" s="113"/>
      <c r="JD105" s="113"/>
      <c r="JE105" s="113"/>
      <c r="JF105" s="113"/>
      <c r="JG105" s="113"/>
      <c r="JH105" s="113"/>
      <c r="JI105" s="113"/>
      <c r="JJ105" s="113"/>
      <c r="JK105" s="113"/>
      <c r="JL105" s="113"/>
      <c r="JM105" s="113"/>
      <c r="JN105" s="113"/>
      <c r="JO105" s="113"/>
      <c r="JP105" s="113"/>
      <c r="JQ105" s="113"/>
      <c r="JR105" s="113"/>
      <c r="JS105" s="113"/>
      <c r="JT105" s="113"/>
      <c r="JU105" s="113"/>
      <c r="JV105" s="113"/>
      <c r="JW105" s="113"/>
      <c r="JX105" s="113"/>
      <c r="JY105" s="113"/>
      <c r="JZ105" s="113"/>
      <c r="KA105" s="113"/>
      <c r="KB105" s="113"/>
    </row>
    <row r="106" spans="1:288" ht="15.75" customHeight="1" x14ac:dyDescent="0.25">
      <c r="A106" s="208" t="s">
        <v>502</v>
      </c>
      <c r="B106" s="208" t="s">
        <v>202</v>
      </c>
      <c r="C106" s="208" t="s">
        <v>204</v>
      </c>
      <c r="D106" s="160" t="s">
        <v>355</v>
      </c>
      <c r="E106" s="220" t="s">
        <v>790</v>
      </c>
      <c r="F106" s="116" t="s">
        <v>802</v>
      </c>
      <c r="G106" s="221" t="s">
        <v>803</v>
      </c>
      <c r="H106" s="204" t="s">
        <v>804</v>
      </c>
      <c r="I106" s="217" t="s">
        <v>244</v>
      </c>
      <c r="J106" s="217" t="s">
        <v>796</v>
      </c>
      <c r="K106" s="217"/>
      <c r="L106" s="153" t="s">
        <v>805</v>
      </c>
      <c r="M106" s="93">
        <f t="shared" si="4"/>
        <v>825000000</v>
      </c>
      <c r="N106" s="59">
        <f t="shared" si="2"/>
        <v>825000000</v>
      </c>
      <c r="O106" s="102">
        <v>5</v>
      </c>
      <c r="P106" s="59">
        <f t="shared" si="3"/>
        <v>825000000</v>
      </c>
      <c r="Q106" s="60">
        <v>825000000</v>
      </c>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80"/>
      <c r="CA106" s="80"/>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row>
    <row r="107" spans="1:288" ht="15.75" customHeight="1" x14ac:dyDescent="0.25">
      <c r="A107" s="208" t="s">
        <v>502</v>
      </c>
      <c r="B107" s="208" t="s">
        <v>202</v>
      </c>
      <c r="C107" s="208" t="s">
        <v>204</v>
      </c>
      <c r="D107" s="160" t="s">
        <v>355</v>
      </c>
      <c r="E107" s="220" t="s">
        <v>790</v>
      </c>
      <c r="F107" s="116" t="s">
        <v>809</v>
      </c>
      <c r="G107" s="221" t="s">
        <v>803</v>
      </c>
      <c r="H107" s="204" t="s">
        <v>810</v>
      </c>
      <c r="I107" s="217" t="s">
        <v>244</v>
      </c>
      <c r="J107" s="217" t="s">
        <v>796</v>
      </c>
      <c r="K107" s="217"/>
      <c r="L107" s="153" t="s">
        <v>811</v>
      </c>
      <c r="M107" s="93">
        <f t="shared" si="4"/>
        <v>1020000000</v>
      </c>
      <c r="N107" s="59">
        <f t="shared" si="2"/>
        <v>1020000000</v>
      </c>
      <c r="O107" s="102">
        <v>5</v>
      </c>
      <c r="P107" s="59">
        <f t="shared" si="3"/>
        <v>1020000000</v>
      </c>
      <c r="Q107" s="60">
        <v>1020000000</v>
      </c>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80"/>
      <c r="CA107" s="80"/>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row>
    <row r="108" spans="1:288" ht="15.75" customHeight="1" x14ac:dyDescent="0.25">
      <c r="A108" s="208" t="s">
        <v>502</v>
      </c>
      <c r="B108" s="208" t="s">
        <v>202</v>
      </c>
      <c r="C108" s="208" t="s">
        <v>204</v>
      </c>
      <c r="D108" s="160" t="s">
        <v>355</v>
      </c>
      <c r="E108" s="220" t="s">
        <v>790</v>
      </c>
      <c r="F108" s="116" t="s">
        <v>814</v>
      </c>
      <c r="G108" s="221" t="s">
        <v>803</v>
      </c>
      <c r="H108" s="204" t="s">
        <v>815</v>
      </c>
      <c r="I108" s="217" t="s">
        <v>244</v>
      </c>
      <c r="J108" s="217" t="s">
        <v>796</v>
      </c>
      <c r="K108" s="217"/>
      <c r="L108" s="153" t="s">
        <v>816</v>
      </c>
      <c r="M108" s="93">
        <f t="shared" si="4"/>
        <v>1075059164.73</v>
      </c>
      <c r="N108" s="59">
        <f t="shared" si="2"/>
        <v>1075059164.73</v>
      </c>
      <c r="O108" s="102">
        <v>5</v>
      </c>
      <c r="P108" s="59">
        <f t="shared" si="3"/>
        <v>1075059164.73</v>
      </c>
      <c r="Q108" s="60">
        <v>1075059164.73</v>
      </c>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80"/>
      <c r="CA108" s="80"/>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row>
    <row r="109" spans="1:288" ht="15.75" customHeight="1" x14ac:dyDescent="0.25">
      <c r="A109" s="208" t="s">
        <v>502</v>
      </c>
      <c r="B109" s="208" t="s">
        <v>202</v>
      </c>
      <c r="C109" s="208" t="s">
        <v>204</v>
      </c>
      <c r="D109" s="160" t="s">
        <v>355</v>
      </c>
      <c r="E109" s="220" t="s">
        <v>790</v>
      </c>
      <c r="F109" s="116" t="s">
        <v>819</v>
      </c>
      <c r="G109" s="221" t="s">
        <v>820</v>
      </c>
      <c r="H109" s="204" t="s">
        <v>821</v>
      </c>
      <c r="I109" s="217" t="s">
        <v>244</v>
      </c>
      <c r="J109" s="217" t="s">
        <v>796</v>
      </c>
      <c r="K109" s="217"/>
      <c r="L109" s="170" t="s">
        <v>822</v>
      </c>
      <c r="M109" s="93">
        <f t="shared" si="4"/>
        <v>488879999.54000002</v>
      </c>
      <c r="N109" s="59">
        <f t="shared" si="2"/>
        <v>488879999.54000002</v>
      </c>
      <c r="O109" s="102">
        <v>4</v>
      </c>
      <c r="P109" s="59">
        <f t="shared" si="3"/>
        <v>488879999.54000002</v>
      </c>
      <c r="Q109" s="60">
        <v>488879999.54000002</v>
      </c>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80"/>
      <c r="CA109" s="80"/>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row>
    <row r="110" spans="1:288" ht="15.75" customHeight="1" x14ac:dyDescent="0.25">
      <c r="A110" s="208" t="s">
        <v>502</v>
      </c>
      <c r="B110" s="208" t="s">
        <v>202</v>
      </c>
      <c r="C110" s="208" t="s">
        <v>204</v>
      </c>
      <c r="D110" s="160" t="s">
        <v>355</v>
      </c>
      <c r="E110" s="220" t="s">
        <v>790</v>
      </c>
      <c r="F110" s="116" t="s">
        <v>825</v>
      </c>
      <c r="G110" s="221" t="s">
        <v>820</v>
      </c>
      <c r="H110" s="204" t="s">
        <v>826</v>
      </c>
      <c r="I110" s="217" t="s">
        <v>244</v>
      </c>
      <c r="J110" s="217" t="s">
        <v>796</v>
      </c>
      <c r="K110" s="217"/>
      <c r="L110" s="170" t="s">
        <v>827</v>
      </c>
      <c r="M110" s="93">
        <f t="shared" si="4"/>
        <v>1192451840</v>
      </c>
      <c r="N110" s="59">
        <f t="shared" si="2"/>
        <v>1192451840</v>
      </c>
      <c r="O110" s="102">
        <v>6</v>
      </c>
      <c r="P110" s="59">
        <f t="shared" si="3"/>
        <v>1192451840</v>
      </c>
      <c r="Q110" s="60">
        <v>1192451840</v>
      </c>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80"/>
      <c r="CA110" s="80"/>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row>
    <row r="111" spans="1:288" ht="15.75" customHeight="1" x14ac:dyDescent="0.25">
      <c r="A111" s="208" t="s">
        <v>502</v>
      </c>
      <c r="B111" s="208" t="s">
        <v>202</v>
      </c>
      <c r="C111" s="208" t="s">
        <v>204</v>
      </c>
      <c r="D111" s="160" t="s">
        <v>355</v>
      </c>
      <c r="E111" s="220" t="s">
        <v>790</v>
      </c>
      <c r="F111" s="116" t="s">
        <v>830</v>
      </c>
      <c r="G111" s="221" t="s">
        <v>820</v>
      </c>
      <c r="H111" s="204" t="s">
        <v>831</v>
      </c>
      <c r="I111" s="217" t="s">
        <v>244</v>
      </c>
      <c r="J111" s="217" t="s">
        <v>796</v>
      </c>
      <c r="K111" s="217"/>
      <c r="L111" s="170" t="s">
        <v>832</v>
      </c>
      <c r="M111" s="93">
        <f t="shared" si="4"/>
        <v>7000000000</v>
      </c>
      <c r="N111" s="59">
        <f t="shared" si="2"/>
        <v>7000000000</v>
      </c>
      <c r="O111" s="102">
        <v>15</v>
      </c>
      <c r="P111" s="59">
        <f t="shared" si="3"/>
        <v>7000000000</v>
      </c>
      <c r="Q111" s="60">
        <v>7000000000</v>
      </c>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80"/>
      <c r="CA111" s="80"/>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row>
    <row r="112" spans="1:288" ht="15.75" customHeight="1" x14ac:dyDescent="0.25">
      <c r="A112" s="57"/>
      <c r="B112" s="57"/>
      <c r="C112" s="57"/>
      <c r="D112" s="57"/>
      <c r="E112" s="57"/>
      <c r="F112" s="223"/>
      <c r="G112" s="223"/>
      <c r="H112" s="56"/>
      <c r="I112" s="57"/>
      <c r="J112" s="57"/>
      <c r="K112" s="57"/>
      <c r="L112" s="58" t="s">
        <v>851</v>
      </c>
      <c r="M112" s="93">
        <f t="shared" si="4"/>
        <v>0</v>
      </c>
      <c r="N112" s="59">
        <f t="shared" si="2"/>
        <v>0</v>
      </c>
      <c r="O112" s="102"/>
      <c r="P112" s="59">
        <f t="shared" si="3"/>
        <v>0</v>
      </c>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59"/>
      <c r="CC112" s="59"/>
      <c r="CD112" s="59"/>
      <c r="CE112" s="59"/>
      <c r="CF112" s="59"/>
      <c r="CG112" s="59"/>
      <c r="CH112" s="59"/>
      <c r="CI112" s="59"/>
      <c r="CJ112" s="59"/>
      <c r="CK112" s="59"/>
      <c r="CL112" s="59"/>
      <c r="CM112" s="59"/>
      <c r="CN112" s="59"/>
      <c r="CO112" s="59"/>
      <c r="CP112" s="59"/>
      <c r="CQ112" s="112"/>
      <c r="CR112" s="112"/>
      <c r="CS112" s="112"/>
      <c r="CT112" s="112"/>
      <c r="CU112" s="112"/>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112"/>
      <c r="DW112" s="112"/>
      <c r="DX112" s="112"/>
      <c r="DY112" s="112"/>
      <c r="DZ112" s="112"/>
      <c r="EA112" s="112"/>
      <c r="EB112" s="112"/>
      <c r="EC112" s="112"/>
      <c r="ED112" s="112"/>
      <c r="EE112" s="112"/>
      <c r="EF112" s="112"/>
      <c r="EG112" s="112"/>
      <c r="EH112" s="112"/>
      <c r="EI112" s="112"/>
      <c r="EJ112" s="112"/>
      <c r="EK112" s="112"/>
      <c r="EL112" s="112"/>
      <c r="EM112" s="112"/>
      <c r="EN112" s="112"/>
      <c r="EO112" s="112"/>
      <c r="EP112" s="112"/>
      <c r="EQ112" s="112"/>
      <c r="ER112" s="59"/>
      <c r="ES112" s="59"/>
      <c r="ET112" s="112"/>
      <c r="EU112" s="112"/>
      <c r="EV112" s="112"/>
      <c r="EW112" s="112"/>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c r="GN112" s="113"/>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c r="HI112" s="113"/>
      <c r="HJ112" s="113"/>
      <c r="HK112" s="113"/>
      <c r="HL112" s="113"/>
      <c r="HM112" s="113"/>
      <c r="HN112" s="113"/>
      <c r="HO112" s="113"/>
      <c r="HP112" s="113"/>
      <c r="HQ112" s="113"/>
      <c r="HR112" s="113"/>
      <c r="HS112" s="113"/>
      <c r="HT112" s="113"/>
      <c r="HU112" s="113"/>
      <c r="HV112" s="113"/>
      <c r="HW112" s="113"/>
      <c r="HX112" s="113"/>
      <c r="HY112" s="113"/>
      <c r="HZ112" s="113"/>
      <c r="IA112" s="113"/>
      <c r="IB112" s="113"/>
      <c r="IC112" s="113"/>
      <c r="ID112" s="113"/>
      <c r="IE112" s="113"/>
      <c r="IF112" s="113"/>
      <c r="IG112" s="113"/>
      <c r="IH112" s="113"/>
      <c r="II112" s="113"/>
      <c r="IJ112" s="113"/>
      <c r="IK112" s="113"/>
      <c r="IL112" s="113"/>
      <c r="IM112" s="113"/>
      <c r="IN112" s="113"/>
      <c r="IO112" s="113"/>
      <c r="IP112" s="113"/>
      <c r="IQ112" s="113"/>
      <c r="IR112" s="113"/>
      <c r="IS112" s="113"/>
      <c r="IT112" s="113"/>
      <c r="IU112" s="113"/>
      <c r="IV112" s="113"/>
      <c r="IW112" s="113"/>
      <c r="IX112" s="113"/>
      <c r="IY112" s="113"/>
      <c r="IZ112" s="113"/>
      <c r="JA112" s="113"/>
      <c r="JB112" s="113"/>
      <c r="JC112" s="113"/>
      <c r="JD112" s="113"/>
      <c r="JE112" s="113"/>
      <c r="JF112" s="113"/>
      <c r="JG112" s="113"/>
      <c r="JH112" s="113"/>
      <c r="JI112" s="113"/>
      <c r="JJ112" s="113"/>
      <c r="JK112" s="113"/>
      <c r="JL112" s="113"/>
      <c r="JM112" s="113"/>
      <c r="JN112" s="113"/>
      <c r="JO112" s="113"/>
      <c r="JP112" s="113"/>
      <c r="JQ112" s="113"/>
      <c r="JR112" s="113"/>
      <c r="JS112" s="113"/>
      <c r="JT112" s="113"/>
      <c r="JU112" s="113"/>
      <c r="JV112" s="113"/>
      <c r="JW112" s="113"/>
      <c r="JX112" s="113"/>
      <c r="JY112" s="113"/>
      <c r="JZ112" s="113"/>
      <c r="KA112" s="113"/>
      <c r="KB112" s="113"/>
    </row>
    <row r="113" spans="1:288" ht="15.75" customHeight="1" x14ac:dyDescent="0.25">
      <c r="A113" s="72" t="s">
        <v>287</v>
      </c>
      <c r="B113" s="72" t="s">
        <v>281</v>
      </c>
      <c r="C113" s="72"/>
      <c r="D113" s="72"/>
      <c r="E113" s="72"/>
      <c r="F113" s="224"/>
      <c r="G113" s="224"/>
      <c r="H113" s="72"/>
      <c r="I113" s="126"/>
      <c r="J113" s="126"/>
      <c r="K113" s="126"/>
      <c r="L113" s="76" t="s">
        <v>282</v>
      </c>
      <c r="M113" s="93">
        <f t="shared" si="4"/>
        <v>0</v>
      </c>
      <c r="N113" s="59">
        <f t="shared" si="2"/>
        <v>0</v>
      </c>
      <c r="O113" s="102"/>
      <c r="P113" s="59">
        <f t="shared" si="3"/>
        <v>0</v>
      </c>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129"/>
      <c r="ES113" s="129"/>
      <c r="ET113" s="129"/>
      <c r="EU113" s="129"/>
      <c r="EV113" s="129"/>
      <c r="EW113" s="130"/>
      <c r="EX113" s="131"/>
      <c r="EY113" s="131"/>
      <c r="EZ113" s="131"/>
      <c r="FA113" s="131"/>
      <c r="FB113" s="131"/>
      <c r="FC113" s="131"/>
      <c r="FD113" s="131"/>
      <c r="FE113" s="131"/>
      <c r="FF113" s="131"/>
      <c r="FG113" s="131"/>
      <c r="FH113" s="131"/>
      <c r="FI113" s="131"/>
      <c r="FJ113" s="131"/>
      <c r="FK113" s="131"/>
      <c r="FL113" s="131"/>
      <c r="FM113" s="131"/>
      <c r="FN113" s="131"/>
      <c r="FO113" s="131"/>
      <c r="FP113" s="131"/>
      <c r="FQ113" s="131"/>
      <c r="FR113" s="131"/>
      <c r="FS113" s="131"/>
      <c r="FT113" s="131"/>
      <c r="FU113" s="131"/>
      <c r="FV113" s="131"/>
      <c r="FW113" s="131"/>
      <c r="FX113" s="131"/>
      <c r="FY113" s="131"/>
      <c r="FZ113" s="131"/>
      <c r="GA113" s="131"/>
      <c r="GB113" s="131"/>
      <c r="GC113" s="131"/>
      <c r="GD113" s="131"/>
      <c r="GE113" s="131"/>
      <c r="GF113" s="131"/>
      <c r="GG113" s="131"/>
      <c r="GH113" s="131"/>
      <c r="GI113" s="131"/>
      <c r="GJ113" s="131"/>
      <c r="GK113" s="131"/>
      <c r="GL113" s="131"/>
      <c r="GM113" s="131"/>
      <c r="GN113" s="131"/>
      <c r="GO113" s="131"/>
      <c r="GP113" s="131"/>
      <c r="GQ113" s="131"/>
      <c r="GR113" s="131"/>
      <c r="GS113" s="131"/>
      <c r="GT113" s="131"/>
      <c r="GU113" s="131"/>
      <c r="GV113" s="131"/>
      <c r="GW113" s="131"/>
      <c r="GX113" s="131"/>
      <c r="GY113" s="131"/>
      <c r="GZ113" s="131"/>
      <c r="HA113" s="8"/>
      <c r="HB113" s="8"/>
      <c r="HC113" s="8"/>
      <c r="HD113" s="8"/>
      <c r="HE113" s="8"/>
      <c r="HF113" s="8"/>
      <c r="HG113" s="8"/>
      <c r="HH113" s="131"/>
      <c r="HI113" s="131"/>
      <c r="HJ113" s="131"/>
      <c r="HK113" s="131"/>
      <c r="HL113" s="131"/>
      <c r="HM113" s="131"/>
      <c r="HN113" s="131"/>
      <c r="HO113" s="132"/>
      <c r="HP113" s="8"/>
      <c r="HQ113" s="8"/>
      <c r="HR113" s="8"/>
      <c r="HS113" s="8"/>
      <c r="HT113" s="8"/>
      <c r="HU113" s="8"/>
      <c r="HV113" s="8"/>
      <c r="HW113" s="8"/>
      <c r="HX113" s="8"/>
      <c r="HY113" s="8"/>
      <c r="HZ113" s="8"/>
      <c r="IA113" s="8"/>
      <c r="IB113" s="8"/>
      <c r="IC113" s="8"/>
      <c r="ID113" s="8"/>
      <c r="IE113" s="8"/>
      <c r="IF113" s="8"/>
      <c r="IG113" s="133"/>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15"/>
      <c r="JP113" s="8"/>
      <c r="JQ113" s="8"/>
      <c r="JR113" s="8"/>
      <c r="JS113" s="8"/>
      <c r="JT113" s="8"/>
      <c r="JU113" s="8"/>
      <c r="JV113" s="15"/>
      <c r="JW113" s="15"/>
      <c r="JX113" s="15"/>
      <c r="JY113" s="15"/>
      <c r="JZ113" s="15"/>
      <c r="KA113" s="15"/>
      <c r="KB113" s="15"/>
    </row>
    <row r="114" spans="1:288" ht="15.75" customHeight="1" x14ac:dyDescent="0.25">
      <c r="A114" s="72" t="s">
        <v>287</v>
      </c>
      <c r="B114" s="72" t="s">
        <v>281</v>
      </c>
      <c r="C114" s="72" t="s">
        <v>281</v>
      </c>
      <c r="D114" s="72"/>
      <c r="E114" s="72"/>
      <c r="F114" s="224"/>
      <c r="G114" s="224"/>
      <c r="H114" s="72"/>
      <c r="I114" s="126"/>
      <c r="J114" s="126"/>
      <c r="K114" s="126"/>
      <c r="L114" s="76" t="s">
        <v>333</v>
      </c>
      <c r="M114" s="93">
        <f t="shared" si="4"/>
        <v>0</v>
      </c>
      <c r="N114" s="59">
        <f t="shared" si="2"/>
        <v>0</v>
      </c>
      <c r="O114" s="102"/>
      <c r="P114" s="59">
        <f t="shared" si="3"/>
        <v>0</v>
      </c>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129"/>
      <c r="ES114" s="129"/>
      <c r="ET114" s="129"/>
      <c r="EU114" s="129"/>
      <c r="EV114" s="129"/>
      <c r="EW114" s="130"/>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c r="GG114" s="131"/>
      <c r="GH114" s="131"/>
      <c r="GI114" s="131"/>
      <c r="GJ114" s="131"/>
      <c r="GK114" s="131"/>
      <c r="GL114" s="131"/>
      <c r="GM114" s="131"/>
      <c r="GN114" s="131"/>
      <c r="GO114" s="131"/>
      <c r="GP114" s="131"/>
      <c r="GQ114" s="131"/>
      <c r="GR114" s="131"/>
      <c r="GS114" s="131"/>
      <c r="GT114" s="131"/>
      <c r="GU114" s="131"/>
      <c r="GV114" s="131"/>
      <c r="GW114" s="131"/>
      <c r="GX114" s="131"/>
      <c r="GY114" s="131"/>
      <c r="GZ114" s="131"/>
      <c r="HA114" s="8"/>
      <c r="HB114" s="8"/>
      <c r="HC114" s="8"/>
      <c r="HD114" s="8"/>
      <c r="HE114" s="8"/>
      <c r="HF114" s="8"/>
      <c r="HG114" s="8"/>
      <c r="HH114" s="131"/>
      <c r="HI114" s="131"/>
      <c r="HJ114" s="131"/>
      <c r="HK114" s="131"/>
      <c r="HL114" s="131"/>
      <c r="HM114" s="131"/>
      <c r="HN114" s="131"/>
      <c r="HO114" s="132"/>
      <c r="HP114" s="8"/>
      <c r="HQ114" s="8"/>
      <c r="HR114" s="8"/>
      <c r="HS114" s="8"/>
      <c r="HT114" s="8"/>
      <c r="HU114" s="8"/>
      <c r="HV114" s="8"/>
      <c r="HW114" s="8"/>
      <c r="HX114" s="8"/>
      <c r="HY114" s="8"/>
      <c r="HZ114" s="8"/>
      <c r="IA114" s="8"/>
      <c r="IB114" s="8"/>
      <c r="IC114" s="8"/>
      <c r="ID114" s="8"/>
      <c r="IE114" s="8"/>
      <c r="IF114" s="8"/>
      <c r="IG114" s="133"/>
      <c r="IH114" s="8"/>
      <c r="II114" s="8"/>
      <c r="IJ114" s="8"/>
      <c r="IK114" s="8"/>
      <c r="IL114" s="8"/>
      <c r="IM114" s="8"/>
      <c r="IN114" s="8"/>
      <c r="IO114" s="8"/>
      <c r="IP114" s="8"/>
      <c r="IQ114" s="8"/>
      <c r="IR114" s="8"/>
      <c r="IS114" s="8"/>
      <c r="IT114" s="8"/>
      <c r="IU114" s="8"/>
      <c r="IV114" s="8"/>
      <c r="IW114" s="8"/>
      <c r="IX114" s="8"/>
      <c r="IY114" s="8"/>
      <c r="IZ114" s="8"/>
      <c r="JA114" s="8"/>
      <c r="JB114" s="8"/>
      <c r="JC114" s="8"/>
      <c r="JD114" s="8"/>
      <c r="JE114" s="8"/>
      <c r="JF114" s="8"/>
      <c r="JG114" s="8"/>
      <c r="JH114" s="8"/>
      <c r="JI114" s="8"/>
      <c r="JJ114" s="8"/>
      <c r="JK114" s="8"/>
      <c r="JL114" s="8"/>
      <c r="JM114" s="8"/>
      <c r="JN114" s="8"/>
      <c r="JO114" s="15"/>
      <c r="JP114" s="8"/>
      <c r="JQ114" s="8"/>
      <c r="JR114" s="8"/>
      <c r="JS114" s="8"/>
      <c r="JT114" s="8"/>
      <c r="JU114" s="8"/>
      <c r="JV114" s="15"/>
      <c r="JW114" s="15"/>
      <c r="JX114" s="15"/>
      <c r="JY114" s="15"/>
      <c r="JZ114" s="15"/>
      <c r="KA114" s="15"/>
      <c r="KB114" s="15"/>
    </row>
    <row r="115" spans="1:288" ht="15.75" customHeight="1" x14ac:dyDescent="0.25">
      <c r="A115" s="91" t="s">
        <v>287</v>
      </c>
      <c r="B115" s="91" t="s">
        <v>281</v>
      </c>
      <c r="C115" s="91" t="s">
        <v>281</v>
      </c>
      <c r="D115" s="91" t="s">
        <v>202</v>
      </c>
      <c r="E115" s="91"/>
      <c r="F115" s="226"/>
      <c r="G115" s="226"/>
      <c r="H115" s="91"/>
      <c r="I115" s="121"/>
      <c r="J115" s="121"/>
      <c r="K115" s="121"/>
      <c r="L115" s="95" t="s">
        <v>593</v>
      </c>
      <c r="M115" s="93">
        <f t="shared" si="4"/>
        <v>0</v>
      </c>
      <c r="N115" s="59">
        <f t="shared" si="2"/>
        <v>0</v>
      </c>
      <c r="O115" s="102"/>
      <c r="P115" s="59">
        <f t="shared" si="3"/>
        <v>0</v>
      </c>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129"/>
      <c r="ES115" s="129"/>
      <c r="ET115" s="129"/>
      <c r="EU115" s="129"/>
      <c r="EV115" s="129"/>
      <c r="EW115" s="130"/>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8"/>
      <c r="HB115" s="8"/>
      <c r="HC115" s="8"/>
      <c r="HD115" s="8"/>
      <c r="HE115" s="8"/>
      <c r="HF115" s="8"/>
      <c r="HG115" s="8"/>
      <c r="HH115" s="131"/>
      <c r="HI115" s="131"/>
      <c r="HJ115" s="131"/>
      <c r="HK115" s="131"/>
      <c r="HL115" s="131"/>
      <c r="HM115" s="131"/>
      <c r="HN115" s="131"/>
      <c r="HO115" s="132"/>
      <c r="HP115" s="8"/>
      <c r="HQ115" s="8"/>
      <c r="HR115" s="8"/>
      <c r="HS115" s="8"/>
      <c r="HT115" s="8"/>
      <c r="HU115" s="8"/>
      <c r="HV115" s="8"/>
      <c r="HW115" s="8"/>
      <c r="HX115" s="8"/>
      <c r="HY115" s="8"/>
      <c r="HZ115" s="8"/>
      <c r="IA115" s="8"/>
      <c r="IB115" s="8"/>
      <c r="IC115" s="8"/>
      <c r="ID115" s="8"/>
      <c r="IE115" s="8"/>
      <c r="IF115" s="8"/>
      <c r="IG115" s="133"/>
      <c r="IH115" s="8"/>
      <c r="II115" s="8"/>
      <c r="IJ115" s="8"/>
      <c r="IK115" s="8"/>
      <c r="IL115" s="8"/>
      <c r="IM115" s="8"/>
      <c r="IN115" s="8"/>
      <c r="IO115" s="8"/>
      <c r="IP115" s="8"/>
      <c r="IQ115" s="8"/>
      <c r="IR115" s="8"/>
      <c r="IS115" s="8"/>
      <c r="IT115" s="8"/>
      <c r="IU115" s="8"/>
      <c r="IV115" s="8"/>
      <c r="IW115" s="8"/>
      <c r="IX115" s="8"/>
      <c r="IY115" s="8"/>
      <c r="IZ115" s="8"/>
      <c r="JA115" s="8"/>
      <c r="JB115" s="8"/>
      <c r="JC115" s="8"/>
      <c r="JD115" s="8"/>
      <c r="JE115" s="8"/>
      <c r="JF115" s="8"/>
      <c r="JG115" s="8"/>
      <c r="JH115" s="8"/>
      <c r="JI115" s="8"/>
      <c r="JJ115" s="8"/>
      <c r="JK115" s="8"/>
      <c r="JL115" s="8"/>
      <c r="JM115" s="8"/>
      <c r="JN115" s="8"/>
      <c r="JO115" s="15"/>
      <c r="JP115" s="8"/>
      <c r="JQ115" s="8"/>
      <c r="JR115" s="8"/>
      <c r="JS115" s="8"/>
      <c r="JT115" s="8"/>
      <c r="JU115" s="8"/>
      <c r="JV115" s="15"/>
      <c r="JW115" s="15"/>
      <c r="JX115" s="15"/>
      <c r="JY115" s="15"/>
      <c r="JZ115" s="15"/>
      <c r="KA115" s="15"/>
      <c r="KB115" s="15"/>
    </row>
    <row r="116" spans="1:288" ht="15.75" customHeight="1" x14ac:dyDescent="0.25">
      <c r="A116" s="121" t="s">
        <v>287</v>
      </c>
      <c r="B116" s="121" t="s">
        <v>281</v>
      </c>
      <c r="C116" s="121" t="s">
        <v>281</v>
      </c>
      <c r="D116" s="121" t="s">
        <v>202</v>
      </c>
      <c r="E116" s="121" t="s">
        <v>297</v>
      </c>
      <c r="F116" s="201"/>
      <c r="G116" s="201"/>
      <c r="H116" s="91"/>
      <c r="I116" s="121"/>
      <c r="J116" s="121"/>
      <c r="K116" s="121"/>
      <c r="L116" s="95" t="s">
        <v>860</v>
      </c>
      <c r="M116" s="93">
        <f t="shared" si="4"/>
        <v>0</v>
      </c>
      <c r="N116" s="59">
        <f t="shared" si="2"/>
        <v>0</v>
      </c>
      <c r="O116" s="102"/>
      <c r="P116" s="59">
        <f t="shared" si="3"/>
        <v>0</v>
      </c>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129"/>
      <c r="ES116" s="129"/>
      <c r="ET116" s="129"/>
      <c r="EU116" s="129"/>
      <c r="EV116" s="129"/>
      <c r="EW116" s="130"/>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1"/>
      <c r="FU116" s="131"/>
      <c r="FV116" s="131"/>
      <c r="FW116" s="131"/>
      <c r="FX116" s="131"/>
      <c r="FY116" s="131"/>
      <c r="FZ116" s="131"/>
      <c r="GA116" s="131"/>
      <c r="GB116" s="131"/>
      <c r="GC116" s="131"/>
      <c r="GD116" s="131"/>
      <c r="GE116" s="131"/>
      <c r="GF116" s="131"/>
      <c r="GG116" s="131"/>
      <c r="GH116" s="131"/>
      <c r="GI116" s="131"/>
      <c r="GJ116" s="131"/>
      <c r="GK116" s="131"/>
      <c r="GL116" s="131"/>
      <c r="GM116" s="131"/>
      <c r="GN116" s="131"/>
      <c r="GO116" s="131"/>
      <c r="GP116" s="131"/>
      <c r="GQ116" s="131"/>
      <c r="GR116" s="131"/>
      <c r="GS116" s="131"/>
      <c r="GT116" s="131"/>
      <c r="GU116" s="131"/>
      <c r="GV116" s="131"/>
      <c r="GW116" s="131"/>
      <c r="GX116" s="131"/>
      <c r="GY116" s="131"/>
      <c r="GZ116" s="131"/>
      <c r="HA116" s="8"/>
      <c r="HB116" s="8"/>
      <c r="HC116" s="8"/>
      <c r="HD116" s="8"/>
      <c r="HE116" s="8"/>
      <c r="HF116" s="8"/>
      <c r="HG116" s="8"/>
      <c r="HH116" s="131"/>
      <c r="HI116" s="131"/>
      <c r="HJ116" s="131"/>
      <c r="HK116" s="131"/>
      <c r="HL116" s="131"/>
      <c r="HM116" s="131"/>
      <c r="HN116" s="131"/>
      <c r="HO116" s="132"/>
      <c r="HP116" s="8"/>
      <c r="HQ116" s="8"/>
      <c r="HR116" s="8"/>
      <c r="HS116" s="8"/>
      <c r="HT116" s="8"/>
      <c r="HU116" s="168"/>
      <c r="HV116" s="168"/>
      <c r="HW116" s="168"/>
      <c r="HX116" s="168"/>
      <c r="HY116" s="168"/>
      <c r="HZ116" s="168"/>
      <c r="IA116" s="168"/>
      <c r="IB116" s="168"/>
      <c r="IC116" s="168"/>
      <c r="ID116" s="168"/>
      <c r="IE116" s="168"/>
      <c r="IF116" s="168"/>
      <c r="IG116" s="169"/>
      <c r="IH116" s="168"/>
      <c r="II116" s="168"/>
      <c r="IJ116" s="168"/>
      <c r="IK116" s="168"/>
      <c r="IL116" s="168"/>
      <c r="IM116" s="168"/>
      <c r="IN116" s="168"/>
      <c r="IO116" s="168"/>
      <c r="IP116" s="168"/>
      <c r="IQ116" s="168"/>
      <c r="IR116" s="168"/>
      <c r="IS116" s="168"/>
      <c r="IT116" s="168"/>
      <c r="IU116" s="168"/>
      <c r="IV116" s="168"/>
      <c r="IW116" s="168"/>
      <c r="IX116" s="168"/>
      <c r="IY116" s="168"/>
      <c r="IZ116" s="168"/>
      <c r="JA116" s="168"/>
      <c r="JB116" s="168"/>
      <c r="JC116" s="168"/>
      <c r="JD116" s="168"/>
      <c r="JE116" s="168"/>
      <c r="JF116" s="168"/>
      <c r="JG116" s="168"/>
      <c r="JH116" s="168"/>
      <c r="JI116" s="168"/>
      <c r="JJ116" s="168"/>
      <c r="JK116" s="168"/>
      <c r="JL116" s="168"/>
      <c r="JM116" s="168"/>
      <c r="JN116" s="168"/>
      <c r="JO116" s="113"/>
      <c r="JP116" s="168"/>
      <c r="JQ116" s="168"/>
      <c r="JR116" s="168"/>
      <c r="JS116" s="168"/>
      <c r="JT116" s="168"/>
      <c r="JU116" s="168"/>
      <c r="JV116" s="113"/>
      <c r="JW116" s="113"/>
      <c r="JX116" s="113"/>
      <c r="JY116" s="113"/>
      <c r="JZ116" s="113"/>
      <c r="KA116" s="113"/>
      <c r="KB116" s="113"/>
    </row>
    <row r="117" spans="1:288" ht="15.75" customHeight="1" x14ac:dyDescent="0.25">
      <c r="A117" s="149" t="s">
        <v>287</v>
      </c>
      <c r="B117" s="149" t="s">
        <v>281</v>
      </c>
      <c r="C117" s="149" t="s">
        <v>281</v>
      </c>
      <c r="D117" s="149" t="s">
        <v>202</v>
      </c>
      <c r="E117" s="149" t="s">
        <v>297</v>
      </c>
      <c r="F117" s="116" t="s">
        <v>862</v>
      </c>
      <c r="G117" s="68" t="s">
        <v>863</v>
      </c>
      <c r="H117" s="227" t="s">
        <v>864</v>
      </c>
      <c r="I117" s="217" t="s">
        <v>223</v>
      </c>
      <c r="J117" s="217" t="s">
        <v>865</v>
      </c>
      <c r="K117" s="217"/>
      <c r="L117" s="365" t="s">
        <v>866</v>
      </c>
      <c r="M117" s="93">
        <f t="shared" si="4"/>
        <v>935000000</v>
      </c>
      <c r="N117" s="59">
        <f t="shared" si="2"/>
        <v>935000000</v>
      </c>
      <c r="O117" s="102">
        <v>12</v>
      </c>
      <c r="P117" s="59">
        <f t="shared" si="3"/>
        <v>935000000</v>
      </c>
      <c r="Q117" s="59">
        <v>935000000</v>
      </c>
      <c r="R117" s="228"/>
      <c r="S117" s="228"/>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130"/>
      <c r="ES117" s="130"/>
      <c r="ET117" s="130"/>
      <c r="EU117" s="130"/>
      <c r="EV117" s="130"/>
      <c r="EW117" s="130"/>
      <c r="EX117" s="181"/>
      <c r="EY117" s="181"/>
      <c r="EZ117" s="181"/>
      <c r="FA117" s="181"/>
      <c r="FB117" s="181"/>
      <c r="FC117" s="181"/>
      <c r="FD117" s="181"/>
      <c r="FE117" s="181"/>
      <c r="FF117" s="181"/>
      <c r="FG117" s="181"/>
      <c r="FH117" s="181"/>
      <c r="FI117" s="181"/>
      <c r="FJ117" s="181"/>
      <c r="FK117" s="181"/>
      <c r="FL117" s="181"/>
      <c r="FM117" s="181"/>
      <c r="FN117" s="181"/>
      <c r="FO117" s="181"/>
      <c r="FP117" s="181"/>
      <c r="FQ117" s="181"/>
      <c r="FR117" s="181"/>
      <c r="FS117" s="181"/>
      <c r="FT117" s="181"/>
      <c r="FU117" s="181"/>
      <c r="FV117" s="181"/>
      <c r="FW117" s="181"/>
      <c r="FX117" s="181"/>
      <c r="FY117" s="181"/>
      <c r="FZ117" s="181"/>
      <c r="GA117" s="181"/>
      <c r="GB117" s="181"/>
      <c r="GC117" s="181"/>
      <c r="GD117" s="181"/>
      <c r="GE117" s="181"/>
      <c r="GF117" s="181"/>
      <c r="GG117" s="181"/>
      <c r="GH117" s="181"/>
      <c r="GI117" s="181"/>
      <c r="GJ117" s="181"/>
      <c r="GK117" s="181"/>
      <c r="GL117" s="181"/>
      <c r="GM117" s="181"/>
      <c r="GN117" s="181"/>
      <c r="GO117" s="181"/>
      <c r="GP117" s="181"/>
      <c r="GQ117" s="181"/>
      <c r="GR117" s="181"/>
      <c r="GS117" s="181"/>
      <c r="GT117" s="181"/>
      <c r="GU117" s="181"/>
      <c r="GV117" s="181"/>
      <c r="GW117" s="181"/>
      <c r="GX117" s="181"/>
      <c r="GY117" s="181"/>
      <c r="GZ117" s="181"/>
      <c r="HA117" s="168"/>
      <c r="HB117" s="168"/>
      <c r="HC117" s="168"/>
      <c r="HD117" s="168"/>
      <c r="HE117" s="168"/>
      <c r="HF117" s="168"/>
      <c r="HG117" s="168"/>
      <c r="HH117" s="181"/>
      <c r="HI117" s="181"/>
      <c r="HJ117" s="181"/>
      <c r="HK117" s="181"/>
      <c r="HL117" s="181"/>
      <c r="HM117" s="181"/>
      <c r="HN117" s="181"/>
      <c r="HO117" s="168"/>
      <c r="HP117" s="168"/>
      <c r="HQ117" s="168"/>
      <c r="HR117" s="168"/>
      <c r="HS117" s="168"/>
      <c r="HT117" s="168"/>
      <c r="HU117" s="168"/>
      <c r="HV117" s="168"/>
      <c r="HW117" s="168"/>
      <c r="HX117" s="168"/>
      <c r="HY117" s="168"/>
      <c r="HZ117" s="168"/>
      <c r="IA117" s="168"/>
      <c r="IB117" s="168"/>
      <c r="IC117" s="168"/>
      <c r="ID117" s="168"/>
      <c r="IE117" s="168"/>
      <c r="IF117" s="168"/>
      <c r="IG117" s="169"/>
      <c r="IH117" s="168"/>
      <c r="II117" s="168"/>
      <c r="IJ117" s="168"/>
      <c r="IK117" s="168"/>
      <c r="IL117" s="168"/>
      <c r="IM117" s="168"/>
      <c r="IN117" s="168"/>
      <c r="IO117" s="168"/>
      <c r="IP117" s="168"/>
      <c r="IQ117" s="168"/>
      <c r="IR117" s="168"/>
      <c r="IS117" s="168"/>
      <c r="IT117" s="168"/>
      <c r="IU117" s="168"/>
      <c r="IV117" s="168"/>
      <c r="IW117" s="168"/>
      <c r="IX117" s="168"/>
      <c r="IY117" s="168"/>
      <c r="IZ117" s="168"/>
      <c r="JA117" s="168"/>
      <c r="JB117" s="168"/>
      <c r="JC117" s="168"/>
      <c r="JD117" s="168"/>
      <c r="JE117" s="168"/>
      <c r="JF117" s="168"/>
      <c r="JG117" s="168"/>
      <c r="JH117" s="168"/>
      <c r="JI117" s="168"/>
      <c r="JJ117" s="168"/>
      <c r="JK117" s="168"/>
      <c r="JL117" s="168"/>
      <c r="JM117" s="168"/>
      <c r="JN117" s="168"/>
      <c r="JO117" s="113"/>
      <c r="JP117" s="168"/>
      <c r="JQ117" s="168"/>
      <c r="JR117" s="168"/>
      <c r="JS117" s="168"/>
      <c r="JT117" s="168"/>
      <c r="JU117" s="168"/>
      <c r="JV117" s="113"/>
      <c r="JW117" s="113"/>
      <c r="JX117" s="113"/>
      <c r="JY117" s="113"/>
      <c r="JZ117" s="113"/>
      <c r="KA117" s="113"/>
      <c r="KB117" s="113"/>
    </row>
    <row r="118" spans="1:288" ht="15.75" customHeight="1" x14ac:dyDescent="0.25">
      <c r="A118" s="91" t="s">
        <v>287</v>
      </c>
      <c r="B118" s="91" t="s">
        <v>281</v>
      </c>
      <c r="C118" s="91" t="s">
        <v>281</v>
      </c>
      <c r="D118" s="91" t="s">
        <v>202</v>
      </c>
      <c r="E118" s="91" t="s">
        <v>502</v>
      </c>
      <c r="F118" s="226"/>
      <c r="G118" s="226"/>
      <c r="H118" s="91"/>
      <c r="I118" s="121"/>
      <c r="J118" s="121"/>
      <c r="K118" s="121"/>
      <c r="L118" s="95" t="s">
        <v>868</v>
      </c>
      <c r="M118" s="93">
        <f t="shared" si="4"/>
        <v>0</v>
      </c>
      <c r="N118" s="59">
        <f t="shared" si="2"/>
        <v>0</v>
      </c>
      <c r="O118" s="102"/>
      <c r="P118" s="59">
        <f t="shared" si="3"/>
        <v>0</v>
      </c>
      <c r="Q118" s="59"/>
      <c r="R118" s="59"/>
      <c r="S118" s="59"/>
      <c r="T118" s="59"/>
      <c r="U118" s="59"/>
      <c r="V118" s="59"/>
      <c r="W118" s="59"/>
      <c r="X118" s="59"/>
      <c r="Y118" s="59"/>
      <c r="Z118" s="59"/>
      <c r="AA118" s="59"/>
      <c r="AB118" s="59"/>
      <c r="AC118" s="59"/>
      <c r="AD118" s="59"/>
      <c r="AE118" s="59"/>
      <c r="AF118" s="59"/>
      <c r="AG118" s="59"/>
      <c r="AH118" s="173"/>
      <c r="AI118" s="173"/>
      <c r="AJ118" s="173"/>
      <c r="AK118" s="173"/>
      <c r="AL118" s="173"/>
      <c r="AM118" s="173"/>
      <c r="AN118" s="173"/>
      <c r="AO118" s="173"/>
      <c r="AP118" s="173"/>
      <c r="AQ118" s="173"/>
      <c r="AR118" s="173"/>
      <c r="AS118" s="173"/>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129"/>
      <c r="ES118" s="129"/>
      <c r="ET118" s="129"/>
      <c r="EU118" s="129"/>
      <c r="EV118" s="129"/>
      <c r="EW118" s="130"/>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1"/>
      <c r="FZ118" s="131"/>
      <c r="GA118" s="131"/>
      <c r="GB118" s="131"/>
      <c r="GC118" s="131"/>
      <c r="GD118" s="131"/>
      <c r="GE118" s="131"/>
      <c r="GF118" s="131"/>
      <c r="GG118" s="131"/>
      <c r="GH118" s="131"/>
      <c r="GI118" s="131"/>
      <c r="GJ118" s="131"/>
      <c r="GK118" s="131"/>
      <c r="GL118" s="131"/>
      <c r="GM118" s="131"/>
      <c r="GN118" s="131"/>
      <c r="GO118" s="131"/>
      <c r="GP118" s="131"/>
      <c r="GQ118" s="131"/>
      <c r="GR118" s="131"/>
      <c r="GS118" s="131"/>
      <c r="GT118" s="131"/>
      <c r="GU118" s="131"/>
      <c r="GV118" s="131"/>
      <c r="GW118" s="131"/>
      <c r="GX118" s="131"/>
      <c r="GY118" s="131"/>
      <c r="GZ118" s="131"/>
      <c r="HA118" s="8"/>
      <c r="HB118" s="8"/>
      <c r="HC118" s="8"/>
      <c r="HD118" s="8"/>
      <c r="HE118" s="8"/>
      <c r="HF118" s="8"/>
      <c r="HG118" s="8"/>
      <c r="HH118" s="131"/>
      <c r="HI118" s="131"/>
      <c r="HJ118" s="131"/>
      <c r="HK118" s="131"/>
      <c r="HL118" s="131"/>
      <c r="HM118" s="131"/>
      <c r="HN118" s="131"/>
      <c r="HO118" s="132"/>
      <c r="HP118" s="8"/>
      <c r="HQ118" s="8"/>
      <c r="HR118" s="8"/>
      <c r="HS118" s="8"/>
      <c r="HT118" s="8"/>
      <c r="HU118" s="168"/>
      <c r="HV118" s="168"/>
      <c r="HW118" s="168"/>
      <c r="HX118" s="168"/>
      <c r="HY118" s="168"/>
      <c r="HZ118" s="168"/>
      <c r="IA118" s="168"/>
      <c r="IB118" s="168"/>
      <c r="IC118" s="168"/>
      <c r="ID118" s="168"/>
      <c r="IE118" s="168"/>
      <c r="IF118" s="168"/>
      <c r="IG118" s="169"/>
      <c r="IH118" s="168"/>
      <c r="II118" s="168"/>
      <c r="IJ118" s="168"/>
      <c r="IK118" s="168"/>
      <c r="IL118" s="168"/>
      <c r="IM118" s="168"/>
      <c r="IN118" s="168"/>
      <c r="IO118" s="168"/>
      <c r="IP118" s="168"/>
      <c r="IQ118" s="168"/>
      <c r="IR118" s="168"/>
      <c r="IS118" s="168"/>
      <c r="IT118" s="168"/>
      <c r="IU118" s="168"/>
      <c r="IV118" s="168"/>
      <c r="IW118" s="168"/>
      <c r="IX118" s="168"/>
      <c r="IY118" s="168"/>
      <c r="IZ118" s="168"/>
      <c r="JA118" s="168"/>
      <c r="JB118" s="168"/>
      <c r="JC118" s="168"/>
      <c r="JD118" s="168"/>
      <c r="JE118" s="168"/>
      <c r="JF118" s="168"/>
      <c r="JG118" s="168"/>
      <c r="JH118" s="168"/>
      <c r="JI118" s="168"/>
      <c r="JJ118" s="168"/>
      <c r="JK118" s="168"/>
      <c r="JL118" s="168"/>
      <c r="JM118" s="168"/>
      <c r="JN118" s="168"/>
      <c r="JO118" s="113"/>
      <c r="JP118" s="168"/>
      <c r="JQ118" s="168"/>
      <c r="JR118" s="168"/>
      <c r="JS118" s="168"/>
      <c r="JT118" s="168"/>
      <c r="JU118" s="168"/>
      <c r="JV118" s="113"/>
      <c r="JW118" s="113"/>
      <c r="JX118" s="113"/>
      <c r="JY118" s="113"/>
      <c r="JZ118" s="113"/>
      <c r="KA118" s="113"/>
      <c r="KB118" s="113"/>
    </row>
    <row r="119" spans="1:288" ht="15.75" customHeight="1" x14ac:dyDescent="0.25">
      <c r="A119" s="149" t="s">
        <v>287</v>
      </c>
      <c r="B119" s="149" t="s">
        <v>281</v>
      </c>
      <c r="C119" s="149" t="s">
        <v>281</v>
      </c>
      <c r="D119" s="149" t="s">
        <v>202</v>
      </c>
      <c r="E119" s="149" t="s">
        <v>502</v>
      </c>
      <c r="F119" s="116" t="s">
        <v>869</v>
      </c>
      <c r="G119" s="68" t="s">
        <v>863</v>
      </c>
      <c r="H119" s="204" t="s">
        <v>870</v>
      </c>
      <c r="I119" s="217" t="s">
        <v>223</v>
      </c>
      <c r="J119" s="106" t="s">
        <v>871</v>
      </c>
      <c r="K119" s="106"/>
      <c r="L119" s="367" t="s">
        <v>872</v>
      </c>
      <c r="M119" s="93">
        <f t="shared" si="4"/>
        <v>500000000</v>
      </c>
      <c r="N119" s="59">
        <f t="shared" si="2"/>
        <v>500000000</v>
      </c>
      <c r="O119" s="102">
        <v>18</v>
      </c>
      <c r="P119" s="59">
        <f t="shared" si="3"/>
        <v>500000000</v>
      </c>
      <c r="Q119" s="59">
        <v>500000000</v>
      </c>
      <c r="R119" s="59"/>
      <c r="S119" s="59"/>
      <c r="T119" s="59"/>
      <c r="U119" s="59"/>
      <c r="V119" s="59"/>
      <c r="W119" s="59"/>
      <c r="X119" s="59"/>
      <c r="Y119" s="59"/>
      <c r="Z119" s="59"/>
      <c r="AA119" s="59"/>
      <c r="AB119" s="59"/>
      <c r="AC119" s="59"/>
      <c r="AD119" s="59"/>
      <c r="AE119" s="59"/>
      <c r="AF119" s="59"/>
      <c r="AG119" s="59"/>
      <c r="AH119" s="173"/>
      <c r="AI119" s="173"/>
      <c r="AJ119" s="173"/>
      <c r="AK119" s="173"/>
      <c r="AL119" s="173"/>
      <c r="AM119" s="173"/>
      <c r="AN119" s="173"/>
      <c r="AO119" s="173"/>
      <c r="AP119" s="173"/>
      <c r="AQ119" s="173"/>
      <c r="AR119" s="173"/>
      <c r="AS119" s="173"/>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130"/>
      <c r="ES119" s="130"/>
      <c r="ET119" s="130"/>
      <c r="EU119" s="130"/>
      <c r="EV119" s="130"/>
      <c r="EW119" s="130"/>
      <c r="EX119" s="181"/>
      <c r="EY119" s="181"/>
      <c r="EZ119" s="181"/>
      <c r="FA119" s="181"/>
      <c r="FB119" s="181"/>
      <c r="FC119" s="181"/>
      <c r="FD119" s="181"/>
      <c r="FE119" s="181"/>
      <c r="FF119" s="181"/>
      <c r="FG119" s="181"/>
      <c r="FH119" s="181"/>
      <c r="FI119" s="181"/>
      <c r="FJ119" s="181"/>
      <c r="FK119" s="181"/>
      <c r="FL119" s="181"/>
      <c r="FM119" s="181"/>
      <c r="FN119" s="181"/>
      <c r="FO119" s="181"/>
      <c r="FP119" s="181"/>
      <c r="FQ119" s="181"/>
      <c r="FR119" s="181"/>
      <c r="FS119" s="181"/>
      <c r="FT119" s="181"/>
      <c r="FU119" s="181"/>
      <c r="FV119" s="181"/>
      <c r="FW119" s="181"/>
      <c r="FX119" s="181"/>
      <c r="FY119" s="181"/>
      <c r="FZ119" s="181"/>
      <c r="GA119" s="181"/>
      <c r="GB119" s="181"/>
      <c r="GC119" s="181"/>
      <c r="GD119" s="181"/>
      <c r="GE119" s="181"/>
      <c r="GF119" s="181"/>
      <c r="GG119" s="181"/>
      <c r="GH119" s="181"/>
      <c r="GI119" s="181"/>
      <c r="GJ119" s="181"/>
      <c r="GK119" s="181"/>
      <c r="GL119" s="181"/>
      <c r="GM119" s="181"/>
      <c r="GN119" s="181"/>
      <c r="GO119" s="181"/>
      <c r="GP119" s="181"/>
      <c r="GQ119" s="181"/>
      <c r="GR119" s="181"/>
      <c r="GS119" s="181"/>
      <c r="GT119" s="181"/>
      <c r="GU119" s="181"/>
      <c r="GV119" s="181"/>
      <c r="GW119" s="181"/>
      <c r="GX119" s="181"/>
      <c r="GY119" s="181"/>
      <c r="GZ119" s="181"/>
      <c r="HA119" s="168"/>
      <c r="HB119" s="168"/>
      <c r="HC119" s="168"/>
      <c r="HD119" s="168"/>
      <c r="HE119" s="168"/>
      <c r="HF119" s="168"/>
      <c r="HG119" s="168"/>
      <c r="HH119" s="181"/>
      <c r="HI119" s="181"/>
      <c r="HJ119" s="181"/>
      <c r="HK119" s="181"/>
      <c r="HL119" s="181"/>
      <c r="HM119" s="181"/>
      <c r="HN119" s="181"/>
      <c r="HO119" s="168"/>
      <c r="HP119" s="168"/>
      <c r="HQ119" s="168"/>
      <c r="HR119" s="168"/>
      <c r="HS119" s="168"/>
      <c r="HT119" s="168"/>
      <c r="HU119" s="168"/>
      <c r="HV119" s="168"/>
      <c r="HW119" s="168"/>
      <c r="HX119" s="168"/>
      <c r="HY119" s="168"/>
      <c r="HZ119" s="168"/>
      <c r="IA119" s="168"/>
      <c r="IB119" s="168"/>
      <c r="IC119" s="168"/>
      <c r="ID119" s="168"/>
      <c r="IE119" s="168"/>
      <c r="IF119" s="168"/>
      <c r="IG119" s="169"/>
      <c r="IH119" s="168"/>
      <c r="II119" s="168"/>
      <c r="IJ119" s="168"/>
      <c r="IK119" s="168"/>
      <c r="IL119" s="168"/>
      <c r="IM119" s="168"/>
      <c r="IN119" s="168"/>
      <c r="IO119" s="168"/>
      <c r="IP119" s="168"/>
      <c r="IQ119" s="168"/>
      <c r="IR119" s="168"/>
      <c r="IS119" s="168"/>
      <c r="IT119" s="168"/>
      <c r="IU119" s="168"/>
      <c r="IV119" s="168"/>
      <c r="IW119" s="168"/>
      <c r="IX119" s="168"/>
      <c r="IY119" s="168"/>
      <c r="IZ119" s="168"/>
      <c r="JA119" s="168"/>
      <c r="JB119" s="168"/>
      <c r="JC119" s="168"/>
      <c r="JD119" s="168"/>
      <c r="JE119" s="168"/>
      <c r="JF119" s="168"/>
      <c r="JG119" s="168"/>
      <c r="JH119" s="168"/>
      <c r="JI119" s="168"/>
      <c r="JJ119" s="168"/>
      <c r="JK119" s="168"/>
      <c r="JL119" s="168"/>
      <c r="JM119" s="168"/>
      <c r="JN119" s="168"/>
      <c r="JO119" s="113"/>
      <c r="JP119" s="168"/>
      <c r="JQ119" s="168"/>
      <c r="JR119" s="168"/>
      <c r="JS119" s="168"/>
      <c r="JT119" s="168"/>
      <c r="JU119" s="168"/>
      <c r="JV119" s="113"/>
      <c r="JW119" s="113"/>
      <c r="JX119" s="113"/>
      <c r="JY119" s="113"/>
      <c r="JZ119" s="113"/>
      <c r="KA119" s="113"/>
      <c r="KB119" s="113"/>
    </row>
    <row r="120" spans="1:288" ht="15.75" customHeight="1" x14ac:dyDescent="0.25">
      <c r="A120" s="149" t="s">
        <v>287</v>
      </c>
      <c r="B120" s="149" t="s">
        <v>281</v>
      </c>
      <c r="C120" s="149" t="s">
        <v>281</v>
      </c>
      <c r="D120" s="149" t="s">
        <v>202</v>
      </c>
      <c r="E120" s="149" t="s">
        <v>502</v>
      </c>
      <c r="F120" s="189">
        <v>2017005810105</v>
      </c>
      <c r="G120" s="68" t="s">
        <v>863</v>
      </c>
      <c r="H120" s="204" t="s">
        <v>873</v>
      </c>
      <c r="I120" s="217" t="s">
        <v>223</v>
      </c>
      <c r="J120" s="106" t="s">
        <v>874</v>
      </c>
      <c r="K120" s="106"/>
      <c r="L120" s="367" t="s">
        <v>875</v>
      </c>
      <c r="M120" s="93">
        <f t="shared" si="4"/>
        <v>2850000000</v>
      </c>
      <c r="N120" s="59">
        <f t="shared" si="2"/>
        <v>2850000000</v>
      </c>
      <c r="O120" s="102">
        <v>12</v>
      </c>
      <c r="P120" s="59">
        <f t="shared" si="3"/>
        <v>2850000000</v>
      </c>
      <c r="Q120" s="59">
        <v>2850000000</v>
      </c>
      <c r="R120" s="59"/>
      <c r="S120" s="59"/>
      <c r="T120" s="59"/>
      <c r="U120" s="59"/>
      <c r="V120" s="59"/>
      <c r="W120" s="59"/>
      <c r="X120" s="59"/>
      <c r="Y120" s="59"/>
      <c r="Z120" s="59"/>
      <c r="AA120" s="59"/>
      <c r="AB120" s="59"/>
      <c r="AC120" s="59"/>
      <c r="AD120" s="59"/>
      <c r="AE120" s="59"/>
      <c r="AF120" s="59"/>
      <c r="AG120" s="59"/>
      <c r="AH120" s="173"/>
      <c r="AI120" s="173"/>
      <c r="AJ120" s="173"/>
      <c r="AK120" s="173"/>
      <c r="AL120" s="173"/>
      <c r="AM120" s="173"/>
      <c r="AN120" s="173"/>
      <c r="AO120" s="173"/>
      <c r="AP120" s="173"/>
      <c r="AQ120" s="173"/>
      <c r="AR120" s="173"/>
      <c r="AS120" s="173"/>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130"/>
      <c r="ES120" s="130"/>
      <c r="ET120" s="130"/>
      <c r="EU120" s="130"/>
      <c r="EV120" s="130"/>
      <c r="EW120" s="130"/>
      <c r="EX120" s="181"/>
      <c r="EY120" s="181"/>
      <c r="EZ120" s="181"/>
      <c r="FA120" s="181"/>
      <c r="FB120" s="181"/>
      <c r="FC120" s="181"/>
      <c r="FD120" s="181"/>
      <c r="FE120" s="181"/>
      <c r="FF120" s="181"/>
      <c r="FG120" s="181"/>
      <c r="FH120" s="181"/>
      <c r="FI120" s="181"/>
      <c r="FJ120" s="181"/>
      <c r="FK120" s="181"/>
      <c r="FL120" s="181"/>
      <c r="FM120" s="181"/>
      <c r="FN120" s="181"/>
      <c r="FO120" s="181"/>
      <c r="FP120" s="181"/>
      <c r="FQ120" s="181"/>
      <c r="FR120" s="181"/>
      <c r="FS120" s="181"/>
      <c r="FT120" s="181"/>
      <c r="FU120" s="181"/>
      <c r="FV120" s="181"/>
      <c r="FW120" s="181"/>
      <c r="FX120" s="181"/>
      <c r="FY120" s="181"/>
      <c r="FZ120" s="181"/>
      <c r="GA120" s="181"/>
      <c r="GB120" s="181"/>
      <c r="GC120" s="181"/>
      <c r="GD120" s="181"/>
      <c r="GE120" s="181"/>
      <c r="GF120" s="181"/>
      <c r="GG120" s="181"/>
      <c r="GH120" s="181"/>
      <c r="GI120" s="181"/>
      <c r="GJ120" s="181"/>
      <c r="GK120" s="181"/>
      <c r="GL120" s="181"/>
      <c r="GM120" s="181"/>
      <c r="GN120" s="181"/>
      <c r="GO120" s="181"/>
      <c r="GP120" s="181"/>
      <c r="GQ120" s="181"/>
      <c r="GR120" s="181"/>
      <c r="GS120" s="181"/>
      <c r="GT120" s="181"/>
      <c r="GU120" s="181"/>
      <c r="GV120" s="181"/>
      <c r="GW120" s="181"/>
      <c r="GX120" s="181"/>
      <c r="GY120" s="181"/>
      <c r="GZ120" s="181"/>
      <c r="HA120" s="168"/>
      <c r="HB120" s="168"/>
      <c r="HC120" s="168"/>
      <c r="HD120" s="168"/>
      <c r="HE120" s="168"/>
      <c r="HF120" s="168"/>
      <c r="HG120" s="168"/>
      <c r="HH120" s="181"/>
      <c r="HI120" s="181"/>
      <c r="HJ120" s="181"/>
      <c r="HK120" s="181"/>
      <c r="HL120" s="181"/>
      <c r="HM120" s="181"/>
      <c r="HN120" s="181"/>
      <c r="HO120" s="168"/>
      <c r="HP120" s="168"/>
      <c r="HQ120" s="168"/>
      <c r="HR120" s="168"/>
      <c r="HS120" s="168"/>
      <c r="HT120" s="168"/>
      <c r="HU120" s="168"/>
      <c r="HV120" s="168"/>
      <c r="HW120" s="168"/>
      <c r="HX120" s="168"/>
      <c r="HY120" s="168"/>
      <c r="HZ120" s="168"/>
      <c r="IA120" s="168"/>
      <c r="IB120" s="168"/>
      <c r="IC120" s="168"/>
      <c r="ID120" s="168"/>
      <c r="IE120" s="168"/>
      <c r="IF120" s="168"/>
      <c r="IG120" s="169"/>
      <c r="IH120" s="168"/>
      <c r="II120" s="168"/>
      <c r="IJ120" s="168"/>
      <c r="IK120" s="168"/>
      <c r="IL120" s="168"/>
      <c r="IM120" s="168"/>
      <c r="IN120" s="168"/>
      <c r="IO120" s="168"/>
      <c r="IP120" s="168"/>
      <c r="IQ120" s="168"/>
      <c r="IR120" s="168"/>
      <c r="IS120" s="168"/>
      <c r="IT120" s="168"/>
      <c r="IU120" s="168"/>
      <c r="IV120" s="168"/>
      <c r="IW120" s="168"/>
      <c r="IX120" s="168"/>
      <c r="IY120" s="168"/>
      <c r="IZ120" s="168"/>
      <c r="JA120" s="168"/>
      <c r="JB120" s="168"/>
      <c r="JC120" s="168"/>
      <c r="JD120" s="168"/>
      <c r="JE120" s="168"/>
      <c r="JF120" s="168"/>
      <c r="JG120" s="168"/>
      <c r="JH120" s="168"/>
      <c r="JI120" s="168"/>
      <c r="JJ120" s="168"/>
      <c r="JK120" s="168"/>
      <c r="JL120" s="168"/>
      <c r="JM120" s="168"/>
      <c r="JN120" s="168"/>
      <c r="JO120" s="113"/>
      <c r="JP120" s="168"/>
      <c r="JQ120" s="168"/>
      <c r="JR120" s="168"/>
      <c r="JS120" s="168"/>
      <c r="JT120" s="168"/>
      <c r="JU120" s="168"/>
      <c r="JV120" s="113"/>
      <c r="JW120" s="113"/>
      <c r="JX120" s="113"/>
      <c r="JY120" s="113"/>
      <c r="JZ120" s="113"/>
      <c r="KA120" s="113"/>
      <c r="KB120" s="113"/>
    </row>
    <row r="121" spans="1:288" ht="15.75" customHeight="1" x14ac:dyDescent="0.25">
      <c r="A121" s="57" t="s">
        <v>375</v>
      </c>
      <c r="B121" s="57"/>
      <c r="C121" s="57"/>
      <c r="D121" s="57"/>
      <c r="E121" s="57"/>
      <c r="F121" s="223"/>
      <c r="G121" s="223"/>
      <c r="H121" s="56"/>
      <c r="I121" s="57"/>
      <c r="J121" s="57"/>
      <c r="K121" s="57"/>
      <c r="L121" s="58" t="s">
        <v>878</v>
      </c>
      <c r="M121" s="93">
        <f t="shared" si="4"/>
        <v>0</v>
      </c>
      <c r="N121" s="59">
        <f t="shared" si="2"/>
        <v>0</v>
      </c>
      <c r="O121" s="102"/>
      <c r="P121" s="59">
        <f t="shared" si="3"/>
        <v>0</v>
      </c>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78"/>
      <c r="AU121" s="78"/>
      <c r="AV121" s="78"/>
      <c r="AW121" s="78"/>
      <c r="AX121" s="78"/>
      <c r="AY121" s="78"/>
      <c r="AZ121" s="78"/>
      <c r="BA121" s="78"/>
      <c r="BB121" s="78"/>
      <c r="BC121" s="78"/>
      <c r="BD121" s="78"/>
      <c r="BE121" s="78"/>
      <c r="BF121" s="78"/>
      <c r="BG121" s="78"/>
      <c r="BH121" s="78"/>
      <c r="BI121" s="78"/>
      <c r="BJ121" s="78"/>
      <c r="BK121" s="78"/>
      <c r="BL121" s="78"/>
      <c r="BM121" s="78"/>
      <c r="BN121" s="73"/>
      <c r="BO121" s="73"/>
      <c r="BP121" s="73"/>
      <c r="BQ121" s="73"/>
      <c r="BR121" s="73"/>
      <c r="BS121" s="73"/>
      <c r="BT121" s="73"/>
      <c r="BU121" s="73"/>
      <c r="BV121" s="73"/>
      <c r="BW121" s="73"/>
      <c r="BX121" s="73"/>
      <c r="BY121" s="73"/>
      <c r="BZ121" s="73"/>
      <c r="CA121" s="73"/>
      <c r="CB121" s="59"/>
      <c r="CC121" s="59"/>
      <c r="CD121" s="59"/>
      <c r="CE121" s="59"/>
      <c r="CF121" s="59"/>
      <c r="CG121" s="59"/>
      <c r="CH121" s="59"/>
      <c r="CI121" s="59"/>
      <c r="CJ121" s="59"/>
      <c r="CK121" s="59"/>
      <c r="CL121" s="59"/>
      <c r="CM121" s="59"/>
      <c r="CN121" s="59"/>
      <c r="CO121" s="59"/>
      <c r="CP121" s="59"/>
      <c r="CQ121" s="112"/>
      <c r="CR121" s="112"/>
      <c r="CS121" s="112"/>
      <c r="CT121" s="112"/>
      <c r="CU121" s="112"/>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3"/>
      <c r="EY121" s="113"/>
      <c r="EZ121" s="113"/>
      <c r="FA121" s="113"/>
      <c r="FB121" s="113"/>
      <c r="FC121" s="113"/>
      <c r="FD121" s="113"/>
      <c r="FE121" s="113"/>
      <c r="FF121" s="113"/>
      <c r="FG121" s="113"/>
      <c r="FH121" s="113"/>
      <c r="FI121" s="113"/>
      <c r="FJ121" s="113"/>
      <c r="FK121" s="113"/>
      <c r="FL121" s="113"/>
      <c r="FM121" s="113"/>
      <c r="FN121" s="113"/>
      <c r="FO121" s="113"/>
      <c r="FP121" s="113"/>
      <c r="FQ121" s="113"/>
      <c r="FR121" s="113"/>
      <c r="FS121" s="113"/>
      <c r="FT121" s="113"/>
      <c r="FU121" s="113"/>
      <c r="FV121" s="113"/>
      <c r="FW121" s="113"/>
      <c r="FX121" s="113"/>
      <c r="FY121" s="113"/>
      <c r="FZ121" s="113"/>
      <c r="GA121" s="113"/>
      <c r="GB121" s="113"/>
      <c r="GC121" s="113"/>
      <c r="GD121" s="113"/>
      <c r="GE121" s="113"/>
      <c r="GF121" s="113"/>
      <c r="GG121" s="113"/>
      <c r="GH121" s="113"/>
      <c r="GI121" s="113"/>
      <c r="GJ121" s="113"/>
      <c r="GK121" s="113"/>
      <c r="GL121" s="113"/>
      <c r="GM121" s="113"/>
      <c r="GN121" s="113"/>
      <c r="GO121" s="113"/>
      <c r="GP121" s="113"/>
      <c r="GQ121" s="113"/>
      <c r="GR121" s="113"/>
      <c r="GS121" s="113"/>
      <c r="GT121" s="113"/>
      <c r="GU121" s="113"/>
      <c r="GV121" s="113"/>
      <c r="GW121" s="113"/>
      <c r="GX121" s="113"/>
      <c r="GY121" s="113"/>
      <c r="GZ121" s="113"/>
      <c r="HA121" s="113"/>
      <c r="HB121" s="113"/>
      <c r="HC121" s="113"/>
      <c r="HD121" s="113"/>
      <c r="HE121" s="113"/>
      <c r="HF121" s="113"/>
      <c r="HG121" s="113"/>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row>
    <row r="122" spans="1:288" ht="15.75" customHeight="1" x14ac:dyDescent="0.25">
      <c r="A122" s="126" t="s">
        <v>375</v>
      </c>
      <c r="B122" s="126" t="s">
        <v>204</v>
      </c>
      <c r="C122" s="72"/>
      <c r="D122" s="72"/>
      <c r="E122" s="72"/>
      <c r="F122" s="224"/>
      <c r="G122" s="224"/>
      <c r="H122" s="72"/>
      <c r="I122" s="126"/>
      <c r="J122" s="126"/>
      <c r="K122" s="126"/>
      <c r="L122" s="76" t="s">
        <v>206</v>
      </c>
      <c r="M122" s="93">
        <f t="shared" si="4"/>
        <v>0</v>
      </c>
      <c r="N122" s="59">
        <f t="shared" si="2"/>
        <v>0</v>
      </c>
      <c r="O122" s="102"/>
      <c r="P122" s="59">
        <f t="shared" si="3"/>
        <v>0</v>
      </c>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78"/>
      <c r="AU122" s="78"/>
      <c r="AV122" s="78"/>
      <c r="AW122" s="78"/>
      <c r="AX122" s="78"/>
      <c r="AY122" s="78"/>
      <c r="AZ122" s="78"/>
      <c r="BA122" s="78"/>
      <c r="BB122" s="78"/>
      <c r="BC122" s="78"/>
      <c r="BD122" s="78"/>
      <c r="BE122" s="78"/>
      <c r="BF122" s="78"/>
      <c r="BG122" s="78"/>
      <c r="BH122" s="78"/>
      <c r="BI122" s="78"/>
      <c r="BJ122" s="78"/>
      <c r="BK122" s="78"/>
      <c r="BL122" s="78"/>
      <c r="BM122" s="78"/>
      <c r="BN122" s="73"/>
      <c r="BO122" s="73"/>
      <c r="BP122" s="73"/>
      <c r="BQ122" s="73"/>
      <c r="BR122" s="73"/>
      <c r="BS122" s="73"/>
      <c r="BT122" s="73"/>
      <c r="BU122" s="73"/>
      <c r="BV122" s="73"/>
      <c r="BW122" s="73"/>
      <c r="BX122" s="73"/>
      <c r="BY122" s="73"/>
      <c r="BZ122" s="73"/>
      <c r="CA122" s="73"/>
      <c r="CB122" s="59"/>
      <c r="CC122" s="59"/>
      <c r="CD122" s="59"/>
      <c r="CE122" s="59"/>
      <c r="CF122" s="59"/>
      <c r="CG122" s="59"/>
      <c r="CH122" s="59"/>
      <c r="CI122" s="59"/>
      <c r="CJ122" s="59"/>
      <c r="CK122" s="59"/>
      <c r="CL122" s="59"/>
      <c r="CM122" s="59"/>
      <c r="CN122" s="59"/>
      <c r="CO122" s="59"/>
      <c r="CP122" s="59"/>
      <c r="CQ122" s="112"/>
      <c r="CR122" s="112"/>
      <c r="CS122" s="112"/>
      <c r="CT122" s="112"/>
      <c r="CU122" s="112"/>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c r="EP122" s="112"/>
      <c r="EQ122" s="112"/>
      <c r="ER122" s="112"/>
      <c r="ES122" s="112"/>
      <c r="ET122" s="112"/>
      <c r="EU122" s="112"/>
      <c r="EV122" s="112"/>
      <c r="EW122" s="112"/>
      <c r="EX122" s="113"/>
      <c r="EY122" s="113"/>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3"/>
      <c r="FU122" s="113"/>
      <c r="FV122" s="113"/>
      <c r="FW122" s="113"/>
      <c r="FX122" s="113"/>
      <c r="FY122" s="113"/>
      <c r="FZ122" s="113"/>
      <c r="GA122" s="113"/>
      <c r="GB122" s="113"/>
      <c r="GC122" s="113"/>
      <c r="GD122" s="113"/>
      <c r="GE122" s="113"/>
      <c r="GF122" s="113"/>
      <c r="GG122" s="113"/>
      <c r="GH122" s="113"/>
      <c r="GI122" s="113"/>
      <c r="GJ122" s="113"/>
      <c r="GK122" s="113"/>
      <c r="GL122" s="113"/>
      <c r="GM122" s="113"/>
      <c r="GN122" s="113"/>
      <c r="GO122" s="113"/>
      <c r="GP122" s="113"/>
      <c r="GQ122" s="113"/>
      <c r="GR122" s="113"/>
      <c r="GS122" s="113"/>
      <c r="GT122" s="113"/>
      <c r="GU122" s="113"/>
      <c r="GV122" s="113"/>
      <c r="GW122" s="113"/>
      <c r="GX122" s="113"/>
      <c r="GY122" s="113"/>
      <c r="GZ122" s="113"/>
      <c r="HA122" s="113"/>
      <c r="HB122" s="113"/>
      <c r="HC122" s="113"/>
      <c r="HD122" s="113"/>
      <c r="HE122" s="113"/>
      <c r="HF122" s="113"/>
      <c r="HG122" s="113"/>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c r="IW122" s="15"/>
      <c r="IX122" s="15"/>
      <c r="IY122" s="15"/>
      <c r="IZ122" s="15"/>
      <c r="JA122" s="15"/>
      <c r="JB122" s="15"/>
      <c r="JC122" s="15"/>
      <c r="JD122" s="15"/>
      <c r="JE122" s="15"/>
      <c r="JF122" s="15"/>
      <c r="JG122" s="15"/>
      <c r="JH122" s="15"/>
      <c r="JI122" s="15"/>
      <c r="JJ122" s="15"/>
      <c r="JK122" s="15"/>
      <c r="JL122" s="15"/>
      <c r="JM122" s="15"/>
      <c r="JN122" s="15"/>
      <c r="JO122" s="15"/>
      <c r="JP122" s="15"/>
      <c r="JQ122" s="15"/>
      <c r="JR122" s="15"/>
      <c r="JS122" s="15"/>
      <c r="JT122" s="15"/>
      <c r="JU122" s="15"/>
      <c r="JV122" s="15"/>
      <c r="JW122" s="15"/>
      <c r="JX122" s="15"/>
      <c r="JY122" s="15"/>
      <c r="JZ122" s="15"/>
      <c r="KA122" s="15"/>
      <c r="KB122" s="15"/>
    </row>
    <row r="123" spans="1:288" ht="15.75" customHeight="1" x14ac:dyDescent="0.25">
      <c r="A123" s="126" t="s">
        <v>375</v>
      </c>
      <c r="B123" s="126" t="s">
        <v>204</v>
      </c>
      <c r="C123" s="126" t="s">
        <v>207</v>
      </c>
      <c r="D123" s="72"/>
      <c r="E123" s="72"/>
      <c r="F123" s="224"/>
      <c r="G123" s="224"/>
      <c r="H123" s="72"/>
      <c r="I123" s="126"/>
      <c r="J123" s="126"/>
      <c r="K123" s="126"/>
      <c r="L123" s="76" t="s">
        <v>208</v>
      </c>
      <c r="M123" s="93">
        <f t="shared" si="4"/>
        <v>0</v>
      </c>
      <c r="N123" s="59">
        <f t="shared" si="2"/>
        <v>0</v>
      </c>
      <c r="O123" s="102"/>
      <c r="P123" s="59">
        <f t="shared" si="3"/>
        <v>0</v>
      </c>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78"/>
      <c r="AU123" s="78"/>
      <c r="AV123" s="78"/>
      <c r="AW123" s="78"/>
      <c r="AX123" s="78"/>
      <c r="AY123" s="78"/>
      <c r="AZ123" s="78"/>
      <c r="BA123" s="78"/>
      <c r="BB123" s="78"/>
      <c r="BC123" s="78"/>
      <c r="BD123" s="78"/>
      <c r="BE123" s="78"/>
      <c r="BF123" s="78"/>
      <c r="BG123" s="78"/>
      <c r="BH123" s="78"/>
      <c r="BI123" s="78"/>
      <c r="BJ123" s="78"/>
      <c r="BK123" s="78"/>
      <c r="BL123" s="78"/>
      <c r="BM123" s="78"/>
      <c r="BN123" s="73"/>
      <c r="BO123" s="73"/>
      <c r="BP123" s="73"/>
      <c r="BQ123" s="73"/>
      <c r="BR123" s="73"/>
      <c r="BS123" s="73"/>
      <c r="BT123" s="73"/>
      <c r="BU123" s="73"/>
      <c r="BV123" s="73"/>
      <c r="BW123" s="73"/>
      <c r="BX123" s="73"/>
      <c r="BY123" s="73"/>
      <c r="BZ123" s="73"/>
      <c r="CA123" s="73"/>
      <c r="CB123" s="59"/>
      <c r="CC123" s="59"/>
      <c r="CD123" s="59"/>
      <c r="CE123" s="59"/>
      <c r="CF123" s="59"/>
      <c r="CG123" s="59"/>
      <c r="CH123" s="59"/>
      <c r="CI123" s="59"/>
      <c r="CJ123" s="59"/>
      <c r="CK123" s="59"/>
      <c r="CL123" s="59"/>
      <c r="CM123" s="59"/>
      <c r="CN123" s="59"/>
      <c r="CO123" s="59"/>
      <c r="CP123" s="59"/>
      <c r="CQ123" s="112"/>
      <c r="CR123" s="112"/>
      <c r="CS123" s="112"/>
      <c r="CT123" s="112"/>
      <c r="CU123" s="112"/>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c r="EP123" s="112"/>
      <c r="EQ123" s="112"/>
      <c r="ER123" s="112"/>
      <c r="ES123" s="112"/>
      <c r="ET123" s="112"/>
      <c r="EU123" s="112"/>
      <c r="EV123" s="112"/>
      <c r="EW123" s="112"/>
      <c r="EX123" s="113"/>
      <c r="EY123" s="113"/>
      <c r="EZ123" s="113"/>
      <c r="FA123" s="113"/>
      <c r="FB123" s="113"/>
      <c r="FC123" s="113"/>
      <c r="FD123" s="113"/>
      <c r="FE123" s="113"/>
      <c r="FF123" s="113"/>
      <c r="FG123" s="113"/>
      <c r="FH123" s="113"/>
      <c r="FI123" s="113"/>
      <c r="FJ123" s="113"/>
      <c r="FK123" s="113"/>
      <c r="FL123" s="113"/>
      <c r="FM123" s="113"/>
      <c r="FN123" s="113"/>
      <c r="FO123" s="113"/>
      <c r="FP123" s="113"/>
      <c r="FQ123" s="113"/>
      <c r="FR123" s="113"/>
      <c r="FS123" s="113"/>
      <c r="FT123" s="113"/>
      <c r="FU123" s="113"/>
      <c r="FV123" s="113"/>
      <c r="FW123" s="113"/>
      <c r="FX123" s="113"/>
      <c r="FY123" s="113"/>
      <c r="FZ123" s="113"/>
      <c r="GA123" s="113"/>
      <c r="GB123" s="113"/>
      <c r="GC123" s="113"/>
      <c r="GD123" s="113"/>
      <c r="GE123" s="113"/>
      <c r="GF123" s="113"/>
      <c r="GG123" s="113"/>
      <c r="GH123" s="113"/>
      <c r="GI123" s="113"/>
      <c r="GJ123" s="113"/>
      <c r="GK123" s="113"/>
      <c r="GL123" s="113"/>
      <c r="GM123" s="113"/>
      <c r="GN123" s="113"/>
      <c r="GO123" s="113"/>
      <c r="GP123" s="113"/>
      <c r="GQ123" s="113"/>
      <c r="GR123" s="113"/>
      <c r="GS123" s="113"/>
      <c r="GT123" s="113"/>
      <c r="GU123" s="113"/>
      <c r="GV123" s="113"/>
      <c r="GW123" s="113"/>
      <c r="GX123" s="113"/>
      <c r="GY123" s="113"/>
      <c r="GZ123" s="113"/>
      <c r="HA123" s="113"/>
      <c r="HB123" s="113"/>
      <c r="HC123" s="113"/>
      <c r="HD123" s="113"/>
      <c r="HE123" s="113"/>
      <c r="HF123" s="113"/>
      <c r="HG123" s="113"/>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c r="JD123" s="15"/>
      <c r="JE123" s="15"/>
      <c r="JF123" s="15"/>
      <c r="JG123" s="15"/>
      <c r="JH123" s="15"/>
      <c r="JI123" s="15"/>
      <c r="JJ123" s="15"/>
      <c r="JK123" s="15"/>
      <c r="JL123" s="15"/>
      <c r="JM123" s="15"/>
      <c r="JN123" s="15"/>
      <c r="JO123" s="15"/>
      <c r="JP123" s="15"/>
      <c r="JQ123" s="15"/>
      <c r="JR123" s="15"/>
      <c r="JS123" s="15"/>
      <c r="JT123" s="15"/>
      <c r="JU123" s="15"/>
      <c r="JV123" s="15"/>
      <c r="JW123" s="15"/>
      <c r="JX123" s="15"/>
      <c r="JY123" s="15"/>
      <c r="JZ123" s="15"/>
      <c r="KA123" s="15"/>
      <c r="KB123" s="15"/>
    </row>
    <row r="124" spans="1:288" ht="15.75" customHeight="1" x14ac:dyDescent="0.25">
      <c r="A124" s="121" t="s">
        <v>375</v>
      </c>
      <c r="B124" s="121" t="s">
        <v>204</v>
      </c>
      <c r="C124" s="121" t="s">
        <v>207</v>
      </c>
      <c r="D124" s="91" t="s">
        <v>210</v>
      </c>
      <c r="E124" s="91"/>
      <c r="F124" s="226"/>
      <c r="G124" s="226"/>
      <c r="H124" s="91"/>
      <c r="I124" s="121"/>
      <c r="J124" s="121"/>
      <c r="K124" s="121"/>
      <c r="L124" s="95" t="s">
        <v>211</v>
      </c>
      <c r="M124" s="93">
        <f t="shared" si="4"/>
        <v>0</v>
      </c>
      <c r="N124" s="59">
        <f t="shared" si="2"/>
        <v>0</v>
      </c>
      <c r="O124" s="102"/>
      <c r="P124" s="59">
        <f t="shared" si="3"/>
        <v>0</v>
      </c>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60"/>
      <c r="CC124" s="60"/>
      <c r="CD124" s="60"/>
      <c r="CE124" s="60"/>
      <c r="CF124" s="60"/>
      <c r="CG124" s="60"/>
      <c r="CH124" s="60"/>
      <c r="CI124" s="60"/>
      <c r="CJ124" s="60"/>
      <c r="CK124" s="60"/>
      <c r="CL124" s="60"/>
      <c r="CM124" s="60"/>
      <c r="CN124" s="60"/>
      <c r="CO124" s="60"/>
      <c r="CP124" s="60"/>
      <c r="CQ124" s="81"/>
      <c r="CR124" s="81"/>
      <c r="CS124" s="81"/>
      <c r="CT124" s="81"/>
      <c r="CU124" s="81"/>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c r="JD124" s="15"/>
      <c r="JE124" s="15"/>
      <c r="JF124" s="15"/>
      <c r="JG124" s="15"/>
      <c r="JH124" s="15"/>
      <c r="JI124" s="15"/>
      <c r="JJ124" s="15"/>
      <c r="JK124" s="15"/>
      <c r="JL124" s="15"/>
      <c r="JM124" s="15"/>
      <c r="JN124" s="15"/>
      <c r="JO124" s="15"/>
      <c r="JP124" s="15"/>
      <c r="JQ124" s="15"/>
      <c r="JR124" s="15"/>
      <c r="JS124" s="15"/>
      <c r="JT124" s="15"/>
      <c r="JU124" s="15"/>
      <c r="JV124" s="15"/>
      <c r="JW124" s="15"/>
      <c r="JX124" s="15"/>
      <c r="JY124" s="15"/>
      <c r="JZ124" s="15"/>
      <c r="KA124" s="15"/>
      <c r="KB124" s="15"/>
    </row>
    <row r="125" spans="1:288" ht="15.75" customHeight="1" x14ac:dyDescent="0.25">
      <c r="A125" s="121" t="s">
        <v>375</v>
      </c>
      <c r="B125" s="121" t="s">
        <v>204</v>
      </c>
      <c r="C125" s="121" t="s">
        <v>207</v>
      </c>
      <c r="D125" s="91" t="s">
        <v>210</v>
      </c>
      <c r="E125" s="121" t="s">
        <v>885</v>
      </c>
      <c r="F125" s="201"/>
      <c r="G125" s="201"/>
      <c r="H125" s="91"/>
      <c r="I125" s="121"/>
      <c r="J125" s="121"/>
      <c r="K125" s="121"/>
      <c r="L125" s="213" t="s">
        <v>886</v>
      </c>
      <c r="M125" s="93">
        <f t="shared" si="4"/>
        <v>0</v>
      </c>
      <c r="N125" s="59">
        <f t="shared" si="2"/>
        <v>0</v>
      </c>
      <c r="O125" s="102"/>
      <c r="P125" s="59">
        <f t="shared" si="3"/>
        <v>0</v>
      </c>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9"/>
      <c r="CC125" s="49"/>
      <c r="CD125" s="49"/>
      <c r="CE125" s="49"/>
      <c r="CF125" s="49"/>
      <c r="CG125" s="49"/>
      <c r="CH125" s="49"/>
      <c r="CI125" s="49"/>
      <c r="CJ125" s="49"/>
      <c r="CK125" s="49"/>
      <c r="CL125" s="49"/>
      <c r="CM125" s="49"/>
      <c r="CN125" s="49"/>
      <c r="CO125" s="49"/>
      <c r="CP125" s="49"/>
      <c r="CQ125" s="158"/>
      <c r="CR125" s="158"/>
      <c r="CS125" s="158"/>
      <c r="CT125" s="158"/>
      <c r="CU125" s="158"/>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9"/>
      <c r="EY125" s="159"/>
      <c r="EZ125" s="159"/>
      <c r="FA125" s="159"/>
      <c r="FB125" s="159"/>
      <c r="FC125" s="159"/>
      <c r="FD125" s="159"/>
      <c r="FE125" s="159"/>
      <c r="FF125" s="159"/>
      <c r="FG125" s="159"/>
      <c r="FH125" s="159"/>
      <c r="FI125" s="159"/>
      <c r="FJ125" s="159"/>
      <c r="FK125" s="159"/>
      <c r="FL125" s="159"/>
      <c r="FM125" s="159"/>
      <c r="FN125" s="159"/>
      <c r="FO125" s="159"/>
      <c r="FP125" s="159"/>
      <c r="FQ125" s="159"/>
      <c r="FR125" s="159"/>
      <c r="FS125" s="159"/>
      <c r="FT125" s="159"/>
      <c r="FU125" s="159"/>
      <c r="FV125" s="159"/>
      <c r="FW125" s="159"/>
      <c r="FX125" s="159"/>
      <c r="FY125" s="159"/>
      <c r="FZ125" s="159"/>
      <c r="GA125" s="159"/>
      <c r="GB125" s="159"/>
      <c r="GC125" s="159"/>
      <c r="GD125" s="159"/>
      <c r="GE125" s="159"/>
      <c r="GF125" s="159"/>
      <c r="GG125" s="159"/>
      <c r="GH125" s="159"/>
      <c r="GI125" s="159"/>
      <c r="GJ125" s="159"/>
      <c r="GK125" s="159"/>
      <c r="GL125" s="159"/>
      <c r="GM125" s="159"/>
      <c r="GN125" s="159"/>
      <c r="GO125" s="159"/>
      <c r="GP125" s="159"/>
      <c r="GQ125" s="159"/>
      <c r="GR125" s="159"/>
      <c r="GS125" s="159"/>
      <c r="GT125" s="159"/>
      <c r="GU125" s="159"/>
      <c r="GV125" s="159"/>
      <c r="GW125" s="159"/>
      <c r="GX125" s="159"/>
      <c r="GY125" s="159"/>
      <c r="GZ125" s="159"/>
      <c r="HA125" s="159"/>
      <c r="HB125" s="159"/>
      <c r="HC125" s="159"/>
      <c r="HD125" s="159"/>
      <c r="HE125" s="159"/>
      <c r="HF125" s="159"/>
      <c r="HG125" s="159"/>
      <c r="HH125" s="159"/>
      <c r="HI125" s="159"/>
      <c r="HJ125" s="159"/>
      <c r="HK125" s="159"/>
      <c r="HL125" s="159"/>
      <c r="HM125" s="159"/>
      <c r="HN125" s="159"/>
      <c r="HO125" s="159"/>
      <c r="HP125" s="159"/>
      <c r="HQ125" s="159"/>
      <c r="HR125" s="159"/>
      <c r="HS125" s="159"/>
      <c r="HT125" s="159"/>
      <c r="HU125" s="159"/>
      <c r="HV125" s="159"/>
      <c r="HW125" s="159"/>
      <c r="HX125" s="159"/>
      <c r="HY125" s="159"/>
      <c r="HZ125" s="159"/>
      <c r="IA125" s="159"/>
      <c r="IB125" s="159"/>
      <c r="IC125" s="159"/>
      <c r="ID125" s="159"/>
      <c r="IE125" s="159"/>
      <c r="IF125" s="159"/>
      <c r="IG125" s="159"/>
      <c r="IH125" s="159"/>
      <c r="II125" s="159"/>
      <c r="IJ125" s="159"/>
      <c r="IK125" s="159"/>
      <c r="IL125" s="159"/>
      <c r="IM125" s="159"/>
      <c r="IN125" s="159"/>
      <c r="IO125" s="159"/>
      <c r="IP125" s="159"/>
      <c r="IQ125" s="159"/>
      <c r="IR125" s="159"/>
      <c r="IS125" s="159"/>
      <c r="IT125" s="159"/>
      <c r="IU125" s="159"/>
      <c r="IV125" s="159"/>
      <c r="IW125" s="159"/>
      <c r="IX125" s="159"/>
      <c r="IY125" s="159"/>
      <c r="IZ125" s="159"/>
      <c r="JA125" s="159"/>
      <c r="JB125" s="159"/>
      <c r="JC125" s="159"/>
      <c r="JD125" s="159"/>
      <c r="JE125" s="159"/>
      <c r="JF125" s="159"/>
      <c r="JG125" s="159"/>
      <c r="JH125" s="159"/>
      <c r="JI125" s="159"/>
      <c r="JJ125" s="159"/>
      <c r="JK125" s="159"/>
      <c r="JL125" s="159"/>
      <c r="JM125" s="159"/>
      <c r="JN125" s="159"/>
      <c r="JO125" s="159"/>
      <c r="JP125" s="159"/>
      <c r="JQ125" s="159"/>
      <c r="JR125" s="159"/>
      <c r="JS125" s="159"/>
      <c r="JT125" s="159"/>
      <c r="JU125" s="159"/>
      <c r="JV125" s="159"/>
      <c r="JW125" s="159"/>
      <c r="JX125" s="159"/>
      <c r="JY125" s="159"/>
      <c r="JZ125" s="159"/>
      <c r="KA125" s="159"/>
      <c r="KB125" s="159"/>
    </row>
    <row r="126" spans="1:288" ht="15.75" customHeight="1" x14ac:dyDescent="0.25">
      <c r="A126" s="149" t="s">
        <v>375</v>
      </c>
      <c r="B126" s="148" t="s">
        <v>204</v>
      </c>
      <c r="C126" s="149" t="s">
        <v>207</v>
      </c>
      <c r="D126" s="149" t="s">
        <v>210</v>
      </c>
      <c r="E126" s="149" t="s">
        <v>885</v>
      </c>
      <c r="F126" s="189" t="s">
        <v>893</v>
      </c>
      <c r="G126" s="109" t="s">
        <v>894</v>
      </c>
      <c r="H126" s="204" t="s">
        <v>895</v>
      </c>
      <c r="I126" s="217" t="s">
        <v>223</v>
      </c>
      <c r="J126" s="217" t="s">
        <v>896</v>
      </c>
      <c r="K126" s="217"/>
      <c r="L126" s="170" t="s">
        <v>897</v>
      </c>
      <c r="M126" s="93">
        <f t="shared" si="4"/>
        <v>250000000</v>
      </c>
      <c r="N126" s="59">
        <f t="shared" si="2"/>
        <v>250000000</v>
      </c>
      <c r="O126" s="102">
        <v>6</v>
      </c>
      <c r="P126" s="59">
        <f t="shared" si="3"/>
        <v>250000000</v>
      </c>
      <c r="Q126" s="60">
        <v>250000000</v>
      </c>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80"/>
      <c r="CA126" s="80"/>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c r="IW126" s="15"/>
      <c r="IX126" s="15"/>
      <c r="IY126" s="15"/>
      <c r="IZ126" s="15"/>
      <c r="JA126" s="15"/>
      <c r="JB126" s="15"/>
      <c r="JC126" s="15"/>
      <c r="JD126" s="15"/>
      <c r="JE126" s="15"/>
      <c r="JF126" s="15"/>
      <c r="JG126" s="15"/>
      <c r="JH126" s="15"/>
      <c r="JI126" s="15"/>
      <c r="JJ126" s="15"/>
      <c r="JK126" s="15"/>
      <c r="JL126" s="15"/>
      <c r="JM126" s="15"/>
      <c r="JN126" s="15"/>
      <c r="JO126" s="15"/>
      <c r="JP126" s="15"/>
      <c r="JQ126" s="15"/>
      <c r="JR126" s="15"/>
      <c r="JS126" s="15"/>
      <c r="JT126" s="15"/>
      <c r="JU126" s="15"/>
      <c r="JV126" s="15"/>
      <c r="JW126" s="15"/>
      <c r="JX126" s="15"/>
      <c r="JY126" s="15"/>
      <c r="JZ126" s="15"/>
      <c r="KA126" s="15"/>
      <c r="KB126" s="15"/>
    </row>
    <row r="127" spans="1:288" ht="15.75" customHeight="1" x14ac:dyDescent="0.25">
      <c r="A127" s="149" t="s">
        <v>375</v>
      </c>
      <c r="B127" s="148" t="s">
        <v>204</v>
      </c>
      <c r="C127" s="149" t="s">
        <v>207</v>
      </c>
      <c r="D127" s="149" t="s">
        <v>210</v>
      </c>
      <c r="E127" s="149" t="s">
        <v>885</v>
      </c>
      <c r="F127" s="189" t="s">
        <v>901</v>
      </c>
      <c r="G127" s="109" t="s">
        <v>894</v>
      </c>
      <c r="H127" s="204" t="s">
        <v>902</v>
      </c>
      <c r="I127" s="217" t="s">
        <v>223</v>
      </c>
      <c r="J127" s="217" t="s">
        <v>896</v>
      </c>
      <c r="K127" s="217"/>
      <c r="L127" s="170" t="s">
        <v>903</v>
      </c>
      <c r="M127" s="93">
        <f t="shared" si="4"/>
        <v>250000000</v>
      </c>
      <c r="N127" s="59">
        <f t="shared" si="2"/>
        <v>250000000</v>
      </c>
      <c r="O127" s="102">
        <v>6</v>
      </c>
      <c r="P127" s="59">
        <f t="shared" si="3"/>
        <v>250000000</v>
      </c>
      <c r="Q127" s="60">
        <v>250000000</v>
      </c>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80"/>
      <c r="CA127" s="80"/>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c r="EO127" s="81"/>
      <c r="EP127" s="81"/>
      <c r="EQ127" s="81"/>
      <c r="ER127" s="81"/>
      <c r="ES127" s="81"/>
      <c r="ET127" s="81"/>
      <c r="EU127" s="81"/>
      <c r="EV127" s="81"/>
      <c r="EW127" s="81"/>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c r="IW127" s="15"/>
      <c r="IX127" s="15"/>
      <c r="IY127" s="15"/>
      <c r="IZ127" s="15"/>
      <c r="JA127" s="15"/>
      <c r="JB127" s="15"/>
      <c r="JC127" s="15"/>
      <c r="JD127" s="15"/>
      <c r="JE127" s="15"/>
      <c r="JF127" s="15"/>
      <c r="JG127" s="15"/>
      <c r="JH127" s="15"/>
      <c r="JI127" s="15"/>
      <c r="JJ127" s="15"/>
      <c r="JK127" s="15"/>
      <c r="JL127" s="15"/>
      <c r="JM127" s="15"/>
      <c r="JN127" s="15"/>
      <c r="JO127" s="15"/>
      <c r="JP127" s="15"/>
      <c r="JQ127" s="15"/>
      <c r="JR127" s="15"/>
      <c r="JS127" s="15"/>
      <c r="JT127" s="15"/>
      <c r="JU127" s="15"/>
      <c r="JV127" s="15"/>
      <c r="JW127" s="15"/>
      <c r="JX127" s="15"/>
      <c r="JY127" s="15"/>
      <c r="JZ127" s="15"/>
      <c r="KA127" s="15"/>
      <c r="KB127" s="15"/>
    </row>
    <row r="128" spans="1:288" ht="15.75" customHeight="1" x14ac:dyDescent="0.25">
      <c r="A128" s="149" t="s">
        <v>375</v>
      </c>
      <c r="B128" s="148" t="s">
        <v>204</v>
      </c>
      <c r="C128" s="149" t="s">
        <v>207</v>
      </c>
      <c r="D128" s="149" t="s">
        <v>210</v>
      </c>
      <c r="E128" s="149" t="s">
        <v>885</v>
      </c>
      <c r="F128" s="189" t="s">
        <v>907</v>
      </c>
      <c r="G128" s="109" t="s">
        <v>908</v>
      </c>
      <c r="H128" s="204" t="s">
        <v>909</v>
      </c>
      <c r="I128" s="217" t="s">
        <v>223</v>
      </c>
      <c r="J128" s="217" t="s">
        <v>896</v>
      </c>
      <c r="K128" s="217"/>
      <c r="L128" s="153" t="s">
        <v>910</v>
      </c>
      <c r="M128" s="93">
        <f t="shared" si="4"/>
        <v>400000000</v>
      </c>
      <c r="N128" s="59">
        <f t="shared" si="2"/>
        <v>400000000</v>
      </c>
      <c r="O128" s="102">
        <v>10</v>
      </c>
      <c r="P128" s="59">
        <f t="shared" si="3"/>
        <v>400000000</v>
      </c>
      <c r="Q128" s="60">
        <v>400000000</v>
      </c>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80"/>
      <c r="CA128" s="80"/>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row>
    <row r="129" spans="1:288" ht="15.75" customHeight="1" x14ac:dyDescent="0.25">
      <c r="A129" s="149" t="s">
        <v>375</v>
      </c>
      <c r="B129" s="148" t="s">
        <v>204</v>
      </c>
      <c r="C129" s="149" t="s">
        <v>207</v>
      </c>
      <c r="D129" s="149" t="s">
        <v>210</v>
      </c>
      <c r="E129" s="149" t="s">
        <v>885</v>
      </c>
      <c r="F129" s="189" t="s">
        <v>911</v>
      </c>
      <c r="G129" s="109" t="s">
        <v>894</v>
      </c>
      <c r="H129" s="204" t="s">
        <v>912</v>
      </c>
      <c r="I129" s="217" t="s">
        <v>223</v>
      </c>
      <c r="J129" s="217" t="s">
        <v>896</v>
      </c>
      <c r="K129" s="217"/>
      <c r="L129" s="170" t="s">
        <v>913</v>
      </c>
      <c r="M129" s="93">
        <f t="shared" si="4"/>
        <v>200000000</v>
      </c>
      <c r="N129" s="59">
        <f t="shared" si="2"/>
        <v>200000000</v>
      </c>
      <c r="O129" s="102">
        <v>5</v>
      </c>
      <c r="P129" s="59">
        <f t="shared" si="3"/>
        <v>200000000</v>
      </c>
      <c r="Q129" s="60">
        <v>200000000</v>
      </c>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80"/>
      <c r="CA129" s="80"/>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c r="EN129" s="81"/>
      <c r="EO129" s="81"/>
      <c r="EP129" s="81"/>
      <c r="EQ129" s="81"/>
      <c r="ER129" s="81"/>
      <c r="ES129" s="81"/>
      <c r="ET129" s="81"/>
      <c r="EU129" s="81"/>
      <c r="EV129" s="81"/>
      <c r="EW129" s="81"/>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c r="IW129" s="15"/>
      <c r="IX129" s="15"/>
      <c r="IY129" s="15"/>
      <c r="IZ129" s="15"/>
      <c r="JA129" s="15"/>
      <c r="JB129" s="15"/>
      <c r="JC129" s="15"/>
      <c r="JD129" s="15"/>
      <c r="JE129" s="15"/>
      <c r="JF129" s="15"/>
      <c r="JG129" s="15"/>
      <c r="JH129" s="15"/>
      <c r="JI129" s="15"/>
      <c r="JJ129" s="15"/>
      <c r="JK129" s="15"/>
      <c r="JL129" s="15"/>
      <c r="JM129" s="15"/>
      <c r="JN129" s="15"/>
      <c r="JO129" s="15"/>
      <c r="JP129" s="15"/>
      <c r="JQ129" s="15"/>
      <c r="JR129" s="15"/>
      <c r="JS129" s="15"/>
      <c r="JT129" s="15"/>
      <c r="JU129" s="15"/>
      <c r="JV129" s="15"/>
      <c r="JW129" s="15"/>
      <c r="JX129" s="15"/>
      <c r="JY129" s="15"/>
      <c r="JZ129" s="15"/>
      <c r="KA129" s="15"/>
      <c r="KB129" s="15"/>
    </row>
    <row r="130" spans="1:288" ht="15.75" customHeight="1" x14ac:dyDescent="0.25">
      <c r="A130" s="149" t="s">
        <v>375</v>
      </c>
      <c r="B130" s="148" t="s">
        <v>204</v>
      </c>
      <c r="C130" s="149" t="s">
        <v>207</v>
      </c>
      <c r="D130" s="149" t="s">
        <v>210</v>
      </c>
      <c r="E130" s="149" t="s">
        <v>885</v>
      </c>
      <c r="F130" s="189" t="s">
        <v>914</v>
      </c>
      <c r="G130" s="109" t="s">
        <v>908</v>
      </c>
      <c r="H130" s="204" t="s">
        <v>915</v>
      </c>
      <c r="I130" s="217" t="s">
        <v>223</v>
      </c>
      <c r="J130" s="217" t="s">
        <v>896</v>
      </c>
      <c r="K130" s="217"/>
      <c r="L130" s="153" t="s">
        <v>916</v>
      </c>
      <c r="M130" s="93">
        <f t="shared" si="4"/>
        <v>250000000</v>
      </c>
      <c r="N130" s="59">
        <f t="shared" si="2"/>
        <v>250000000</v>
      </c>
      <c r="O130" s="102">
        <v>6</v>
      </c>
      <c r="P130" s="59">
        <f t="shared" si="3"/>
        <v>250000000</v>
      </c>
      <c r="Q130" s="60">
        <v>250000000</v>
      </c>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80"/>
      <c r="CA130" s="80"/>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c r="IW130" s="15"/>
      <c r="IX130" s="15"/>
      <c r="IY130" s="15"/>
      <c r="IZ130" s="15"/>
      <c r="JA130" s="15"/>
      <c r="JB130" s="15"/>
      <c r="JC130" s="15"/>
      <c r="JD130" s="15"/>
      <c r="JE130" s="15"/>
      <c r="JF130" s="15"/>
      <c r="JG130" s="15"/>
      <c r="JH130" s="15"/>
      <c r="JI130" s="15"/>
      <c r="JJ130" s="15"/>
      <c r="JK130" s="15"/>
      <c r="JL130" s="15"/>
      <c r="JM130" s="15"/>
      <c r="JN130" s="15"/>
      <c r="JO130" s="15"/>
      <c r="JP130" s="15"/>
      <c r="JQ130" s="15"/>
      <c r="JR130" s="15"/>
      <c r="JS130" s="15"/>
      <c r="JT130" s="15"/>
      <c r="JU130" s="15"/>
      <c r="JV130" s="15"/>
      <c r="JW130" s="15"/>
      <c r="JX130" s="15"/>
      <c r="JY130" s="15"/>
      <c r="JZ130" s="15"/>
      <c r="KA130" s="15"/>
      <c r="KB130" s="15"/>
    </row>
    <row r="131" spans="1:288" ht="15.75" customHeight="1" x14ac:dyDescent="0.25">
      <c r="A131" s="149" t="s">
        <v>375</v>
      </c>
      <c r="B131" s="148" t="s">
        <v>204</v>
      </c>
      <c r="C131" s="149" t="s">
        <v>207</v>
      </c>
      <c r="D131" s="149" t="s">
        <v>210</v>
      </c>
      <c r="E131" s="149" t="s">
        <v>885</v>
      </c>
      <c r="F131" s="189" t="s">
        <v>917</v>
      </c>
      <c r="G131" s="109" t="s">
        <v>908</v>
      </c>
      <c r="H131" s="204" t="s">
        <v>919</v>
      </c>
      <c r="I131" s="217" t="s">
        <v>223</v>
      </c>
      <c r="J131" s="217" t="s">
        <v>920</v>
      </c>
      <c r="K131" s="217"/>
      <c r="L131" s="153" t="s">
        <v>922</v>
      </c>
      <c r="M131" s="93">
        <f t="shared" si="4"/>
        <v>300000000</v>
      </c>
      <c r="N131" s="59">
        <f t="shared" si="2"/>
        <v>300000000</v>
      </c>
      <c r="O131" s="102">
        <v>6</v>
      </c>
      <c r="P131" s="59">
        <f t="shared" si="3"/>
        <v>300000000</v>
      </c>
      <c r="Q131" s="60">
        <v>300000000</v>
      </c>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80"/>
      <c r="CA131" s="80"/>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row>
    <row r="132" spans="1:288" ht="15.75" customHeight="1" x14ac:dyDescent="0.25">
      <c r="A132" s="563" t="s">
        <v>957</v>
      </c>
      <c r="B132" s="539"/>
      <c r="C132" s="539"/>
      <c r="D132" s="539"/>
      <c r="E132" s="539"/>
      <c r="F132" s="539"/>
      <c r="G132" s="539"/>
      <c r="H132" s="540"/>
      <c r="I132" s="238"/>
      <c r="J132" s="238"/>
      <c r="K132" s="238"/>
      <c r="L132" s="238"/>
      <c r="M132" s="240">
        <f t="shared" ref="M132:N132" si="5">SUM(M3:M131)</f>
        <v>83313905878.380005</v>
      </c>
      <c r="N132" s="240">
        <f t="shared" si="5"/>
        <v>83313905878.380005</v>
      </c>
      <c r="O132" s="240"/>
      <c r="P132" s="240">
        <f t="shared" ref="P132:EW132" si="6">SUM(P3:P131)</f>
        <v>83313905878.380005</v>
      </c>
      <c r="Q132" s="240">
        <f t="shared" si="6"/>
        <v>82248905878.380005</v>
      </c>
      <c r="R132" s="240">
        <f t="shared" si="6"/>
        <v>0</v>
      </c>
      <c r="S132" s="240">
        <f t="shared" si="6"/>
        <v>0</v>
      </c>
      <c r="T132" s="240">
        <f t="shared" si="6"/>
        <v>0</v>
      </c>
      <c r="U132" s="240">
        <f t="shared" si="6"/>
        <v>0</v>
      </c>
      <c r="V132" s="240">
        <f t="shared" si="6"/>
        <v>0</v>
      </c>
      <c r="W132" s="240">
        <f t="shared" si="6"/>
        <v>0</v>
      </c>
      <c r="X132" s="240">
        <f t="shared" si="6"/>
        <v>0</v>
      </c>
      <c r="Y132" s="240">
        <f t="shared" si="6"/>
        <v>0</v>
      </c>
      <c r="Z132" s="240">
        <f t="shared" si="6"/>
        <v>0</v>
      </c>
      <c r="AA132" s="240">
        <f t="shared" si="6"/>
        <v>0</v>
      </c>
      <c r="AB132" s="240">
        <f t="shared" si="6"/>
        <v>0</v>
      </c>
      <c r="AC132" s="240">
        <f t="shared" si="6"/>
        <v>0</v>
      </c>
      <c r="AD132" s="240">
        <f t="shared" si="6"/>
        <v>0</v>
      </c>
      <c r="AE132" s="240">
        <f t="shared" si="6"/>
        <v>0</v>
      </c>
      <c r="AF132" s="240">
        <f t="shared" si="6"/>
        <v>0</v>
      </c>
      <c r="AG132" s="240">
        <f t="shared" si="6"/>
        <v>0</v>
      </c>
      <c r="AH132" s="240">
        <f t="shared" si="6"/>
        <v>0</v>
      </c>
      <c r="AI132" s="240">
        <f t="shared" si="6"/>
        <v>0</v>
      </c>
      <c r="AJ132" s="240">
        <f t="shared" si="6"/>
        <v>0</v>
      </c>
      <c r="AK132" s="240">
        <f t="shared" si="6"/>
        <v>0</v>
      </c>
      <c r="AL132" s="240">
        <f t="shared" si="6"/>
        <v>0</v>
      </c>
      <c r="AM132" s="240">
        <f t="shared" si="6"/>
        <v>0</v>
      </c>
      <c r="AN132" s="240">
        <f t="shared" si="6"/>
        <v>0</v>
      </c>
      <c r="AO132" s="240">
        <f t="shared" si="6"/>
        <v>0</v>
      </c>
      <c r="AP132" s="240">
        <f t="shared" si="6"/>
        <v>0</v>
      </c>
      <c r="AQ132" s="240">
        <f t="shared" si="6"/>
        <v>0</v>
      </c>
      <c r="AR132" s="240">
        <f t="shared" si="6"/>
        <v>0</v>
      </c>
      <c r="AS132" s="240">
        <f t="shared" si="6"/>
        <v>0</v>
      </c>
      <c r="AT132" s="240">
        <f t="shared" si="6"/>
        <v>0</v>
      </c>
      <c r="AU132" s="240">
        <f t="shared" si="6"/>
        <v>0</v>
      </c>
      <c r="AV132" s="240">
        <f t="shared" si="6"/>
        <v>0</v>
      </c>
      <c r="AW132" s="240">
        <f t="shared" si="6"/>
        <v>0</v>
      </c>
      <c r="AX132" s="240">
        <f t="shared" si="6"/>
        <v>0</v>
      </c>
      <c r="AY132" s="240">
        <f t="shared" si="6"/>
        <v>0</v>
      </c>
      <c r="AZ132" s="240">
        <f t="shared" si="6"/>
        <v>415000000</v>
      </c>
      <c r="BA132" s="240">
        <f t="shared" si="6"/>
        <v>0</v>
      </c>
      <c r="BB132" s="240">
        <f t="shared" si="6"/>
        <v>0</v>
      </c>
      <c r="BC132" s="240">
        <f t="shared" si="6"/>
        <v>0</v>
      </c>
      <c r="BD132" s="240">
        <f t="shared" si="6"/>
        <v>0</v>
      </c>
      <c r="BE132" s="240">
        <f t="shared" si="6"/>
        <v>0</v>
      </c>
      <c r="BF132" s="240">
        <f t="shared" si="6"/>
        <v>0</v>
      </c>
      <c r="BG132" s="240">
        <f t="shared" si="6"/>
        <v>0</v>
      </c>
      <c r="BH132" s="240">
        <f t="shared" si="6"/>
        <v>0</v>
      </c>
      <c r="BI132" s="240">
        <f t="shared" si="6"/>
        <v>0</v>
      </c>
      <c r="BJ132" s="240">
        <f t="shared" si="6"/>
        <v>0</v>
      </c>
      <c r="BK132" s="240">
        <f t="shared" si="6"/>
        <v>0</v>
      </c>
      <c r="BL132" s="240">
        <f t="shared" si="6"/>
        <v>0</v>
      </c>
      <c r="BM132" s="240">
        <f t="shared" si="6"/>
        <v>0</v>
      </c>
      <c r="BN132" s="240">
        <f t="shared" si="6"/>
        <v>0</v>
      </c>
      <c r="BO132" s="240">
        <f t="shared" si="6"/>
        <v>0</v>
      </c>
      <c r="BP132" s="240">
        <f t="shared" si="6"/>
        <v>0</v>
      </c>
      <c r="BQ132" s="240">
        <f t="shared" si="6"/>
        <v>0</v>
      </c>
      <c r="BR132" s="240">
        <f t="shared" si="6"/>
        <v>0</v>
      </c>
      <c r="BS132" s="240">
        <f t="shared" si="6"/>
        <v>0</v>
      </c>
      <c r="BT132" s="240">
        <f t="shared" si="6"/>
        <v>0</v>
      </c>
      <c r="BU132" s="240">
        <f t="shared" si="6"/>
        <v>0</v>
      </c>
      <c r="BV132" s="240">
        <f t="shared" si="6"/>
        <v>0</v>
      </c>
      <c r="BW132" s="240">
        <f t="shared" si="6"/>
        <v>0</v>
      </c>
      <c r="BX132" s="240">
        <f t="shared" si="6"/>
        <v>0</v>
      </c>
      <c r="BY132" s="240">
        <f t="shared" si="6"/>
        <v>0</v>
      </c>
      <c r="BZ132" s="240">
        <f t="shared" si="6"/>
        <v>0</v>
      </c>
      <c r="CA132" s="240">
        <f t="shared" si="6"/>
        <v>0</v>
      </c>
      <c r="CB132" s="240">
        <f t="shared" si="6"/>
        <v>0</v>
      </c>
      <c r="CC132" s="240">
        <f t="shared" si="6"/>
        <v>0</v>
      </c>
      <c r="CD132" s="240">
        <f t="shared" si="6"/>
        <v>0</v>
      </c>
      <c r="CE132" s="240">
        <f t="shared" si="6"/>
        <v>0</v>
      </c>
      <c r="CF132" s="240">
        <f t="shared" si="6"/>
        <v>0</v>
      </c>
      <c r="CG132" s="240">
        <f t="shared" si="6"/>
        <v>0</v>
      </c>
      <c r="CH132" s="240">
        <f t="shared" si="6"/>
        <v>0</v>
      </c>
      <c r="CI132" s="240">
        <f t="shared" si="6"/>
        <v>0</v>
      </c>
      <c r="CJ132" s="240">
        <f t="shared" si="6"/>
        <v>0</v>
      </c>
      <c r="CK132" s="240">
        <f t="shared" si="6"/>
        <v>0</v>
      </c>
      <c r="CL132" s="240">
        <f t="shared" si="6"/>
        <v>0</v>
      </c>
      <c r="CM132" s="240">
        <f t="shared" si="6"/>
        <v>0</v>
      </c>
      <c r="CN132" s="240">
        <f t="shared" si="6"/>
        <v>0</v>
      </c>
      <c r="CO132" s="240">
        <f t="shared" si="6"/>
        <v>0</v>
      </c>
      <c r="CP132" s="240">
        <f t="shared" si="6"/>
        <v>0</v>
      </c>
      <c r="CQ132" s="240">
        <f t="shared" si="6"/>
        <v>650000000</v>
      </c>
      <c r="CR132" s="240">
        <f t="shared" si="6"/>
        <v>0</v>
      </c>
      <c r="CS132" s="240">
        <f t="shared" si="6"/>
        <v>0</v>
      </c>
      <c r="CT132" s="240">
        <f t="shared" si="6"/>
        <v>0</v>
      </c>
      <c r="CU132" s="240">
        <f t="shared" si="6"/>
        <v>0</v>
      </c>
      <c r="CV132" s="240">
        <f t="shared" si="6"/>
        <v>0</v>
      </c>
      <c r="CW132" s="240">
        <f t="shared" si="6"/>
        <v>0</v>
      </c>
      <c r="CX132" s="240">
        <f t="shared" si="6"/>
        <v>0</v>
      </c>
      <c r="CY132" s="240">
        <f t="shared" si="6"/>
        <v>0</v>
      </c>
      <c r="CZ132" s="240">
        <f t="shared" si="6"/>
        <v>0</v>
      </c>
      <c r="DA132" s="240">
        <f t="shared" si="6"/>
        <v>0</v>
      </c>
      <c r="DB132" s="240">
        <f t="shared" si="6"/>
        <v>0</v>
      </c>
      <c r="DC132" s="240">
        <f t="shared" si="6"/>
        <v>0</v>
      </c>
      <c r="DD132" s="240">
        <f t="shared" si="6"/>
        <v>0</v>
      </c>
      <c r="DE132" s="240">
        <f t="shared" si="6"/>
        <v>0</v>
      </c>
      <c r="DF132" s="240">
        <f t="shared" si="6"/>
        <v>0</v>
      </c>
      <c r="DG132" s="240">
        <f t="shared" si="6"/>
        <v>0</v>
      </c>
      <c r="DH132" s="240">
        <f t="shared" si="6"/>
        <v>0</v>
      </c>
      <c r="DI132" s="240">
        <f t="shared" si="6"/>
        <v>0</v>
      </c>
      <c r="DJ132" s="240">
        <f t="shared" si="6"/>
        <v>0</v>
      </c>
      <c r="DK132" s="240">
        <f t="shared" si="6"/>
        <v>0</v>
      </c>
      <c r="DL132" s="240">
        <f t="shared" si="6"/>
        <v>0</v>
      </c>
      <c r="DM132" s="240">
        <f t="shared" si="6"/>
        <v>0</v>
      </c>
      <c r="DN132" s="240">
        <f t="shared" si="6"/>
        <v>0</v>
      </c>
      <c r="DO132" s="240">
        <f t="shared" si="6"/>
        <v>0</v>
      </c>
      <c r="DP132" s="240">
        <f t="shared" si="6"/>
        <v>0</v>
      </c>
      <c r="DQ132" s="240">
        <f t="shared" si="6"/>
        <v>0</v>
      </c>
      <c r="DR132" s="240">
        <f t="shared" si="6"/>
        <v>0</v>
      </c>
      <c r="DS132" s="240">
        <f t="shared" si="6"/>
        <v>0</v>
      </c>
      <c r="DT132" s="240">
        <f t="shared" si="6"/>
        <v>0</v>
      </c>
      <c r="DU132" s="240">
        <f t="shared" si="6"/>
        <v>0</v>
      </c>
      <c r="DV132" s="240">
        <f t="shared" si="6"/>
        <v>0</v>
      </c>
      <c r="DW132" s="240">
        <f t="shared" si="6"/>
        <v>0</v>
      </c>
      <c r="DX132" s="240">
        <f t="shared" si="6"/>
        <v>0</v>
      </c>
      <c r="DY132" s="240">
        <f t="shared" si="6"/>
        <v>0</v>
      </c>
      <c r="DZ132" s="240">
        <f t="shared" si="6"/>
        <v>0</v>
      </c>
      <c r="EA132" s="240">
        <f t="shared" si="6"/>
        <v>0</v>
      </c>
      <c r="EB132" s="240">
        <f t="shared" si="6"/>
        <v>0</v>
      </c>
      <c r="EC132" s="240">
        <f t="shared" si="6"/>
        <v>0</v>
      </c>
      <c r="ED132" s="240">
        <f t="shared" si="6"/>
        <v>0</v>
      </c>
      <c r="EE132" s="240">
        <f t="shared" si="6"/>
        <v>0</v>
      </c>
      <c r="EF132" s="240">
        <f t="shared" si="6"/>
        <v>0</v>
      </c>
      <c r="EG132" s="240">
        <f t="shared" si="6"/>
        <v>0</v>
      </c>
      <c r="EH132" s="240">
        <f t="shared" si="6"/>
        <v>0</v>
      </c>
      <c r="EI132" s="240">
        <f t="shared" si="6"/>
        <v>0</v>
      </c>
      <c r="EJ132" s="240">
        <f t="shared" si="6"/>
        <v>0</v>
      </c>
      <c r="EK132" s="240">
        <f t="shared" si="6"/>
        <v>0</v>
      </c>
      <c r="EL132" s="240">
        <f t="shared" si="6"/>
        <v>0</v>
      </c>
      <c r="EM132" s="240">
        <f t="shared" si="6"/>
        <v>0</v>
      </c>
      <c r="EN132" s="240">
        <f t="shared" si="6"/>
        <v>0</v>
      </c>
      <c r="EO132" s="240">
        <f t="shared" si="6"/>
        <v>0</v>
      </c>
      <c r="EP132" s="240">
        <f t="shared" si="6"/>
        <v>0</v>
      </c>
      <c r="EQ132" s="240">
        <f t="shared" si="6"/>
        <v>0</v>
      </c>
      <c r="ER132" s="240">
        <f t="shared" si="6"/>
        <v>0</v>
      </c>
      <c r="ES132" s="240">
        <f t="shared" si="6"/>
        <v>0</v>
      </c>
      <c r="ET132" s="240">
        <f t="shared" si="6"/>
        <v>0</v>
      </c>
      <c r="EU132" s="240">
        <f t="shared" si="6"/>
        <v>0</v>
      </c>
      <c r="EV132" s="240">
        <f t="shared" si="6"/>
        <v>0</v>
      </c>
      <c r="EW132" s="240">
        <f t="shared" si="6"/>
        <v>0</v>
      </c>
      <c r="EX132" s="241" t="e">
        <f t="shared" ref="EX132:FB132" si="7">SUM(#REF!)</f>
        <v>#REF!</v>
      </c>
      <c r="EY132" s="241" t="e">
        <f t="shared" si="7"/>
        <v>#REF!</v>
      </c>
      <c r="EZ132" s="241" t="e">
        <f t="shared" si="7"/>
        <v>#REF!</v>
      </c>
      <c r="FA132" s="241" t="e">
        <f t="shared" si="7"/>
        <v>#REF!</v>
      </c>
      <c r="FB132" s="241" t="e">
        <f t="shared" si="7"/>
        <v>#REF!</v>
      </c>
      <c r="FC132" s="242"/>
      <c r="FD132" s="242"/>
      <c r="FE132" s="242"/>
      <c r="FF132" s="242"/>
      <c r="FG132" s="242"/>
      <c r="FH132" s="242"/>
      <c r="FI132" s="242"/>
      <c r="FJ132" s="242"/>
      <c r="FK132" s="242"/>
      <c r="FL132" s="242"/>
      <c r="FM132" s="242"/>
      <c r="FN132" s="242"/>
      <c r="FO132" s="242"/>
      <c r="FP132" s="242"/>
      <c r="FQ132" s="242"/>
      <c r="FR132" s="242"/>
      <c r="FS132" s="242"/>
      <c r="FT132" s="242"/>
      <c r="FU132" s="242"/>
      <c r="FV132" s="242"/>
      <c r="FW132" s="242"/>
      <c r="FX132" s="242"/>
      <c r="FY132" s="242"/>
      <c r="FZ132" s="242"/>
      <c r="GA132" s="242"/>
      <c r="GB132" s="242"/>
      <c r="GC132" s="242"/>
      <c r="GD132" s="242"/>
      <c r="GE132" s="242"/>
      <c r="GF132" s="242"/>
      <c r="GG132" s="242"/>
      <c r="GH132" s="242"/>
      <c r="GI132" s="242"/>
      <c r="GJ132" s="242"/>
      <c r="GK132" s="242"/>
      <c r="GL132" s="242"/>
      <c r="GM132" s="242"/>
      <c r="GN132" s="242"/>
      <c r="GO132" s="242"/>
      <c r="GP132" s="242"/>
      <c r="GQ132" s="242"/>
      <c r="GR132" s="242"/>
      <c r="GS132" s="242"/>
      <c r="GT132" s="242"/>
      <c r="GU132" s="242"/>
      <c r="GV132" s="242"/>
      <c r="GW132" s="242"/>
      <c r="GX132" s="242"/>
      <c r="GY132" s="242"/>
      <c r="GZ132" s="242"/>
      <c r="HA132" s="242"/>
      <c r="HB132" s="242"/>
      <c r="HC132" s="242"/>
      <c r="HD132" s="242"/>
      <c r="HE132" s="242"/>
      <c r="HF132" s="242"/>
      <c r="HG132" s="242"/>
      <c r="HH132" s="242"/>
      <c r="HI132" s="242"/>
      <c r="HJ132" s="242"/>
      <c r="HK132" s="242"/>
      <c r="HL132" s="242"/>
      <c r="HM132" s="242"/>
      <c r="HN132" s="242"/>
      <c r="HO132" s="242"/>
      <c r="HP132" s="242"/>
      <c r="HQ132" s="242"/>
      <c r="HR132" s="242"/>
      <c r="HS132" s="242"/>
      <c r="HT132" s="242"/>
      <c r="HU132" s="242"/>
      <c r="HV132" s="242"/>
      <c r="HW132" s="242"/>
      <c r="HX132" s="242"/>
      <c r="HY132" s="242"/>
      <c r="HZ132" s="242"/>
      <c r="IA132" s="242"/>
      <c r="IB132" s="242"/>
      <c r="IC132" s="242"/>
      <c r="ID132" s="242"/>
      <c r="IE132" s="242"/>
      <c r="IF132" s="242"/>
      <c r="IG132" s="242"/>
      <c r="IH132" s="242"/>
      <c r="II132" s="242"/>
      <c r="IJ132" s="242"/>
      <c r="IK132" s="242"/>
      <c r="IL132" s="242"/>
      <c r="IM132" s="242"/>
      <c r="IN132" s="242"/>
      <c r="IO132" s="242"/>
      <c r="IP132" s="242"/>
      <c r="IQ132" s="242"/>
      <c r="IR132" s="242"/>
      <c r="IS132" s="242"/>
      <c r="IT132" s="242"/>
      <c r="IU132" s="242"/>
      <c r="IV132" s="242"/>
      <c r="IW132" s="242"/>
      <c r="IX132" s="242"/>
      <c r="IY132" s="242"/>
      <c r="IZ132" s="242"/>
      <c r="JA132" s="242"/>
      <c r="JB132" s="242"/>
      <c r="JC132" s="242"/>
      <c r="JD132" s="242"/>
      <c r="JE132" s="242"/>
      <c r="JF132" s="242"/>
      <c r="JG132" s="242"/>
      <c r="JH132" s="242"/>
      <c r="JI132" s="242"/>
      <c r="JJ132" s="242"/>
      <c r="JK132" s="242"/>
      <c r="JL132" s="242"/>
      <c r="JM132" s="242"/>
      <c r="JN132" s="242"/>
      <c r="JO132" s="242"/>
      <c r="JP132" s="242"/>
      <c r="JQ132" s="242"/>
      <c r="JR132" s="242"/>
      <c r="JS132" s="242"/>
      <c r="JT132" s="242"/>
      <c r="JU132" s="242"/>
      <c r="JV132" s="242"/>
      <c r="JW132" s="242"/>
      <c r="JX132" s="242"/>
      <c r="JY132" s="242"/>
      <c r="JZ132" s="242"/>
      <c r="KA132" s="242"/>
      <c r="KB132" s="242"/>
    </row>
    <row r="133" spans="1:288" ht="15.75" customHeight="1" x14ac:dyDescent="0.25">
      <c r="A133" s="244"/>
      <c r="B133" s="244"/>
      <c r="C133" s="244"/>
      <c r="D133" s="244"/>
      <c r="E133" s="244"/>
      <c r="F133" s="244"/>
      <c r="G133" s="243"/>
      <c r="H133" s="244"/>
      <c r="I133" s="6"/>
      <c r="J133" s="6"/>
      <c r="K133" s="6"/>
      <c r="L133" s="245"/>
      <c r="M133" s="245"/>
      <c r="N133" s="168"/>
      <c r="O133" s="7"/>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14"/>
      <c r="CA133" s="14"/>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c r="JQ133" s="15"/>
      <c r="JR133" s="15"/>
      <c r="JS133" s="15"/>
      <c r="JT133" s="15"/>
      <c r="JU133" s="15"/>
      <c r="JV133" s="15"/>
      <c r="JW133" s="15"/>
      <c r="JX133" s="15"/>
      <c r="JY133" s="15"/>
      <c r="JZ133" s="15"/>
      <c r="KA133" s="15"/>
      <c r="KB133" s="15"/>
    </row>
    <row r="134" spans="1:288" ht="15.75" customHeight="1" x14ac:dyDescent="0.25">
      <c r="A134" s="244"/>
      <c r="B134" s="244"/>
      <c r="C134" s="244"/>
      <c r="D134" s="244"/>
      <c r="E134" s="244"/>
      <c r="F134" s="244"/>
      <c r="G134" s="243"/>
      <c r="H134" s="244"/>
      <c r="I134" s="6"/>
      <c r="J134" s="6"/>
      <c r="K134" s="6"/>
      <c r="L134" s="245"/>
      <c r="M134" s="245"/>
      <c r="N134" s="168"/>
      <c r="O134" s="7"/>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14"/>
      <c r="CA134" s="14"/>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row>
    <row r="135" spans="1:288" ht="15.75" customHeight="1" x14ac:dyDescent="0.25">
      <c r="A135" s="244"/>
      <c r="B135" s="244"/>
      <c r="C135" s="244"/>
      <c r="D135" s="244"/>
      <c r="E135" s="244"/>
      <c r="F135" s="244"/>
      <c r="G135" s="243"/>
      <c r="H135" s="244"/>
      <c r="I135" s="6"/>
      <c r="J135" s="6"/>
      <c r="K135" s="6"/>
      <c r="L135" s="245"/>
      <c r="M135" s="245"/>
      <c r="N135" s="168"/>
      <c r="O135" s="7"/>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14"/>
      <c r="CA135" s="14"/>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15"/>
      <c r="JE135" s="15"/>
      <c r="JF135" s="15"/>
      <c r="JG135" s="15"/>
      <c r="JH135" s="15"/>
      <c r="JI135" s="15"/>
      <c r="JJ135" s="15"/>
      <c r="JK135" s="15"/>
      <c r="JL135" s="15"/>
      <c r="JM135" s="15"/>
      <c r="JN135" s="15"/>
      <c r="JO135" s="15"/>
      <c r="JP135" s="15"/>
      <c r="JQ135" s="15"/>
      <c r="JR135" s="15"/>
      <c r="JS135" s="15"/>
      <c r="JT135" s="15"/>
      <c r="JU135" s="15"/>
      <c r="JV135" s="15"/>
      <c r="JW135" s="15"/>
      <c r="JX135" s="15"/>
      <c r="JY135" s="15"/>
      <c r="JZ135" s="15"/>
      <c r="KA135" s="15"/>
      <c r="KB135" s="15"/>
    </row>
    <row r="136" spans="1:288" ht="15.75" customHeight="1" x14ac:dyDescent="0.25">
      <c r="A136" s="244"/>
      <c r="B136" s="244"/>
      <c r="C136" s="244"/>
      <c r="D136" s="244"/>
      <c r="E136" s="244"/>
      <c r="F136" s="368"/>
      <c r="G136" s="243" t="s">
        <v>1150</v>
      </c>
      <c r="H136" s="244"/>
      <c r="I136" s="6"/>
      <c r="J136" s="6"/>
      <c r="K136" s="6"/>
      <c r="L136" s="245"/>
      <c r="M136" s="245"/>
      <c r="N136" s="168"/>
      <c r="O136" s="7"/>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14"/>
      <c r="CA136" s="14"/>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c r="IW136" s="15"/>
      <c r="IX136" s="15"/>
      <c r="IY136" s="15"/>
      <c r="IZ136" s="15"/>
      <c r="JA136" s="15"/>
      <c r="JB136" s="15"/>
      <c r="JC136" s="15"/>
      <c r="JD136" s="15"/>
      <c r="JE136" s="15"/>
      <c r="JF136" s="15"/>
      <c r="JG136" s="15"/>
      <c r="JH136" s="15"/>
      <c r="JI136" s="15"/>
      <c r="JJ136" s="15"/>
      <c r="JK136" s="15"/>
      <c r="JL136" s="15"/>
      <c r="JM136" s="15"/>
      <c r="JN136" s="15"/>
      <c r="JO136" s="15"/>
      <c r="JP136" s="15"/>
      <c r="JQ136" s="15"/>
      <c r="JR136" s="15"/>
      <c r="JS136" s="15"/>
      <c r="JT136" s="15"/>
      <c r="JU136" s="15"/>
      <c r="JV136" s="15"/>
      <c r="JW136" s="15"/>
      <c r="JX136" s="15"/>
      <c r="JY136" s="15"/>
      <c r="JZ136" s="15"/>
      <c r="KA136" s="15"/>
      <c r="KB136" s="15"/>
    </row>
    <row r="137" spans="1:288" ht="15.75" customHeight="1" x14ac:dyDescent="0.25">
      <c r="A137" s="244"/>
      <c r="B137" s="244"/>
      <c r="C137" s="244"/>
      <c r="D137" s="244"/>
      <c r="E137" s="244"/>
      <c r="F137" s="369"/>
      <c r="G137" s="243" t="s">
        <v>1151</v>
      </c>
      <c r="H137" s="244"/>
      <c r="I137" s="6"/>
      <c r="J137" s="6"/>
      <c r="K137" s="6"/>
      <c r="L137" s="246"/>
      <c r="M137" s="247"/>
      <c r="N137" s="168"/>
      <c r="O137" s="7"/>
      <c r="P137" s="8"/>
      <c r="Q137" s="8">
        <v>33750000000</v>
      </c>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14"/>
      <c r="CA137" s="14"/>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c r="IW137" s="15"/>
      <c r="IX137" s="15"/>
      <c r="IY137" s="15"/>
      <c r="IZ137" s="15"/>
      <c r="JA137" s="15"/>
      <c r="JB137" s="15"/>
      <c r="JC137" s="15"/>
      <c r="JD137" s="15"/>
      <c r="JE137" s="15"/>
      <c r="JF137" s="15"/>
      <c r="JG137" s="15"/>
      <c r="JH137" s="15"/>
      <c r="JI137" s="15"/>
      <c r="JJ137" s="15"/>
      <c r="JK137" s="15"/>
      <c r="JL137" s="15"/>
      <c r="JM137" s="15"/>
      <c r="JN137" s="15"/>
      <c r="JO137" s="15"/>
      <c r="JP137" s="15"/>
      <c r="JQ137" s="15"/>
      <c r="JR137" s="15"/>
      <c r="JS137" s="15"/>
      <c r="JT137" s="15"/>
      <c r="JU137" s="15"/>
      <c r="JV137" s="15"/>
      <c r="JW137" s="15"/>
      <c r="JX137" s="15"/>
      <c r="JY137" s="15"/>
      <c r="JZ137" s="15"/>
      <c r="KA137" s="15"/>
      <c r="KB137" s="15"/>
    </row>
    <row r="138" spans="1:288" ht="15.75" customHeight="1" x14ac:dyDescent="0.25">
      <c r="A138" s="244"/>
      <c r="B138" s="244"/>
      <c r="C138" s="244"/>
      <c r="D138" s="244"/>
      <c r="E138" s="244"/>
      <c r="F138" s="370"/>
      <c r="G138" s="243" t="s">
        <v>1152</v>
      </c>
      <c r="H138" s="244"/>
      <c r="I138" s="6"/>
      <c r="J138" s="6"/>
      <c r="K138" s="6"/>
      <c r="L138" s="246"/>
      <c r="M138" s="246"/>
      <c r="N138" s="168"/>
      <c r="O138" s="7"/>
      <c r="P138" s="8"/>
      <c r="Q138" s="8">
        <v>26741113526.84</v>
      </c>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14"/>
      <c r="CA138" s="14"/>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c r="IW138" s="15"/>
      <c r="IX138" s="15"/>
      <c r="IY138" s="15"/>
      <c r="IZ138" s="15"/>
      <c r="JA138" s="15"/>
      <c r="JB138" s="15"/>
      <c r="JC138" s="15"/>
      <c r="JD138" s="15"/>
      <c r="JE138" s="15"/>
      <c r="JF138" s="15"/>
      <c r="JG138" s="15"/>
      <c r="JH138" s="15"/>
      <c r="JI138" s="15"/>
      <c r="JJ138" s="15"/>
      <c r="JK138" s="15"/>
      <c r="JL138" s="15"/>
      <c r="JM138" s="15"/>
      <c r="JN138" s="15"/>
      <c r="JO138" s="15"/>
      <c r="JP138" s="15"/>
      <c r="JQ138" s="15"/>
      <c r="JR138" s="15"/>
      <c r="JS138" s="15"/>
      <c r="JT138" s="15"/>
      <c r="JU138" s="15"/>
      <c r="JV138" s="15"/>
      <c r="JW138" s="15"/>
      <c r="JX138" s="15"/>
      <c r="JY138" s="15"/>
      <c r="JZ138" s="15"/>
      <c r="KA138" s="248">
        <f>+KB138/KB140</f>
        <v>0.77294967488958188</v>
      </c>
      <c r="KB138" s="8">
        <v>225402423908.70001</v>
      </c>
    </row>
    <row r="139" spans="1:288" ht="15.75" customHeight="1" x14ac:dyDescent="0.25">
      <c r="A139" s="244"/>
      <c r="B139" s="244"/>
      <c r="C139" s="244"/>
      <c r="D139" s="244"/>
      <c r="E139" s="244"/>
      <c r="F139" s="244"/>
      <c r="G139" s="243"/>
      <c r="H139" s="244"/>
      <c r="I139" s="6"/>
      <c r="J139" s="6"/>
      <c r="K139" s="6"/>
      <c r="L139" s="246"/>
      <c r="M139" s="246"/>
      <c r="N139" s="168"/>
      <c r="O139" s="7"/>
      <c r="P139" s="8"/>
      <c r="Q139" s="8">
        <v>31922792351.540001</v>
      </c>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14"/>
      <c r="CA139" s="14"/>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c r="IW139" s="15"/>
      <c r="IX139" s="15"/>
      <c r="IY139" s="15"/>
      <c r="IZ139" s="15"/>
      <c r="JA139" s="15"/>
      <c r="JB139" s="15"/>
      <c r="JC139" s="15"/>
      <c r="JD139" s="15"/>
      <c r="JE139" s="15"/>
      <c r="JF139" s="15"/>
      <c r="JG139" s="15"/>
      <c r="JH139" s="15"/>
      <c r="JI139" s="15"/>
      <c r="JJ139" s="15"/>
      <c r="JK139" s="15"/>
      <c r="JL139" s="15"/>
      <c r="JM139" s="15"/>
      <c r="JN139" s="15"/>
      <c r="JO139" s="15"/>
      <c r="JP139" s="15"/>
      <c r="JQ139" s="15"/>
      <c r="JR139" s="15"/>
      <c r="JS139" s="15"/>
      <c r="JT139" s="15"/>
      <c r="JU139" s="15"/>
      <c r="JV139" s="15"/>
      <c r="JW139" s="15"/>
      <c r="JX139" s="15"/>
      <c r="JY139" s="15"/>
      <c r="JZ139" s="15"/>
      <c r="KA139" s="248">
        <f>+KB139/KB140</f>
        <v>0.22705032511041812</v>
      </c>
      <c r="KB139" s="8">
        <v>66210900000</v>
      </c>
    </row>
    <row r="140" spans="1:288" ht="15.75" customHeight="1" x14ac:dyDescent="0.25">
      <c r="A140" s="244"/>
      <c r="B140" s="244"/>
      <c r="C140" s="244"/>
      <c r="D140" s="244"/>
      <c r="E140" s="244"/>
      <c r="F140" s="244"/>
      <c r="G140" s="243"/>
      <c r="H140" s="244"/>
      <c r="I140" s="6"/>
      <c r="J140" s="6"/>
      <c r="K140" s="6"/>
      <c r="L140" s="249" t="s">
        <v>973</v>
      </c>
      <c r="M140" s="249"/>
      <c r="N140" s="168"/>
      <c r="O140" s="7"/>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14"/>
      <c r="CA140" s="14"/>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c r="IW140" s="15"/>
      <c r="IX140" s="15"/>
      <c r="IY140" s="15"/>
      <c r="IZ140" s="15"/>
      <c r="JA140" s="15"/>
      <c r="JB140" s="15"/>
      <c r="JC140" s="15"/>
      <c r="JD140" s="15"/>
      <c r="JE140" s="15"/>
      <c r="JF140" s="15"/>
      <c r="JG140" s="15"/>
      <c r="JH140" s="15"/>
      <c r="JI140" s="15"/>
      <c r="JJ140" s="15"/>
      <c r="JK140" s="15"/>
      <c r="JL140" s="15"/>
      <c r="JM140" s="15"/>
      <c r="JN140" s="15"/>
      <c r="JO140" s="15"/>
      <c r="JP140" s="15"/>
      <c r="JQ140" s="15"/>
      <c r="JR140" s="15"/>
      <c r="JS140" s="15"/>
      <c r="JT140" s="15"/>
      <c r="JU140" s="15"/>
      <c r="JV140" s="15"/>
      <c r="JW140" s="15"/>
      <c r="JX140" s="15"/>
      <c r="JY140" s="15"/>
      <c r="JZ140" s="15"/>
      <c r="KA140" s="15"/>
      <c r="KB140" s="8">
        <f>SUBTOTAL(9,KB138:KB139)</f>
        <v>291613323908.70001</v>
      </c>
    </row>
    <row r="141" spans="1:288" ht="15.75" customHeight="1" x14ac:dyDescent="0.25">
      <c r="A141" s="244"/>
      <c r="B141" s="244"/>
      <c r="C141" s="244"/>
      <c r="D141" s="244"/>
      <c r="E141" s="244"/>
      <c r="F141" s="244"/>
      <c r="G141" s="243"/>
      <c r="H141" s="244"/>
      <c r="I141" s="6"/>
      <c r="J141" s="6"/>
      <c r="K141" s="6"/>
      <c r="L141" s="249" t="s">
        <v>976</v>
      </c>
      <c r="M141" s="249"/>
      <c r="N141" s="168"/>
      <c r="O141" s="7"/>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14"/>
      <c r="CA141" s="14"/>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15"/>
      <c r="JN141" s="15"/>
      <c r="JO141" s="15"/>
      <c r="JP141" s="15"/>
      <c r="JQ141" s="15"/>
      <c r="JR141" s="15"/>
      <c r="JS141" s="15"/>
      <c r="JT141" s="15"/>
      <c r="JU141" s="15"/>
      <c r="JV141" s="15"/>
      <c r="JW141" s="15"/>
      <c r="JX141" s="15"/>
      <c r="JY141" s="15"/>
      <c r="JZ141" s="15"/>
      <c r="KA141" s="15"/>
      <c r="KB141" s="15"/>
    </row>
    <row r="142" spans="1:288" ht="15.75" customHeight="1" x14ac:dyDescent="0.25">
      <c r="A142" s="244"/>
      <c r="B142" s="244"/>
      <c r="C142" s="244"/>
      <c r="D142" s="244"/>
      <c r="E142" s="244"/>
      <c r="F142" s="244"/>
      <c r="G142" s="243"/>
      <c r="H142" s="244"/>
      <c r="I142" s="6"/>
      <c r="J142" s="6"/>
      <c r="K142" s="6"/>
      <c r="L142" s="246"/>
      <c r="M142" s="246"/>
      <c r="N142" s="168"/>
      <c r="O142" s="7"/>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14"/>
      <c r="CA142" s="14"/>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c r="IW142" s="15"/>
      <c r="IX142" s="15"/>
      <c r="IY142" s="15"/>
      <c r="IZ142" s="15"/>
      <c r="JA142" s="15"/>
      <c r="JB142" s="15"/>
      <c r="JC142" s="15"/>
      <c r="JD142" s="15"/>
      <c r="JE142" s="15"/>
      <c r="JF142" s="15"/>
      <c r="JG142" s="15"/>
      <c r="JH142" s="15"/>
      <c r="JI142" s="15"/>
      <c r="JJ142" s="15"/>
      <c r="JK142" s="15"/>
      <c r="JL142" s="15"/>
      <c r="JM142" s="15"/>
      <c r="JN142" s="15"/>
      <c r="JO142" s="15"/>
      <c r="JP142" s="15"/>
      <c r="JQ142" s="15"/>
      <c r="JR142" s="15"/>
      <c r="JS142" s="15"/>
      <c r="JT142" s="15"/>
      <c r="JU142" s="15"/>
      <c r="JV142" s="15"/>
      <c r="JW142" s="15"/>
      <c r="JX142" s="15"/>
      <c r="JY142" s="15"/>
      <c r="JZ142" s="15"/>
      <c r="KA142" s="15"/>
      <c r="KB142" s="15"/>
    </row>
    <row r="143" spans="1:288" ht="15.75" customHeight="1" x14ac:dyDescent="0.25">
      <c r="A143" s="244"/>
      <c r="B143" s="244"/>
      <c r="C143" s="244"/>
      <c r="D143" s="244"/>
      <c r="E143" s="244"/>
      <c r="F143" s="244"/>
      <c r="G143" s="243"/>
      <c r="H143" s="244"/>
      <c r="I143" s="6"/>
      <c r="J143" s="6"/>
      <c r="K143" s="6"/>
      <c r="L143" s="250"/>
      <c r="M143" s="250"/>
      <c r="N143" s="168"/>
      <c r="O143" s="7"/>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14"/>
      <c r="CA143" s="14"/>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c r="IV143" s="15"/>
      <c r="IW143" s="15"/>
      <c r="IX143" s="15"/>
      <c r="IY143" s="15"/>
      <c r="IZ143" s="15"/>
      <c r="JA143" s="15"/>
      <c r="JB143" s="15"/>
      <c r="JC143" s="15"/>
      <c r="JD143" s="15"/>
      <c r="JE143" s="15"/>
      <c r="JF143" s="15"/>
      <c r="JG143" s="15"/>
      <c r="JH143" s="15"/>
      <c r="JI143" s="15"/>
      <c r="JJ143" s="15"/>
      <c r="JK143" s="15"/>
      <c r="JL143" s="15"/>
      <c r="JM143" s="15"/>
      <c r="JN143" s="15"/>
      <c r="JO143" s="15"/>
      <c r="JP143" s="15"/>
      <c r="JQ143" s="15"/>
      <c r="JR143" s="15"/>
      <c r="JS143" s="15"/>
      <c r="JT143" s="15"/>
      <c r="JU143" s="15"/>
      <c r="JV143" s="15"/>
      <c r="JW143" s="15"/>
      <c r="JX143" s="15"/>
      <c r="JY143" s="15"/>
      <c r="JZ143" s="15"/>
      <c r="KA143" s="15"/>
      <c r="KB143" s="15"/>
    </row>
    <row r="144" spans="1:288" ht="15.75" customHeight="1" x14ac:dyDescent="0.25">
      <c r="A144" s="244"/>
      <c r="B144" s="244"/>
      <c r="C144" s="244"/>
      <c r="D144" s="244"/>
      <c r="E144" s="244"/>
      <c r="F144" s="244"/>
      <c r="G144" s="243"/>
      <c r="H144" s="244"/>
      <c r="I144" s="6"/>
      <c r="J144" s="6"/>
      <c r="K144" s="6"/>
      <c r="L144" s="250"/>
      <c r="M144" s="250"/>
      <c r="N144" s="168"/>
      <c r="O144" s="7"/>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14"/>
      <c r="CA144" s="14"/>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c r="IV144" s="15"/>
      <c r="IW144" s="15"/>
      <c r="IX144" s="15"/>
      <c r="IY144" s="15"/>
      <c r="IZ144" s="15"/>
      <c r="JA144" s="15"/>
      <c r="JB144" s="15"/>
      <c r="JC144" s="15"/>
      <c r="JD144" s="15"/>
      <c r="JE144" s="15"/>
      <c r="JF144" s="15"/>
      <c r="JG144" s="15"/>
      <c r="JH144" s="15"/>
      <c r="JI144" s="15"/>
      <c r="JJ144" s="15"/>
      <c r="JK144" s="15"/>
      <c r="JL144" s="15"/>
      <c r="JM144" s="15"/>
      <c r="JN144" s="15"/>
      <c r="JO144" s="15"/>
      <c r="JP144" s="15"/>
      <c r="JQ144" s="15"/>
      <c r="JR144" s="15"/>
      <c r="JS144" s="15"/>
      <c r="JT144" s="15"/>
      <c r="JU144" s="15"/>
      <c r="JV144" s="15"/>
      <c r="JW144" s="15"/>
      <c r="JX144" s="15"/>
      <c r="JY144" s="15"/>
      <c r="JZ144" s="15"/>
      <c r="KA144" s="15"/>
      <c r="KB144" s="15"/>
    </row>
    <row r="145" spans="1:288" ht="15.75" customHeight="1" x14ac:dyDescent="0.25">
      <c r="A145" s="244"/>
      <c r="B145" s="244"/>
      <c r="C145" s="244"/>
      <c r="D145" s="244"/>
      <c r="E145" s="244"/>
      <c r="F145" s="244"/>
      <c r="G145" s="243"/>
      <c r="H145" s="244"/>
      <c r="I145" s="6"/>
      <c r="J145" s="6"/>
      <c r="K145" s="6"/>
      <c r="L145" s="250"/>
      <c r="M145" s="250"/>
      <c r="N145" s="168"/>
      <c r="O145" s="7"/>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14"/>
      <c r="CA145" s="14"/>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c r="IV145" s="15"/>
      <c r="IW145" s="15"/>
      <c r="IX145" s="15"/>
      <c r="IY145" s="15"/>
      <c r="IZ145" s="15"/>
      <c r="JA145" s="15"/>
      <c r="JB145" s="15"/>
      <c r="JC145" s="15"/>
      <c r="JD145" s="15"/>
      <c r="JE145" s="15"/>
      <c r="JF145" s="15"/>
      <c r="JG145" s="15"/>
      <c r="JH145" s="15"/>
      <c r="JI145" s="15"/>
      <c r="JJ145" s="15"/>
      <c r="JK145" s="15"/>
      <c r="JL145" s="15"/>
      <c r="JM145" s="15"/>
      <c r="JN145" s="15"/>
      <c r="JO145" s="15"/>
      <c r="JP145" s="15"/>
      <c r="JQ145" s="15"/>
      <c r="JR145" s="15"/>
      <c r="JS145" s="15"/>
      <c r="JT145" s="15"/>
      <c r="JU145" s="15"/>
      <c r="JV145" s="15"/>
      <c r="JW145" s="15"/>
      <c r="JX145" s="15"/>
      <c r="JY145" s="15"/>
      <c r="JZ145" s="15"/>
      <c r="KA145" s="15"/>
      <c r="KB145" s="15"/>
    </row>
    <row r="146" spans="1:288" ht="15.75" customHeight="1" x14ac:dyDescent="0.25">
      <c r="A146" s="244"/>
      <c r="B146" s="244"/>
      <c r="C146" s="244"/>
      <c r="D146" s="244"/>
      <c r="E146" s="244"/>
      <c r="F146" s="244"/>
      <c r="G146" s="243"/>
      <c r="H146" s="244"/>
      <c r="I146" s="6"/>
      <c r="J146" s="6"/>
      <c r="K146" s="6"/>
      <c r="L146" s="250"/>
      <c r="M146" s="250"/>
      <c r="N146" s="168"/>
      <c r="O146" s="7"/>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14"/>
      <c r="CA146" s="14"/>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c r="IW146" s="15"/>
      <c r="IX146" s="15"/>
      <c r="IY146" s="15"/>
      <c r="IZ146" s="15"/>
      <c r="JA146" s="15"/>
      <c r="JB146" s="15"/>
      <c r="JC146" s="15"/>
      <c r="JD146" s="15"/>
      <c r="JE146" s="15"/>
      <c r="JF146" s="15"/>
      <c r="JG146" s="15"/>
      <c r="JH146" s="15"/>
      <c r="JI146" s="15"/>
      <c r="JJ146" s="15"/>
      <c r="JK146" s="15"/>
      <c r="JL146" s="15"/>
      <c r="JM146" s="15"/>
      <c r="JN146" s="15"/>
      <c r="JO146" s="15"/>
      <c r="JP146" s="15"/>
      <c r="JQ146" s="15"/>
      <c r="JR146" s="15"/>
      <c r="JS146" s="15"/>
      <c r="JT146" s="15"/>
      <c r="JU146" s="15"/>
      <c r="JV146" s="15"/>
      <c r="JW146" s="15"/>
      <c r="JX146" s="15"/>
      <c r="JY146" s="15"/>
      <c r="JZ146" s="15"/>
      <c r="KA146" s="15"/>
      <c r="KB146" s="15"/>
    </row>
    <row r="147" spans="1:288" ht="15.75" customHeight="1" x14ac:dyDescent="0.25">
      <c r="A147" s="244"/>
      <c r="B147" s="244"/>
      <c r="C147" s="244"/>
      <c r="D147" s="244"/>
      <c r="E147" s="244"/>
      <c r="F147" s="244"/>
      <c r="G147" s="243"/>
      <c r="H147" s="244"/>
      <c r="I147" s="6"/>
      <c r="J147" s="6"/>
      <c r="K147" s="6"/>
      <c r="L147" s="250"/>
      <c r="M147" s="250"/>
      <c r="N147" s="168"/>
      <c r="O147" s="7"/>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14"/>
      <c r="CA147" s="14"/>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c r="IW147" s="15"/>
      <c r="IX147" s="15"/>
      <c r="IY147" s="15"/>
      <c r="IZ147" s="15"/>
      <c r="JA147" s="15"/>
      <c r="JB147" s="15"/>
      <c r="JC147" s="15"/>
      <c r="JD147" s="15"/>
      <c r="JE147" s="15"/>
      <c r="JF147" s="15"/>
      <c r="JG147" s="15"/>
      <c r="JH147" s="15"/>
      <c r="JI147" s="15"/>
      <c r="JJ147" s="15"/>
      <c r="JK147" s="15"/>
      <c r="JL147" s="15"/>
      <c r="JM147" s="15"/>
      <c r="JN147" s="15"/>
      <c r="JO147" s="15"/>
      <c r="JP147" s="15"/>
      <c r="JQ147" s="15"/>
      <c r="JR147" s="15"/>
      <c r="JS147" s="15"/>
      <c r="JT147" s="15"/>
      <c r="JU147" s="15"/>
      <c r="JV147" s="15"/>
      <c r="JW147" s="15"/>
      <c r="JX147" s="15"/>
      <c r="JY147" s="15"/>
      <c r="JZ147" s="15"/>
      <c r="KA147" s="15"/>
      <c r="KB147" s="15"/>
    </row>
    <row r="148" spans="1:288" ht="15.75" customHeight="1" x14ac:dyDescent="0.25">
      <c r="A148" s="252"/>
      <c r="B148" s="252"/>
      <c r="C148" s="252"/>
      <c r="D148" s="252"/>
      <c r="E148" s="252"/>
      <c r="F148" s="252"/>
      <c r="G148" s="15"/>
      <c r="H148" s="15"/>
      <c r="I148" s="15"/>
      <c r="J148" s="15"/>
      <c r="K148" s="15"/>
      <c r="L148" s="15"/>
      <c r="M148" s="15"/>
      <c r="N148" s="168"/>
      <c r="O148" s="7"/>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14"/>
      <c r="CA148" s="14"/>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c r="IW148" s="15"/>
      <c r="IX148" s="15"/>
      <c r="IY148" s="15"/>
      <c r="IZ148" s="15"/>
      <c r="JA148" s="15"/>
      <c r="JB148" s="15"/>
      <c r="JC148" s="15"/>
      <c r="JD148" s="15"/>
      <c r="JE148" s="15"/>
      <c r="JF148" s="15"/>
      <c r="JG148" s="15"/>
      <c r="JH148" s="15"/>
      <c r="JI148" s="15"/>
      <c r="JJ148" s="15"/>
      <c r="JK148" s="15"/>
      <c r="JL148" s="15"/>
      <c r="JM148" s="15"/>
      <c r="JN148" s="15"/>
      <c r="JO148" s="15"/>
      <c r="JP148" s="15"/>
      <c r="JQ148" s="15"/>
      <c r="JR148" s="15"/>
      <c r="JS148" s="15"/>
      <c r="JT148" s="15"/>
      <c r="JU148" s="15"/>
      <c r="JV148" s="15"/>
      <c r="JW148" s="15"/>
      <c r="JX148" s="15"/>
      <c r="JY148" s="15"/>
      <c r="JZ148" s="15"/>
      <c r="KA148" s="15"/>
      <c r="KB148" s="15"/>
    </row>
    <row r="149" spans="1:288" ht="15.75" customHeight="1" x14ac:dyDescent="0.25">
      <c r="A149" s="252"/>
      <c r="B149" s="252"/>
      <c r="C149" s="252"/>
      <c r="D149" s="252"/>
      <c r="E149" s="252"/>
      <c r="F149" s="252"/>
      <c r="G149" s="15"/>
      <c r="H149" s="15"/>
      <c r="I149" s="15"/>
      <c r="J149" s="15"/>
      <c r="K149" s="15"/>
      <c r="L149" s="15"/>
      <c r="M149" s="15"/>
      <c r="N149" s="168"/>
      <c r="O149" s="7"/>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14"/>
      <c r="CA149" s="14"/>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33">
        <v>67899260000</v>
      </c>
      <c r="EX149" s="254" t="e">
        <f>#REF!+EW149</f>
        <v>#REF!</v>
      </c>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c r="IW149" s="15"/>
      <c r="IX149" s="15"/>
      <c r="IY149" s="15"/>
      <c r="IZ149" s="15"/>
      <c r="JA149" s="15"/>
      <c r="JB149" s="15"/>
      <c r="JC149" s="15"/>
      <c r="JD149" s="15"/>
      <c r="JE149" s="15"/>
      <c r="JF149" s="15"/>
      <c r="JG149" s="15"/>
      <c r="JH149" s="15"/>
      <c r="JI149" s="15"/>
      <c r="JJ149" s="15"/>
      <c r="JK149" s="15"/>
      <c r="JL149" s="15"/>
      <c r="JM149" s="15"/>
      <c r="JN149" s="15"/>
      <c r="JO149" s="15"/>
      <c r="JP149" s="15"/>
      <c r="JQ149" s="15"/>
      <c r="JR149" s="15"/>
      <c r="JS149" s="15"/>
      <c r="JT149" s="15"/>
      <c r="JU149" s="15"/>
      <c r="JV149" s="15"/>
      <c r="JW149" s="15"/>
      <c r="JX149" s="15"/>
      <c r="JY149" s="15"/>
      <c r="JZ149" s="15"/>
      <c r="KA149" s="15"/>
      <c r="KB149" s="15"/>
    </row>
    <row r="150" spans="1:288" ht="15.75" customHeight="1" x14ac:dyDescent="0.25">
      <c r="A150" s="252"/>
      <c r="B150" s="252"/>
      <c r="C150" s="252"/>
      <c r="D150" s="252"/>
      <c r="E150" s="252"/>
      <c r="F150" s="252"/>
      <c r="G150" s="15"/>
      <c r="H150" s="15"/>
      <c r="I150" s="15"/>
      <c r="J150" s="15"/>
      <c r="K150" s="15"/>
      <c r="L150" s="15"/>
      <c r="M150" s="15"/>
      <c r="N150" s="168"/>
      <c r="O150" s="7"/>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14"/>
      <c r="CA150" s="14"/>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c r="IW150" s="15"/>
      <c r="IX150" s="15"/>
      <c r="IY150" s="15"/>
      <c r="IZ150" s="15"/>
      <c r="JA150" s="15"/>
      <c r="JB150" s="15"/>
      <c r="JC150" s="15"/>
      <c r="JD150" s="15"/>
      <c r="JE150" s="15"/>
      <c r="JF150" s="15"/>
      <c r="JG150" s="15"/>
      <c r="JH150" s="15"/>
      <c r="JI150" s="15"/>
      <c r="JJ150" s="15"/>
      <c r="JK150" s="15"/>
      <c r="JL150" s="15"/>
      <c r="JM150" s="15"/>
      <c r="JN150" s="15"/>
      <c r="JO150" s="15"/>
      <c r="JP150" s="15"/>
      <c r="JQ150" s="15"/>
      <c r="JR150" s="15"/>
      <c r="JS150" s="15"/>
      <c r="JT150" s="15"/>
      <c r="JU150" s="15"/>
      <c r="JV150" s="15"/>
      <c r="JW150" s="15"/>
      <c r="JX150" s="15"/>
      <c r="JY150" s="15"/>
      <c r="JZ150" s="15"/>
      <c r="KA150" s="15"/>
      <c r="KB150" s="15"/>
    </row>
    <row r="151" spans="1:288" ht="15.75" customHeight="1" x14ac:dyDescent="0.25">
      <c r="A151" s="252"/>
      <c r="B151" s="252"/>
      <c r="C151" s="252"/>
      <c r="D151" s="252"/>
      <c r="E151" s="252"/>
      <c r="F151" s="252"/>
      <c r="G151" s="15"/>
      <c r="H151" s="15"/>
      <c r="I151" s="15"/>
      <c r="J151" s="15"/>
      <c r="K151" s="15"/>
      <c r="L151" s="15"/>
      <c r="M151" s="15"/>
      <c r="N151" s="168"/>
      <c r="O151" s="7"/>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14"/>
      <c r="CA151" s="14"/>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c r="IW151" s="15"/>
      <c r="IX151" s="15"/>
      <c r="IY151" s="15"/>
      <c r="IZ151" s="15"/>
      <c r="JA151" s="15"/>
      <c r="JB151" s="15"/>
      <c r="JC151" s="15"/>
      <c r="JD151" s="15"/>
      <c r="JE151" s="15"/>
      <c r="JF151" s="15"/>
      <c r="JG151" s="15"/>
      <c r="JH151" s="15"/>
      <c r="JI151" s="15"/>
      <c r="JJ151" s="15"/>
      <c r="JK151" s="15"/>
      <c r="JL151" s="15"/>
      <c r="JM151" s="15"/>
      <c r="JN151" s="15"/>
      <c r="JO151" s="15"/>
      <c r="JP151" s="15"/>
      <c r="JQ151" s="15"/>
      <c r="JR151" s="15"/>
      <c r="JS151" s="15"/>
      <c r="JT151" s="15"/>
      <c r="JU151" s="15"/>
      <c r="JV151" s="15"/>
      <c r="JW151" s="15"/>
      <c r="JX151" s="15"/>
      <c r="JY151" s="15"/>
      <c r="JZ151" s="15"/>
      <c r="KA151" s="15"/>
      <c r="KB151" s="15"/>
    </row>
    <row r="152" spans="1:288" ht="15.75" customHeight="1" x14ac:dyDescent="0.25">
      <c r="A152" s="252"/>
      <c r="B152" s="252"/>
      <c r="C152" s="252"/>
      <c r="D152" s="252"/>
      <c r="E152" s="252"/>
      <c r="F152" s="252"/>
      <c r="G152" s="15"/>
      <c r="H152" s="15"/>
      <c r="I152" s="15"/>
      <c r="J152" s="15"/>
      <c r="K152" s="15"/>
      <c r="L152" s="15"/>
      <c r="M152" s="15"/>
      <c r="N152" s="168"/>
      <c r="O152" s="7"/>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14"/>
      <c r="CA152" s="14"/>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c r="IW152" s="15"/>
      <c r="IX152" s="15"/>
      <c r="IY152" s="15"/>
      <c r="IZ152" s="15"/>
      <c r="JA152" s="15"/>
      <c r="JB152" s="15"/>
      <c r="JC152" s="15"/>
      <c r="JD152" s="15"/>
      <c r="JE152" s="15"/>
      <c r="JF152" s="15"/>
      <c r="JG152" s="15"/>
      <c r="JH152" s="15"/>
      <c r="JI152" s="15"/>
      <c r="JJ152" s="15"/>
      <c r="JK152" s="15"/>
      <c r="JL152" s="15"/>
      <c r="JM152" s="15"/>
      <c r="JN152" s="15"/>
      <c r="JO152" s="15"/>
      <c r="JP152" s="15"/>
      <c r="JQ152" s="15"/>
      <c r="JR152" s="15"/>
      <c r="JS152" s="15"/>
      <c r="JT152" s="15"/>
      <c r="JU152" s="15"/>
      <c r="JV152" s="15"/>
      <c r="JW152" s="15"/>
      <c r="JX152" s="15"/>
      <c r="JY152" s="15"/>
      <c r="JZ152" s="15"/>
      <c r="KA152" s="15"/>
      <c r="KB152" s="15"/>
    </row>
    <row r="153" spans="1:288" ht="15.75" customHeight="1" x14ac:dyDescent="0.25">
      <c r="A153" s="244"/>
      <c r="B153" s="244"/>
      <c r="C153" s="244"/>
      <c r="D153" s="244"/>
      <c r="E153" s="244"/>
      <c r="F153" s="244"/>
      <c r="G153" s="243"/>
      <c r="H153" s="244"/>
      <c r="I153" s="6"/>
      <c r="J153" s="6"/>
      <c r="K153" s="6"/>
      <c r="L153" s="250"/>
      <c r="M153" s="250"/>
      <c r="N153" s="168"/>
      <c r="O153" s="7"/>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14"/>
      <c r="CA153" s="14"/>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c r="IW153" s="15"/>
      <c r="IX153" s="15"/>
      <c r="IY153" s="15"/>
      <c r="IZ153" s="15"/>
      <c r="JA153" s="15"/>
      <c r="JB153" s="15"/>
      <c r="JC153" s="15"/>
      <c r="JD153" s="15"/>
      <c r="JE153" s="15"/>
      <c r="JF153" s="15"/>
      <c r="JG153" s="15"/>
      <c r="JH153" s="15"/>
      <c r="JI153" s="15"/>
      <c r="JJ153" s="15"/>
      <c r="JK153" s="15"/>
      <c r="JL153" s="15"/>
      <c r="JM153" s="15"/>
      <c r="JN153" s="15"/>
      <c r="JO153" s="15"/>
      <c r="JP153" s="15"/>
      <c r="JQ153" s="15"/>
      <c r="JR153" s="15"/>
      <c r="JS153" s="15"/>
      <c r="JT153" s="15"/>
      <c r="JU153" s="15"/>
      <c r="JV153" s="15"/>
      <c r="JW153" s="15"/>
      <c r="JX153" s="15"/>
      <c r="JY153" s="15"/>
      <c r="JZ153" s="15"/>
      <c r="KA153" s="15"/>
      <c r="KB153" s="15"/>
    </row>
    <row r="154" spans="1:288" ht="15.75" customHeight="1" x14ac:dyDescent="0.25">
      <c r="A154" s="255"/>
      <c r="B154" s="255"/>
      <c r="C154" s="255"/>
      <c r="D154" s="255"/>
      <c r="E154" s="255"/>
      <c r="F154" s="255"/>
      <c r="G154" s="2"/>
      <c r="H154" s="2"/>
      <c r="I154" s="2"/>
      <c r="J154" s="2"/>
      <c r="K154" s="2"/>
      <c r="L154" s="2"/>
      <c r="M154" s="2"/>
      <c r="N154" s="2"/>
      <c r="O154" s="256"/>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row>
    <row r="155" spans="1:288" ht="15.75" customHeight="1" x14ac:dyDescent="0.25">
      <c r="A155" s="255"/>
      <c r="B155" s="255"/>
      <c r="C155" s="255"/>
      <c r="D155" s="255"/>
      <c r="E155" s="255"/>
      <c r="F155" s="17" t="s">
        <v>993</v>
      </c>
      <c r="G155" s="257" t="s">
        <v>994</v>
      </c>
      <c r="H155" s="18" t="s">
        <v>995</v>
      </c>
      <c r="I155" s="560" t="s">
        <v>996</v>
      </c>
      <c r="J155" s="540"/>
      <c r="K155" s="11"/>
      <c r="L155" s="258">
        <v>353228424260.29602</v>
      </c>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row>
    <row r="156" spans="1:288" ht="15.75" customHeight="1" x14ac:dyDescent="0.25">
      <c r="A156" s="255"/>
      <c r="B156" s="255"/>
      <c r="C156" s="255"/>
      <c r="D156" s="255"/>
      <c r="E156" s="255"/>
      <c r="F156" s="17" t="s">
        <v>244</v>
      </c>
      <c r="G156" s="259">
        <f>88945106692.27+I156</f>
        <v>123037744830.28</v>
      </c>
      <c r="H156" s="260" t="e">
        <f t="shared" ref="H156:H157" si="8">(G156*100%)/$G$180</f>
        <v>#DIV/0!</v>
      </c>
      <c r="I156" s="261">
        <v>34092638138.009998</v>
      </c>
      <c r="J156" s="260">
        <f>+I156/I158</f>
        <v>0.5288063266651537</v>
      </c>
      <c r="K156" s="262"/>
      <c r="L156" s="258"/>
      <c r="M156" s="263"/>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row>
    <row r="157" spans="1:288" ht="15.75" customHeight="1" x14ac:dyDescent="0.25">
      <c r="A157" s="255"/>
      <c r="B157" s="255"/>
      <c r="C157" s="255"/>
      <c r="D157" s="255"/>
      <c r="E157" s="255"/>
      <c r="F157" s="17" t="s">
        <v>223</v>
      </c>
      <c r="G157" s="259">
        <f>306932268492.55+I157</f>
        <v>337310565021.70001</v>
      </c>
      <c r="H157" s="264" t="e">
        <f t="shared" si="8"/>
        <v>#DIV/0!</v>
      </c>
      <c r="I157" s="261">
        <f>30378296529.15</f>
        <v>30378296529.150002</v>
      </c>
      <c r="J157" s="260">
        <f>+I157/I158</f>
        <v>0.47119367333484619</v>
      </c>
      <c r="K157" s="262"/>
      <c r="L157" s="265">
        <v>337310565021.70001</v>
      </c>
      <c r="M157" s="266">
        <f>+L155-L157</f>
        <v>15917859238.596008</v>
      </c>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row>
    <row r="158" spans="1:288" ht="15.75" customHeight="1" x14ac:dyDescent="0.25">
      <c r="A158" s="255"/>
      <c r="B158" s="255"/>
      <c r="C158" s="255"/>
      <c r="D158" s="255"/>
      <c r="E158" s="255"/>
      <c r="F158" s="267" t="s">
        <v>8</v>
      </c>
      <c r="G158" s="268">
        <f>G156+G157</f>
        <v>460348309851.97998</v>
      </c>
      <c r="H158" s="269" t="e">
        <f>SUBTOTAL(9,H156:H157)</f>
        <v>#DIV/0!</v>
      </c>
      <c r="I158" s="268">
        <f t="shared" ref="I158:J158" si="9">SUM(I156:I157)</f>
        <v>64470934667.160004</v>
      </c>
      <c r="J158" s="260">
        <f t="shared" si="9"/>
        <v>0.99999999999999989</v>
      </c>
      <c r="K158" s="26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row>
    <row r="159" spans="1:288" ht="15.75" customHeight="1" x14ac:dyDescent="0.25">
      <c r="A159" s="255"/>
      <c r="B159" s="255"/>
      <c r="C159" s="255"/>
      <c r="D159" s="255"/>
      <c r="E159" s="255"/>
      <c r="F159" s="2"/>
      <c r="G159" s="270"/>
      <c r="H159" s="255"/>
      <c r="I159" s="2"/>
      <c r="J159" s="2"/>
      <c r="K159" s="2"/>
      <c r="L159" s="265"/>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row>
    <row r="160" spans="1:288" ht="15.75" customHeight="1" x14ac:dyDescent="0.25">
      <c r="A160" s="255"/>
      <c r="B160" s="255"/>
      <c r="C160" s="255"/>
      <c r="D160" s="255"/>
      <c r="E160" s="255"/>
      <c r="F160" s="2"/>
      <c r="G160" s="270"/>
      <c r="H160" s="271"/>
      <c r="I160" s="2"/>
      <c r="J160" s="2"/>
      <c r="K160" s="2"/>
      <c r="L160" s="265">
        <f>+G157-L157</f>
        <v>0</v>
      </c>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row>
    <row r="161" spans="1:288" ht="15.75" customHeight="1" x14ac:dyDescent="0.25">
      <c r="A161" s="255"/>
      <c r="B161" s="255"/>
      <c r="C161" s="255"/>
      <c r="D161" s="255"/>
      <c r="E161" s="255"/>
      <c r="F161" s="2"/>
      <c r="G161" s="2"/>
      <c r="H161" s="255"/>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row>
    <row r="162" spans="1:288" ht="15.75" customHeight="1" x14ac:dyDescent="0.25">
      <c r="A162" s="255"/>
      <c r="B162" s="255"/>
      <c r="C162" s="255"/>
      <c r="D162" s="255"/>
      <c r="E162" s="255"/>
      <c r="F162" s="17" t="s">
        <v>1012</v>
      </c>
      <c r="G162" s="257" t="s">
        <v>994</v>
      </c>
      <c r="H162" s="18" t="s">
        <v>995</v>
      </c>
      <c r="I162" s="561" t="s">
        <v>1013</v>
      </c>
      <c r="J162" s="540"/>
      <c r="K162" s="272"/>
      <c r="L162" s="560" t="s">
        <v>1014</v>
      </c>
      <c r="M162" s="540"/>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row>
    <row r="163" spans="1:288" ht="15.75" customHeight="1" x14ac:dyDescent="0.25">
      <c r="A163" s="255"/>
      <c r="B163" s="255"/>
      <c r="C163" s="255"/>
      <c r="D163" s="255"/>
      <c r="E163" s="255"/>
      <c r="F163" s="274" t="s">
        <v>244</v>
      </c>
      <c r="G163" s="261">
        <f t="shared" ref="G163:G164" si="10">I163+L163</f>
        <v>105008694420.42999</v>
      </c>
      <c r="H163" s="275" t="e">
        <f t="shared" ref="H163:H164" si="11">G163/$G$187</f>
        <v>#DIV/0!</v>
      </c>
      <c r="I163" s="261">
        <v>105008694420.42999</v>
      </c>
      <c r="J163" s="276">
        <f>+I163/I165</f>
        <v>0.27414102416980457</v>
      </c>
      <c r="K163" s="276"/>
      <c r="L163" s="261"/>
      <c r="M163" s="277">
        <f>+L163/L165</f>
        <v>0</v>
      </c>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row>
    <row r="164" spans="1:288" ht="15.75" customHeight="1" x14ac:dyDescent="0.25">
      <c r="A164" s="255"/>
      <c r="B164" s="255"/>
      <c r="C164" s="255"/>
      <c r="D164" s="255"/>
      <c r="E164" s="255"/>
      <c r="F164" s="274" t="s">
        <v>223</v>
      </c>
      <c r="G164" s="261">
        <f t="shared" si="10"/>
        <v>301223229388.44501</v>
      </c>
      <c r="H164" s="279" t="e">
        <f t="shared" si="11"/>
        <v>#DIV/0!</v>
      </c>
      <c r="I164" s="261">
        <v>278037567037.27502</v>
      </c>
      <c r="J164" s="276">
        <f>+I164/I165</f>
        <v>0.72585897583019543</v>
      </c>
      <c r="K164" s="276"/>
      <c r="L164" s="261">
        <v>23185662351.169998</v>
      </c>
      <c r="M164" s="277">
        <f>+L164/L165</f>
        <v>1</v>
      </c>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row>
    <row r="165" spans="1:288" ht="15.75" customHeight="1" x14ac:dyDescent="0.25">
      <c r="A165" s="255"/>
      <c r="B165" s="255"/>
      <c r="C165" s="255"/>
      <c r="D165" s="255"/>
      <c r="E165" s="255"/>
      <c r="F165" s="267" t="s">
        <v>8</v>
      </c>
      <c r="G165" s="268">
        <f t="shared" ref="G165:H165" si="12">G163+G164</f>
        <v>406231923808.875</v>
      </c>
      <c r="H165" s="269" t="e">
        <f t="shared" si="12"/>
        <v>#DIV/0!</v>
      </c>
      <c r="I165" s="59">
        <f t="shared" ref="I165:J165" si="13">SUM(I163:I164)</f>
        <v>383046261457.70502</v>
      </c>
      <c r="J165" s="280">
        <f t="shared" si="13"/>
        <v>1</v>
      </c>
      <c r="K165" s="280"/>
      <c r="L165" s="261">
        <f t="shared" ref="L165:M165" si="14">SUM(L163:L164)</f>
        <v>23185662351.169998</v>
      </c>
      <c r="M165" s="277">
        <f t="shared" si="14"/>
        <v>1</v>
      </c>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row>
    <row r="166" spans="1:288" ht="15.75" customHeight="1" x14ac:dyDescent="0.25">
      <c r="A166" s="255"/>
      <c r="B166" s="255"/>
      <c r="C166" s="255"/>
      <c r="D166" s="255"/>
      <c r="E166" s="255"/>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row>
  </sheetData>
  <autoFilter ref="A1:KB166"/>
  <mergeCells count="4">
    <mergeCell ref="A132:H132"/>
    <mergeCell ref="I155:J155"/>
    <mergeCell ref="I162:J162"/>
    <mergeCell ref="L162:M162"/>
  </mergeCells>
  <pageMargins left="0.7" right="0.7" top="0.75" bottom="0.75" header="0.3" footer="0.3"/>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POAI 2018 DEF</vt:lpstr>
      <vt:lpstr>PROPUESTA DE INVERSION</vt:lpstr>
      <vt:lpstr>SALDOS DISPONIBLES 2018</vt:lpstr>
      <vt:lpstr>POAI 2018</vt:lpstr>
      <vt:lpstr>POAI 2018  ELIMINADO</vt:lpstr>
      <vt:lpstr>'POAI 2018 DEF'!Títulos_a_imprimir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OFIC. DE BANCO DE PROYECTOS 1</cp:lastModifiedBy>
  <cp:lastPrinted>2017-12-15T16:04:34Z</cp:lastPrinted>
  <dcterms:created xsi:type="dcterms:W3CDTF">2017-10-02T16:18:43Z</dcterms:created>
  <dcterms:modified xsi:type="dcterms:W3CDTF">2018-01-24T16:19:45Z</dcterms:modified>
</cp:coreProperties>
</file>