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IER\Desktop\Colegios de arauca\poai\"/>
    </mc:Choice>
  </mc:AlternateContent>
  <workbookProtection workbookAlgorithmName="SHA-512" workbookHashValue="pInfT2AZlPu0AxrLvh8UAeGjIqWzNApnl+54lQLcbKLMygZ5UsculfyeFusm4HwbtuyLKtHchRdDSD8LQpwFUA==" workbookSaltValue="83Tz7la0HWmqTFHL3gGQuA==" workbookSpinCount="100000" lockStructure="1"/>
  <bookViews>
    <workbookView xWindow="1128" yWindow="1188" windowWidth="21840" windowHeight="13680" tabRatio="500" activeTab="4"/>
  </bookViews>
  <sheets>
    <sheet name="POAI 2017" sheetId="9" r:id="rId1"/>
    <sheet name="SALDOS DISPONIBLES" sheetId="5" r:id="rId2"/>
    <sheet name="CULTURA" sheetId="13" r:id="rId3"/>
    <sheet name="UAESA" sheetId="12" r:id="rId4"/>
    <sheet name="Hoja2" sheetId="11" r:id="rId5"/>
  </sheets>
  <externalReferences>
    <externalReference r:id="rId6"/>
  </externalReferences>
  <definedNames>
    <definedName name="_xlnm._FilterDatabase" localSheetId="2" hidden="1">CULTURA!$A$2:$J$35</definedName>
    <definedName name="_xlnm._FilterDatabase" localSheetId="0" hidden="1">'POAI 2017'!$A$2:$BN$473</definedName>
    <definedName name="_xlnm.Print_Area" localSheetId="0">'POAI 2017'!$A$1:$GN$482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3" i="9" l="1"/>
  <c r="O3" i="9"/>
  <c r="Q3" i="9"/>
  <c r="R3" i="9"/>
  <c r="S3" i="9"/>
  <c r="T3" i="9"/>
  <c r="U3" i="9"/>
  <c r="V3" i="9"/>
  <c r="X3" i="9"/>
  <c r="Y3" i="9"/>
  <c r="Z3" i="9"/>
  <c r="AA3" i="9"/>
  <c r="AB3" i="9"/>
  <c r="AC3" i="9"/>
  <c r="AD3" i="9"/>
  <c r="AF3" i="9"/>
  <c r="AT3" i="9"/>
  <c r="AW3" i="9"/>
  <c r="BC3" i="9"/>
  <c r="BC360" i="9"/>
  <c r="BI3" i="9"/>
  <c r="L241" i="9" l="1"/>
  <c r="L120" i="9" l="1"/>
  <c r="L168" i="9" l="1"/>
  <c r="K168" i="9" s="1"/>
  <c r="K275" i="9"/>
  <c r="L151" i="9"/>
  <c r="K151" i="9" s="1"/>
  <c r="L285" i="9"/>
  <c r="K285" i="9" s="1"/>
  <c r="L12" i="11"/>
  <c r="K12" i="11" s="1"/>
  <c r="L29" i="11"/>
  <c r="L30" i="11"/>
  <c r="L31" i="11"/>
  <c r="K31" i="11" s="1"/>
  <c r="L34" i="11"/>
  <c r="K34" i="11" s="1"/>
  <c r="L35" i="11"/>
  <c r="L36" i="11"/>
  <c r="K37" i="11"/>
  <c r="K36" i="11"/>
  <c r="K35" i="11"/>
  <c r="K30" i="11"/>
  <c r="K29" i="11"/>
  <c r="K24" i="11"/>
  <c r="K17" i="11"/>
  <c r="M99" i="9"/>
  <c r="L9" i="9"/>
  <c r="K9" i="9" s="1"/>
  <c r="L10" i="9"/>
  <c r="K10" i="9" s="1"/>
  <c r="L11" i="9"/>
  <c r="K11" i="9" s="1"/>
  <c r="L12" i="9"/>
  <c r="K12" i="9" s="1"/>
  <c r="L13" i="9"/>
  <c r="K13" i="9" s="1"/>
  <c r="L14" i="9"/>
  <c r="K14" i="9" s="1"/>
  <c r="L15" i="9"/>
  <c r="K15" i="9" s="1"/>
  <c r="L16" i="9"/>
  <c r="K16" i="9" s="1"/>
  <c r="L17" i="9"/>
  <c r="K17" i="9" s="1"/>
  <c r="L18" i="9"/>
  <c r="K18" i="9" s="1"/>
  <c r="L19" i="9"/>
  <c r="K19" i="9" s="1"/>
  <c r="L20" i="9"/>
  <c r="K20" i="9" s="1"/>
  <c r="L21" i="9"/>
  <c r="K21" i="9" s="1"/>
  <c r="AK22" i="9"/>
  <c r="L22" i="9" s="1"/>
  <c r="K22" i="9" s="1"/>
  <c r="L23" i="9"/>
  <c r="K23" i="9"/>
  <c r="L24" i="9"/>
  <c r="K24" i="9" s="1"/>
  <c r="L25" i="9"/>
  <c r="K25" i="9" s="1"/>
  <c r="L27" i="9"/>
  <c r="K27" i="9" s="1"/>
  <c r="L28" i="9"/>
  <c r="K28" i="9" s="1"/>
  <c r="L29" i="9"/>
  <c r="K29" i="9" s="1"/>
  <c r="L30" i="9"/>
  <c r="K30" i="9" s="1"/>
  <c r="L31" i="9"/>
  <c r="K31" i="9" s="1"/>
  <c r="L32" i="9"/>
  <c r="K32" i="9"/>
  <c r="L33" i="9"/>
  <c r="K33" i="9" s="1"/>
  <c r="L34" i="9"/>
  <c r="K34" i="9" s="1"/>
  <c r="L35" i="9"/>
  <c r="K35" i="9" s="1"/>
  <c r="L36" i="9"/>
  <c r="K36" i="9" s="1"/>
  <c r="L37" i="9"/>
  <c r="K37" i="9" s="1"/>
  <c r="L38" i="9"/>
  <c r="K38" i="9" s="1"/>
  <c r="L39" i="9"/>
  <c r="K39" i="9" s="1"/>
  <c r="L40" i="9"/>
  <c r="K40" i="9"/>
  <c r="L41" i="9"/>
  <c r="K41" i="9" s="1"/>
  <c r="L42" i="9"/>
  <c r="K42" i="9" s="1"/>
  <c r="L43" i="9"/>
  <c r="K43" i="9" s="1"/>
  <c r="L44" i="9"/>
  <c r="K44" i="9" s="1"/>
  <c r="L45" i="9"/>
  <c r="K45" i="9" s="1"/>
  <c r="L46" i="9"/>
  <c r="K46" i="9" s="1"/>
  <c r="L47" i="9"/>
  <c r="K47" i="9" s="1"/>
  <c r="L48" i="9"/>
  <c r="K48" i="9"/>
  <c r="L49" i="9"/>
  <c r="K49" i="9" s="1"/>
  <c r="L50" i="9"/>
  <c r="K50" i="9" s="1"/>
  <c r="L51" i="9"/>
  <c r="K51" i="9" s="1"/>
  <c r="L52" i="9"/>
  <c r="K52" i="9" s="1"/>
  <c r="L53" i="9"/>
  <c r="K53" i="9" s="1"/>
  <c r="L54" i="9"/>
  <c r="K54" i="9" s="1"/>
  <c r="AE55" i="9"/>
  <c r="L56" i="9"/>
  <c r="K56" i="9" s="1"/>
  <c r="L57" i="9"/>
  <c r="K57" i="9" s="1"/>
  <c r="BF59" i="9"/>
  <c r="L59" i="9" s="1"/>
  <c r="K59" i="9" s="1"/>
  <c r="L60" i="9"/>
  <c r="K60" i="9"/>
  <c r="L61" i="9"/>
  <c r="K61" i="9" s="1"/>
  <c r="L62" i="9"/>
  <c r="K62" i="9" s="1"/>
  <c r="L63" i="9"/>
  <c r="K63" i="9" s="1"/>
  <c r="L64" i="9"/>
  <c r="K64" i="9" s="1"/>
  <c r="L65" i="9"/>
  <c r="K65" i="9" s="1"/>
  <c r="L66" i="9"/>
  <c r="K66" i="9" s="1"/>
  <c r="L67" i="9"/>
  <c r="K67" i="9" s="1"/>
  <c r="L68" i="9"/>
  <c r="K68" i="9"/>
  <c r="L69" i="9"/>
  <c r="K69" i="9" s="1"/>
  <c r="L70" i="9"/>
  <c r="K70" i="9" s="1"/>
  <c r="AG71" i="9"/>
  <c r="L71" i="9" s="1"/>
  <c r="K71" i="9" s="1"/>
  <c r="L72" i="9"/>
  <c r="K72" i="9" s="1"/>
  <c r="L73" i="9"/>
  <c r="K73" i="9" s="1"/>
  <c r="L74" i="9"/>
  <c r="K74" i="9" s="1"/>
  <c r="L75" i="9"/>
  <c r="K75" i="9" s="1"/>
  <c r="L76" i="9"/>
  <c r="K76" i="9" s="1"/>
  <c r="L77" i="9"/>
  <c r="K77" i="9" s="1"/>
  <c r="L78" i="9"/>
  <c r="K78" i="9" s="1"/>
  <c r="L79" i="9"/>
  <c r="K79" i="9"/>
  <c r="L80" i="9"/>
  <c r="K80" i="9" s="1"/>
  <c r="L81" i="9"/>
  <c r="K81" i="9" s="1"/>
  <c r="L82" i="9"/>
  <c r="K82" i="9" s="1"/>
  <c r="L83" i="9"/>
  <c r="K83" i="9" s="1"/>
  <c r="L84" i="9"/>
  <c r="K84" i="9" s="1"/>
  <c r="L85" i="9"/>
  <c r="K85" i="9" s="1"/>
  <c r="L86" i="9"/>
  <c r="K86" i="9" s="1"/>
  <c r="L87" i="9"/>
  <c r="K87" i="9"/>
  <c r="L88" i="9"/>
  <c r="K88" i="9" s="1"/>
  <c r="L89" i="9"/>
  <c r="K89" i="9" s="1"/>
  <c r="L90" i="9"/>
  <c r="K90" i="9" s="1"/>
  <c r="L91" i="9"/>
  <c r="K91" i="9" s="1"/>
  <c r="L92" i="9"/>
  <c r="K92" i="9" s="1"/>
  <c r="L93" i="9"/>
  <c r="K93" i="9" s="1"/>
  <c r="L94" i="9"/>
  <c r="K94" i="9" s="1"/>
  <c r="L95" i="9"/>
  <c r="K95" i="9" s="1"/>
  <c r="L96" i="9"/>
  <c r="K96" i="9" s="1"/>
  <c r="L97" i="9"/>
  <c r="K97" i="9" s="1"/>
  <c r="L98" i="9"/>
  <c r="K98" i="9" s="1"/>
  <c r="L99" i="9"/>
  <c r="K99" i="9" s="1"/>
  <c r="L100" i="9"/>
  <c r="K100" i="9" s="1"/>
  <c r="L101" i="9"/>
  <c r="K101" i="9" s="1"/>
  <c r="L102" i="9"/>
  <c r="K102" i="9" s="1"/>
  <c r="L103" i="9"/>
  <c r="K103" i="9" s="1"/>
  <c r="L104" i="9"/>
  <c r="K104" i="9" s="1"/>
  <c r="L105" i="9"/>
  <c r="K105" i="9" s="1"/>
  <c r="L106" i="9"/>
  <c r="K106" i="9" s="1"/>
  <c r="L107" i="9"/>
  <c r="K107" i="9" s="1"/>
  <c r="L108" i="9"/>
  <c r="K108" i="9" s="1"/>
  <c r="L109" i="9"/>
  <c r="K109" i="9" s="1"/>
  <c r="L110" i="9"/>
  <c r="K110" i="9" s="1"/>
  <c r="L111" i="9"/>
  <c r="K111" i="9" s="1"/>
  <c r="L112" i="9"/>
  <c r="K112" i="9" s="1"/>
  <c r="L113" i="9"/>
  <c r="K113" i="9" s="1"/>
  <c r="L114" i="9"/>
  <c r="K114" i="9" s="1"/>
  <c r="L115" i="9"/>
  <c r="K115" i="9" s="1"/>
  <c r="L116" i="9"/>
  <c r="K116" i="9" s="1"/>
  <c r="L117" i="9"/>
  <c r="K117" i="9" s="1"/>
  <c r="L118" i="9"/>
  <c r="K118" i="9" s="1"/>
  <c r="L119" i="9"/>
  <c r="K119" i="9" s="1"/>
  <c r="L121" i="9"/>
  <c r="K121" i="9" s="1"/>
  <c r="L122" i="9"/>
  <c r="K122" i="9" s="1"/>
  <c r="L123" i="9"/>
  <c r="K123" i="9" s="1"/>
  <c r="L124" i="9"/>
  <c r="K124" i="9" s="1"/>
  <c r="L125" i="9"/>
  <c r="K125" i="9" s="1"/>
  <c r="L126" i="9"/>
  <c r="K126" i="9" s="1"/>
  <c r="L127" i="9"/>
  <c r="K127" i="9" s="1"/>
  <c r="L128" i="9"/>
  <c r="K128" i="9" s="1"/>
  <c r="L129" i="9"/>
  <c r="K129" i="9" s="1"/>
  <c r="L130" i="9"/>
  <c r="K130" i="9" s="1"/>
  <c r="L135" i="9"/>
  <c r="K135" i="9" s="1"/>
  <c r="L136" i="9"/>
  <c r="K136" i="9" s="1"/>
  <c r="L137" i="9"/>
  <c r="K137" i="9" s="1"/>
  <c r="L138" i="9"/>
  <c r="K138" i="9" s="1"/>
  <c r="L139" i="9"/>
  <c r="K139" i="9" s="1"/>
  <c r="L140" i="9"/>
  <c r="K140" i="9" s="1"/>
  <c r="L141" i="9"/>
  <c r="K141" i="9" s="1"/>
  <c r="L142" i="9"/>
  <c r="K142" i="9" s="1"/>
  <c r="L143" i="9"/>
  <c r="K143" i="9" s="1"/>
  <c r="L144" i="9"/>
  <c r="K144" i="9" s="1"/>
  <c r="L145" i="9"/>
  <c r="K145" i="9" s="1"/>
  <c r="L146" i="9"/>
  <c r="K146" i="9" s="1"/>
  <c r="L147" i="9"/>
  <c r="K147" i="9" s="1"/>
  <c r="AG148" i="9"/>
  <c r="L148" i="9" s="1"/>
  <c r="K148" i="9" s="1"/>
  <c r="L149" i="9"/>
  <c r="K149" i="9" s="1"/>
  <c r="L150" i="9"/>
  <c r="K150" i="9" s="1"/>
  <c r="L152" i="9"/>
  <c r="K152" i="9" s="1"/>
  <c r="L153" i="9"/>
  <c r="K153" i="9" s="1"/>
  <c r="L154" i="9"/>
  <c r="K154" i="9" s="1"/>
  <c r="L155" i="9"/>
  <c r="K155" i="9" s="1"/>
  <c r="L156" i="9"/>
  <c r="K156" i="9" s="1"/>
  <c r="L157" i="9"/>
  <c r="K157" i="9" s="1"/>
  <c r="L158" i="9"/>
  <c r="K158" i="9" s="1"/>
  <c r="L159" i="9"/>
  <c r="K159" i="9" s="1"/>
  <c r="L160" i="9"/>
  <c r="K160" i="9" s="1"/>
  <c r="L161" i="9"/>
  <c r="K161" i="9" s="1"/>
  <c r="L162" i="9"/>
  <c r="K162" i="9" s="1"/>
  <c r="L163" i="9"/>
  <c r="K163" i="9" s="1"/>
  <c r="L164" i="9"/>
  <c r="K164" i="9" s="1"/>
  <c r="L165" i="9"/>
  <c r="K165" i="9" s="1"/>
  <c r="L166" i="9"/>
  <c r="K166" i="9" s="1"/>
  <c r="L167" i="9"/>
  <c r="K167" i="9" s="1"/>
  <c r="L169" i="9"/>
  <c r="K169" i="9" s="1"/>
  <c r="L170" i="9"/>
  <c r="K170" i="9" s="1"/>
  <c r="L171" i="9"/>
  <c r="K171" i="9" s="1"/>
  <c r="L172" i="9"/>
  <c r="K172" i="9" s="1"/>
  <c r="L173" i="9"/>
  <c r="K173" i="9" s="1"/>
  <c r="L174" i="9"/>
  <c r="K174" i="9" s="1"/>
  <c r="L175" i="9"/>
  <c r="K175" i="9" s="1"/>
  <c r="L176" i="9"/>
  <c r="K176" i="9" s="1"/>
  <c r="L177" i="9"/>
  <c r="K177" i="9" s="1"/>
  <c r="L178" i="9"/>
  <c r="K178" i="9" s="1"/>
  <c r="L179" i="9"/>
  <c r="K179" i="9" s="1"/>
  <c r="L180" i="9"/>
  <c r="K180" i="9"/>
  <c r="L181" i="9"/>
  <c r="K181" i="9" s="1"/>
  <c r="L182" i="9"/>
  <c r="K182" i="9" s="1"/>
  <c r="L183" i="9"/>
  <c r="K183" i="9" s="1"/>
  <c r="L184" i="9"/>
  <c r="K184" i="9"/>
  <c r="L185" i="9"/>
  <c r="K185" i="9" s="1"/>
  <c r="L186" i="9"/>
  <c r="K186" i="9" s="1"/>
  <c r="L187" i="9"/>
  <c r="K187" i="9" s="1"/>
  <c r="L188" i="9"/>
  <c r="K188" i="9"/>
  <c r="L189" i="9"/>
  <c r="K189" i="9" s="1"/>
  <c r="L190" i="9"/>
  <c r="K190" i="9" s="1"/>
  <c r="L191" i="9"/>
  <c r="K191" i="9" s="1"/>
  <c r="L192" i="9"/>
  <c r="K192" i="9"/>
  <c r="L193" i="9"/>
  <c r="K193" i="9" s="1"/>
  <c r="L194" i="9"/>
  <c r="K194" i="9" s="1"/>
  <c r="L195" i="9"/>
  <c r="K195" i="9" s="1"/>
  <c r="L196" i="9"/>
  <c r="K196" i="9"/>
  <c r="L197" i="9"/>
  <c r="K197" i="9" s="1"/>
  <c r="L198" i="9"/>
  <c r="K198" i="9" s="1"/>
  <c r="BF199" i="9"/>
  <c r="L199" i="9" s="1"/>
  <c r="K199" i="9" s="1"/>
  <c r="L200" i="9"/>
  <c r="K200" i="9" s="1"/>
  <c r="L201" i="9"/>
  <c r="K201" i="9" s="1"/>
  <c r="L202" i="9"/>
  <c r="K202" i="9" s="1"/>
  <c r="L203" i="9"/>
  <c r="K203" i="9"/>
  <c r="L204" i="9"/>
  <c r="K204" i="9" s="1"/>
  <c r="L205" i="9"/>
  <c r="K205" i="9" s="1"/>
  <c r="L206" i="9"/>
  <c r="K206" i="9" s="1"/>
  <c r="L207" i="9"/>
  <c r="K207" i="9" s="1"/>
  <c r="L208" i="9"/>
  <c r="K208" i="9" s="1"/>
  <c r="L209" i="9"/>
  <c r="K209" i="9" s="1"/>
  <c r="L210" i="9"/>
  <c r="K210" i="9" s="1"/>
  <c r="L211" i="9"/>
  <c r="K211" i="9" s="1"/>
  <c r="L212" i="9"/>
  <c r="K212" i="9" s="1"/>
  <c r="L213" i="9"/>
  <c r="K213" i="9" s="1"/>
  <c r="L214" i="9"/>
  <c r="K214" i="9" s="1"/>
  <c r="L215" i="9"/>
  <c r="K215" i="9" s="1"/>
  <c r="L216" i="9"/>
  <c r="K216" i="9" s="1"/>
  <c r="L217" i="9"/>
  <c r="K217" i="9" s="1"/>
  <c r="L218" i="9"/>
  <c r="K218" i="9" s="1"/>
  <c r="L219" i="9"/>
  <c r="K219" i="9" s="1"/>
  <c r="L220" i="9"/>
  <c r="K220" i="9" s="1"/>
  <c r="L221" i="9"/>
  <c r="K221" i="9" s="1"/>
  <c r="L222" i="9"/>
  <c r="K222" i="9" s="1"/>
  <c r="L223" i="9"/>
  <c r="K223" i="9" s="1"/>
  <c r="L224" i="9"/>
  <c r="K224" i="9" s="1"/>
  <c r="L225" i="9"/>
  <c r="K225" i="9" s="1"/>
  <c r="L226" i="9"/>
  <c r="K226" i="9" s="1"/>
  <c r="L227" i="9"/>
  <c r="K227" i="9" s="1"/>
  <c r="L228" i="9"/>
  <c r="K228" i="9" s="1"/>
  <c r="L229" i="9"/>
  <c r="K229" i="9" s="1"/>
  <c r="L230" i="9"/>
  <c r="K230" i="9" s="1"/>
  <c r="L231" i="9"/>
  <c r="K231" i="9" s="1"/>
  <c r="L232" i="9"/>
  <c r="K232" i="9" s="1"/>
  <c r="L233" i="9"/>
  <c r="K233" i="9" s="1"/>
  <c r="L234" i="9"/>
  <c r="K234" i="9" s="1"/>
  <c r="L235" i="9"/>
  <c r="K235" i="9" s="1"/>
  <c r="L236" i="9"/>
  <c r="K236" i="9" s="1"/>
  <c r="L237" i="9"/>
  <c r="K237" i="9" s="1"/>
  <c r="L238" i="9"/>
  <c r="K238" i="9" s="1"/>
  <c r="L239" i="9"/>
  <c r="K239" i="9" s="1"/>
  <c r="L240" i="9"/>
  <c r="K240" i="9" s="1"/>
  <c r="L242" i="9"/>
  <c r="K242" i="9" s="1"/>
  <c r="L243" i="9"/>
  <c r="K243" i="9" s="1"/>
  <c r="L244" i="9"/>
  <c r="K244" i="9" s="1"/>
  <c r="L245" i="9"/>
  <c r="K245" i="9" s="1"/>
  <c r="L246" i="9"/>
  <c r="K246" i="9" s="1"/>
  <c r="L247" i="9"/>
  <c r="K247" i="9" s="1"/>
  <c r="K248" i="9"/>
  <c r="L249" i="9"/>
  <c r="K249" i="9" s="1"/>
  <c r="L250" i="9"/>
  <c r="K250" i="9" s="1"/>
  <c r="L251" i="9"/>
  <c r="K251" i="9" s="1"/>
  <c r="L252" i="9"/>
  <c r="K252" i="9" s="1"/>
  <c r="L253" i="9"/>
  <c r="K253" i="9" s="1"/>
  <c r="L254" i="9"/>
  <c r="K254" i="9" s="1"/>
  <c r="M255" i="9"/>
  <c r="L255" i="9" s="1"/>
  <c r="K255" i="9" s="1"/>
  <c r="L256" i="9"/>
  <c r="K256" i="9" s="1"/>
  <c r="L257" i="9"/>
  <c r="K257" i="9" s="1"/>
  <c r="L258" i="9"/>
  <c r="K258" i="9" s="1"/>
  <c r="L259" i="9"/>
  <c r="K259" i="9" s="1"/>
  <c r="L260" i="9"/>
  <c r="K260" i="9" s="1"/>
  <c r="L261" i="9"/>
  <c r="K261" i="9" s="1"/>
  <c r="L262" i="9"/>
  <c r="K262" i="9" s="1"/>
  <c r="L263" i="9"/>
  <c r="K263" i="9" s="1"/>
  <c r="L264" i="9"/>
  <c r="K264" i="9" s="1"/>
  <c r="L265" i="9"/>
  <c r="K265" i="9" s="1"/>
  <c r="L266" i="9"/>
  <c r="K266" i="9" s="1"/>
  <c r="L267" i="9"/>
  <c r="K267" i="9" s="1"/>
  <c r="L268" i="9"/>
  <c r="K268" i="9" s="1"/>
  <c r="L269" i="9"/>
  <c r="K269" i="9" s="1"/>
  <c r="L270" i="9"/>
  <c r="K270" i="9" s="1"/>
  <c r="L271" i="9"/>
  <c r="K271" i="9" s="1"/>
  <c r="L272" i="9"/>
  <c r="K272" i="9" s="1"/>
  <c r="L273" i="9"/>
  <c r="K273" i="9" s="1"/>
  <c r="L274" i="9"/>
  <c r="K274" i="9" s="1"/>
  <c r="L276" i="9"/>
  <c r="K276" i="9" s="1"/>
  <c r="L277" i="9"/>
  <c r="K277" i="9" s="1"/>
  <c r="L278" i="9"/>
  <c r="K278" i="9" s="1"/>
  <c r="L279" i="9"/>
  <c r="K279" i="9" s="1"/>
  <c r="L280" i="9"/>
  <c r="K280" i="9" s="1"/>
  <c r="L281" i="9"/>
  <c r="K281" i="9" s="1"/>
  <c r="L282" i="9"/>
  <c r="K282" i="9" s="1"/>
  <c r="L283" i="9"/>
  <c r="K283" i="9" s="1"/>
  <c r="L284" i="9"/>
  <c r="K284" i="9"/>
  <c r="L286" i="9"/>
  <c r="K286" i="9" s="1"/>
  <c r="L287" i="9"/>
  <c r="K287" i="9" s="1"/>
  <c r="L288" i="9"/>
  <c r="K288" i="9" s="1"/>
  <c r="L289" i="9"/>
  <c r="K289" i="9" s="1"/>
  <c r="L290" i="9"/>
  <c r="K290" i="9" s="1"/>
  <c r="K291" i="9"/>
  <c r="L337" i="9"/>
  <c r="K337" i="9" s="1"/>
  <c r="L338" i="9"/>
  <c r="K338" i="9"/>
  <c r="L339" i="9"/>
  <c r="K339" i="9" s="1"/>
  <c r="L340" i="9"/>
  <c r="K340" i="9" s="1"/>
  <c r="L341" i="9"/>
  <c r="K341" i="9" s="1"/>
  <c r="L342" i="9"/>
  <c r="K342" i="9"/>
  <c r="L343" i="9"/>
  <c r="K343" i="9" s="1"/>
  <c r="L345" i="9"/>
  <c r="K345" i="9" s="1"/>
  <c r="L346" i="9"/>
  <c r="K346" i="9" s="1"/>
  <c r="L348" i="9"/>
  <c r="K348" i="9"/>
  <c r="L349" i="9"/>
  <c r="K349" i="9" s="1"/>
  <c r="L350" i="9"/>
  <c r="K350" i="9" s="1"/>
  <c r="L351" i="9"/>
  <c r="K351" i="9" s="1"/>
  <c r="L352" i="9"/>
  <c r="K352" i="9"/>
  <c r="L353" i="9"/>
  <c r="K353" i="9" s="1"/>
  <c r="L354" i="9"/>
  <c r="K354" i="9" s="1"/>
  <c r="L355" i="9"/>
  <c r="K355" i="9" s="1"/>
  <c r="L356" i="9"/>
  <c r="K356" i="9"/>
  <c r="L357" i="9"/>
  <c r="K357" i="9" s="1"/>
  <c r="L358" i="9"/>
  <c r="K358" i="9" s="1"/>
  <c r="L359" i="9"/>
  <c r="K359" i="9" s="1"/>
  <c r="L360" i="9"/>
  <c r="K360" i="9" s="1"/>
  <c r="L361" i="9"/>
  <c r="K361" i="9" s="1"/>
  <c r="L362" i="9"/>
  <c r="K362" i="9" s="1"/>
  <c r="L363" i="9"/>
  <c r="K363" i="9"/>
  <c r="L364" i="9"/>
  <c r="K364" i="9" s="1"/>
  <c r="L365" i="9"/>
  <c r="K365" i="9" s="1"/>
  <c r="L366" i="9"/>
  <c r="K366" i="9" s="1"/>
  <c r="L367" i="9"/>
  <c r="K367" i="9" s="1"/>
  <c r="L368" i="9"/>
  <c r="K368" i="9" s="1"/>
  <c r="L369" i="9"/>
  <c r="K369" i="9"/>
  <c r="L370" i="9"/>
  <c r="K370" i="9" s="1"/>
  <c r="L371" i="9"/>
  <c r="K371" i="9" s="1"/>
  <c r="L372" i="9"/>
  <c r="K372" i="9" s="1"/>
  <c r="L373" i="9"/>
  <c r="K373" i="9"/>
  <c r="L374" i="9"/>
  <c r="K374" i="9" s="1"/>
  <c r="L375" i="9"/>
  <c r="K375" i="9" s="1"/>
  <c r="L376" i="9"/>
  <c r="K376" i="9" s="1"/>
  <c r="L377" i="9"/>
  <c r="K377" i="9"/>
  <c r="L378" i="9"/>
  <c r="K378" i="9" s="1"/>
  <c r="L379" i="9"/>
  <c r="K379" i="9" s="1"/>
  <c r="L380" i="9"/>
  <c r="K380" i="9" s="1"/>
  <c r="L381" i="9"/>
  <c r="K381" i="9"/>
  <c r="L382" i="9"/>
  <c r="K382" i="9" s="1"/>
  <c r="L383" i="9"/>
  <c r="K383" i="9" s="1"/>
  <c r="L384" i="9"/>
  <c r="K384" i="9" s="1"/>
  <c r="L385" i="9"/>
  <c r="K385" i="9"/>
  <c r="L386" i="9"/>
  <c r="K386" i="9" s="1"/>
  <c r="L387" i="9"/>
  <c r="K387" i="9" s="1"/>
  <c r="L388" i="9"/>
  <c r="K388" i="9" s="1"/>
  <c r="L389" i="9"/>
  <c r="K389" i="9"/>
  <c r="L390" i="9"/>
  <c r="K390" i="9" s="1"/>
  <c r="L391" i="9"/>
  <c r="K391" i="9" s="1"/>
  <c r="L392" i="9"/>
  <c r="K392" i="9" s="1"/>
  <c r="L393" i="9"/>
  <c r="K393" i="9"/>
  <c r="L394" i="9"/>
  <c r="K394" i="9" s="1"/>
  <c r="L395" i="9"/>
  <c r="K395" i="9" s="1"/>
  <c r="L396" i="9"/>
  <c r="K396" i="9" s="1"/>
  <c r="L397" i="9"/>
  <c r="K397" i="9"/>
  <c r="L398" i="9"/>
  <c r="K398" i="9" s="1"/>
  <c r="L399" i="9"/>
  <c r="K399" i="9" s="1"/>
  <c r="L400" i="9"/>
  <c r="K400" i="9" s="1"/>
  <c r="L401" i="9"/>
  <c r="K401" i="9"/>
  <c r="L402" i="9"/>
  <c r="K402" i="9" s="1"/>
  <c r="L403" i="9"/>
  <c r="K403" i="9" s="1"/>
  <c r="L404" i="9"/>
  <c r="K404" i="9" s="1"/>
  <c r="L405" i="9"/>
  <c r="K405" i="9"/>
  <c r="L406" i="9"/>
  <c r="K406" i="9" s="1"/>
  <c r="L407" i="9"/>
  <c r="K407" i="9" s="1"/>
  <c r="L408" i="9"/>
  <c r="K408" i="9" s="1"/>
  <c r="L409" i="9"/>
  <c r="K409" i="9"/>
  <c r="L410" i="9"/>
  <c r="K410" i="9" s="1"/>
  <c r="L411" i="9"/>
  <c r="K411" i="9" s="1"/>
  <c r="L412" i="9"/>
  <c r="K412" i="9" s="1"/>
  <c r="L413" i="9"/>
  <c r="K413" i="9"/>
  <c r="L414" i="9"/>
  <c r="K414" i="9" s="1"/>
  <c r="L415" i="9"/>
  <c r="K415" i="9" s="1"/>
  <c r="L416" i="9"/>
  <c r="K416" i="9" s="1"/>
  <c r="L417" i="9"/>
  <c r="K417" i="9"/>
  <c r="L418" i="9"/>
  <c r="K418" i="9" s="1"/>
  <c r="L419" i="9"/>
  <c r="K419" i="9" s="1"/>
  <c r="L420" i="9"/>
  <c r="K420" i="9" s="1"/>
  <c r="L421" i="9"/>
  <c r="K421" i="9" s="1"/>
  <c r="L422" i="9"/>
  <c r="K422" i="9" s="1"/>
  <c r="L423" i="9"/>
  <c r="K423" i="9" s="1"/>
  <c r="L424" i="9"/>
  <c r="K424" i="9" s="1"/>
  <c r="L425" i="9"/>
  <c r="K425" i="9"/>
  <c r="L426" i="9"/>
  <c r="K426" i="9" s="1"/>
  <c r="L427" i="9"/>
  <c r="K427" i="9" s="1"/>
  <c r="L428" i="9"/>
  <c r="K428" i="9" s="1"/>
  <c r="L429" i="9"/>
  <c r="K429" i="9" s="1"/>
  <c r="L430" i="9"/>
  <c r="K430" i="9" s="1"/>
  <c r="L431" i="9"/>
  <c r="K431" i="9" s="1"/>
  <c r="L432" i="9"/>
  <c r="K432" i="9" s="1"/>
  <c r="L433" i="9"/>
  <c r="K433" i="9"/>
  <c r="L434" i="9"/>
  <c r="K434" i="9" s="1"/>
  <c r="L435" i="9"/>
  <c r="K435" i="9" s="1"/>
  <c r="L436" i="9"/>
  <c r="K436" i="9" s="1"/>
  <c r="L437" i="9"/>
  <c r="K437" i="9" s="1"/>
  <c r="L438" i="9"/>
  <c r="K438" i="9" s="1"/>
  <c r="L439" i="9"/>
  <c r="K439" i="9" s="1"/>
  <c r="L440" i="9"/>
  <c r="K440" i="9" s="1"/>
  <c r="L441" i="9"/>
  <c r="K441" i="9"/>
  <c r="L442" i="9"/>
  <c r="K442" i="9" s="1"/>
  <c r="L443" i="9"/>
  <c r="K443" i="9"/>
  <c r="L444" i="9"/>
  <c r="K444" i="9" s="1"/>
  <c r="K445" i="9"/>
  <c r="L446" i="9"/>
  <c r="K446" i="9" s="1"/>
  <c r="L447" i="9"/>
  <c r="K447" i="9"/>
  <c r="L448" i="9"/>
  <c r="K448" i="9" s="1"/>
  <c r="L449" i="9"/>
  <c r="K449" i="9" s="1"/>
  <c r="L450" i="9"/>
  <c r="K450" i="9" s="1"/>
  <c r="L451" i="9"/>
  <c r="K451" i="9" s="1"/>
  <c r="L454" i="9"/>
  <c r="K454" i="9" s="1"/>
  <c r="L455" i="9"/>
  <c r="K455" i="9" s="1"/>
  <c r="L456" i="9"/>
  <c r="K456" i="9" s="1"/>
  <c r="L457" i="9"/>
  <c r="K457" i="9"/>
  <c r="L458" i="9"/>
  <c r="K458" i="9" s="1"/>
  <c r="L459" i="9"/>
  <c r="K459" i="9" s="1"/>
  <c r="L460" i="9"/>
  <c r="K460" i="9" s="1"/>
  <c r="L461" i="9"/>
  <c r="K461" i="9" s="1"/>
  <c r="L462" i="9"/>
  <c r="K462" i="9" s="1"/>
  <c r="L463" i="9"/>
  <c r="K463" i="9" s="1"/>
  <c r="L465" i="9"/>
  <c r="K465" i="9" s="1"/>
  <c r="L466" i="9"/>
  <c r="K466" i="9"/>
  <c r="L467" i="9"/>
  <c r="K467" i="9" s="1"/>
  <c r="L468" i="9"/>
  <c r="K468" i="9" s="1"/>
  <c r="L469" i="9"/>
  <c r="K469" i="9" s="1"/>
  <c r="L470" i="9"/>
  <c r="K470" i="9" s="1"/>
  <c r="M471" i="9"/>
  <c r="L471" i="9" s="1"/>
  <c r="K471" i="9" s="1"/>
  <c r="BJ487" i="9"/>
  <c r="K488" i="9"/>
  <c r="K489" i="9" s="1"/>
  <c r="AS294" i="9"/>
  <c r="AS295" i="9"/>
  <c r="AS296" i="9"/>
  <c r="AS297" i="9"/>
  <c r="AS298" i="9"/>
  <c r="AS299" i="9"/>
  <c r="AS300" i="9"/>
  <c r="AS301" i="9"/>
  <c r="AS302" i="9"/>
  <c r="AS303" i="9"/>
  <c r="AS304" i="9"/>
  <c r="AS305" i="9"/>
  <c r="AS306" i="9"/>
  <c r="AS307" i="9"/>
  <c r="AS308" i="9"/>
  <c r="AS309" i="9"/>
  <c r="AS310" i="9"/>
  <c r="AS311" i="9"/>
  <c r="AS312" i="9"/>
  <c r="AS313" i="9"/>
  <c r="AS314" i="9"/>
  <c r="AS315" i="9"/>
  <c r="AS316" i="9"/>
  <c r="AS317" i="9"/>
  <c r="AS318" i="9"/>
  <c r="AS319" i="9"/>
  <c r="AS320" i="9"/>
  <c r="AS321" i="9"/>
  <c r="AS322" i="9"/>
  <c r="AS323" i="9"/>
  <c r="AS324" i="9"/>
  <c r="AS325" i="9"/>
  <c r="AS326" i="9"/>
  <c r="AS327" i="9"/>
  <c r="AS328" i="9"/>
  <c r="AS329" i="9"/>
  <c r="AS330" i="9"/>
  <c r="AS331" i="9"/>
  <c r="AS332" i="9"/>
  <c r="AS333" i="9"/>
  <c r="AS334" i="9"/>
  <c r="AS335" i="9"/>
  <c r="AS293" i="9"/>
  <c r="L26" i="9"/>
  <c r="L134" i="9"/>
  <c r="L133" i="9"/>
  <c r="L132" i="9"/>
  <c r="L131" i="9"/>
  <c r="M472" i="9"/>
  <c r="GN478" i="9"/>
  <c r="GM477" i="9" s="1"/>
  <c r="AE58" i="9"/>
  <c r="L58" i="9" s="1"/>
  <c r="L344" i="9"/>
  <c r="L347" i="9"/>
  <c r="L452" i="9"/>
  <c r="L453" i="9"/>
  <c r="L464" i="9"/>
  <c r="BC472" i="9"/>
  <c r="BC473" i="9" s="1"/>
  <c r="BD472" i="9"/>
  <c r="AY472" i="9"/>
  <c r="AZ472" i="9"/>
  <c r="BA472" i="9"/>
  <c r="BB472" i="9"/>
  <c r="BE472" i="9"/>
  <c r="BF472" i="9"/>
  <c r="BG472" i="9"/>
  <c r="BH472" i="9"/>
  <c r="BI472" i="9"/>
  <c r="BJ472" i="9"/>
  <c r="BK472" i="9"/>
  <c r="BL472" i="9"/>
  <c r="BM472" i="9"/>
  <c r="BN472" i="9"/>
  <c r="AF472" i="9"/>
  <c r="AG472" i="9"/>
  <c r="AH472" i="9"/>
  <c r="AI472" i="9"/>
  <c r="AJ472" i="9"/>
  <c r="AK472" i="9"/>
  <c r="AL472" i="9"/>
  <c r="AM472" i="9"/>
  <c r="AN472" i="9"/>
  <c r="AO472" i="9"/>
  <c r="AP472" i="9"/>
  <c r="AQ472" i="9"/>
  <c r="AR472" i="9"/>
  <c r="AT472" i="9"/>
  <c r="AU472" i="9"/>
  <c r="AV472" i="9"/>
  <c r="AW472" i="9"/>
  <c r="AX472" i="9"/>
  <c r="AD472" i="9"/>
  <c r="AE472" i="9"/>
  <c r="Y472" i="9"/>
  <c r="Y473" i="9" s="1"/>
  <c r="Z472" i="9"/>
  <c r="AA472" i="9"/>
  <c r="AA473" i="9" s="1"/>
  <c r="AB472" i="9"/>
  <c r="AB473" i="9" s="1"/>
  <c r="AC472" i="9"/>
  <c r="AC473" i="9" s="1"/>
  <c r="L49" i="13"/>
  <c r="AS31" i="13"/>
  <c r="K31" i="13" s="1"/>
  <c r="AS32" i="13"/>
  <c r="K32" i="13" s="1"/>
  <c r="AS34" i="13"/>
  <c r="K34" i="13" s="1"/>
  <c r="AV27" i="13"/>
  <c r="BZ3" i="13"/>
  <c r="BY3" i="13"/>
  <c r="BV3" i="13"/>
  <c r="R3" i="13"/>
  <c r="Q3" i="13"/>
  <c r="P3" i="13"/>
  <c r="O3" i="13"/>
  <c r="N3" i="13"/>
  <c r="M3" i="13"/>
  <c r="L3" i="13"/>
  <c r="C28" i="12"/>
  <c r="C22" i="12"/>
  <c r="C6" i="12"/>
  <c r="C33" i="12"/>
  <c r="N472" i="9"/>
  <c r="O472" i="9"/>
  <c r="P472" i="9"/>
  <c r="Q472" i="9"/>
  <c r="R472" i="9"/>
  <c r="S472" i="9"/>
  <c r="T472" i="9"/>
  <c r="U472" i="9"/>
  <c r="U473" i="9" s="1"/>
  <c r="V472" i="9"/>
  <c r="V473" i="9" s="1"/>
  <c r="W472" i="9"/>
  <c r="W473" i="9" s="1"/>
  <c r="X472" i="9"/>
  <c r="X473" i="9" s="1"/>
  <c r="Z473" i="9"/>
  <c r="AD473" i="9"/>
  <c r="B36" i="5"/>
  <c r="B38" i="5"/>
  <c r="B40" i="5"/>
  <c r="B33" i="5" s="1"/>
  <c r="B20" i="5"/>
  <c r="B21" i="5"/>
  <c r="B22" i="5"/>
  <c r="B19" i="5" s="1"/>
  <c r="B18" i="5"/>
  <c r="B16" i="5"/>
  <c r="B17" i="5"/>
  <c r="B15" i="5" s="1"/>
  <c r="C34" i="5"/>
  <c r="C35" i="5"/>
  <c r="C37" i="5"/>
  <c r="E37" i="5" s="1"/>
  <c r="C38" i="5"/>
  <c r="C39" i="5"/>
  <c r="E39" i="5" s="1"/>
  <c r="C40" i="5"/>
  <c r="C20" i="5"/>
  <c r="C21" i="5"/>
  <c r="C22" i="5" s="1"/>
  <c r="E22" i="5" s="1"/>
  <c r="C23" i="5"/>
  <c r="C24" i="5"/>
  <c r="C25" i="5"/>
  <c r="C26" i="5"/>
  <c r="C27" i="5"/>
  <c r="E27" i="5" s="1"/>
  <c r="C28" i="5"/>
  <c r="C29" i="5"/>
  <c r="C31" i="5"/>
  <c r="E31" i="5" s="1"/>
  <c r="C32" i="5"/>
  <c r="C16" i="5"/>
  <c r="C17" i="5"/>
  <c r="C15" i="5" s="1"/>
  <c r="C18" i="5"/>
  <c r="D36" i="5"/>
  <c r="D33" i="5"/>
  <c r="D29" i="5"/>
  <c r="D19" i="5" s="1"/>
  <c r="D18" i="5"/>
  <c r="D17" i="5"/>
  <c r="D15" i="5" s="1"/>
  <c r="E40" i="5"/>
  <c r="E38" i="5"/>
  <c r="E36" i="5"/>
  <c r="E35" i="5"/>
  <c r="E34" i="5"/>
  <c r="E32" i="5"/>
  <c r="E30" i="5"/>
  <c r="E28" i="5"/>
  <c r="E25" i="5"/>
  <c r="E24" i="5"/>
  <c r="E23" i="5"/>
  <c r="E21" i="5"/>
  <c r="E20" i="5"/>
  <c r="E18" i="5"/>
  <c r="E5" i="5"/>
  <c r="B6" i="5"/>
  <c r="E6" i="5" s="1"/>
  <c r="E7" i="5"/>
  <c r="E8" i="5"/>
  <c r="B9" i="5"/>
  <c r="E9" i="5" s="1"/>
  <c r="E10" i="5"/>
  <c r="AS292" i="9"/>
  <c r="AS3" i="9" s="1"/>
  <c r="AS472" i="9"/>
  <c r="E29" i="5" l="1"/>
  <c r="M3" i="9"/>
  <c r="M473" i="9" s="1"/>
  <c r="E16" i="5"/>
  <c r="E15" i="5"/>
  <c r="B11" i="5"/>
  <c r="L55" i="9"/>
  <c r="K55" i="9" s="1"/>
  <c r="AE3" i="9"/>
  <c r="C34" i="12"/>
  <c r="K37" i="13"/>
  <c r="L472" i="9"/>
  <c r="L473" i="9" s="1"/>
  <c r="K472" i="9"/>
  <c r="D41" i="5"/>
  <c r="E11" i="5"/>
  <c r="E17" i="5"/>
  <c r="GM476" i="9"/>
  <c r="C19" i="5"/>
  <c r="E19" i="5" s="1"/>
  <c r="B41" i="5"/>
  <c r="C33" i="5"/>
  <c r="C41" i="5" s="1"/>
  <c r="E41" i="5" l="1"/>
  <c r="E33" i="5"/>
</calcChain>
</file>

<file path=xl/comments1.xml><?xml version="1.0" encoding="utf-8"?>
<comments xmlns="http://schemas.openxmlformats.org/spreadsheetml/2006/main">
  <authors>
    <author>imac</author>
    <author>LIBIA KARELIA GALVIS RODRIGUEZ</author>
  </authors>
  <commentList>
    <comment ref="K106" authorId="0" shapeId="0">
      <text>
        <r>
          <rPr>
            <b/>
            <sz val="9"/>
            <color indexed="81"/>
            <rFont val="Calibri"/>
            <family val="2"/>
          </rPr>
          <t>imac:</t>
        </r>
        <r>
          <rPr>
            <sz val="12"/>
            <color theme="1"/>
            <rFont val="Calibri"/>
            <family val="2"/>
            <scheme val="minor"/>
          </rPr>
          <t xml:space="preserve">
TQ</t>
        </r>
      </text>
    </comment>
    <comment ref="K129" authorId="1" shapeId="0">
      <text>
        <r>
          <rPr>
            <b/>
            <sz val="9"/>
            <color indexed="81"/>
            <rFont val="Calibri"/>
            <family val="2"/>
          </rPr>
          <t>LIBIA KARELIA GALVIS RODRIGUEZ:</t>
        </r>
        <r>
          <rPr>
            <sz val="9"/>
            <color indexed="81"/>
            <rFont val="Calibri"/>
            <family val="2"/>
          </rPr>
          <t xml:space="preserve">
NC</t>
        </r>
      </text>
    </comment>
    <comment ref="K138" authorId="1" shapeId="0">
      <text>
        <r>
          <rPr>
            <b/>
            <sz val="9"/>
            <color indexed="81"/>
            <rFont val="Calibri"/>
            <family val="2"/>
          </rPr>
          <t>LIBIA KARELIA GALVIS RODRIGUEZ:</t>
        </r>
        <r>
          <rPr>
            <sz val="9"/>
            <color indexed="81"/>
            <rFont val="Calibri"/>
            <family val="2"/>
          </rPr>
          <t xml:space="preserve">
NC</t>
        </r>
      </text>
    </comment>
  </commentList>
</comments>
</file>

<file path=xl/sharedStrings.xml><?xml version="1.0" encoding="utf-8"?>
<sst xmlns="http://schemas.openxmlformats.org/spreadsheetml/2006/main" count="4307" uniqueCount="1393">
  <si>
    <t>REGALIAS DEL REGIMEN ANTERIOR</t>
  </si>
  <si>
    <t>ESTAMPILLAS</t>
  </si>
  <si>
    <t>UN</t>
  </si>
  <si>
    <t>DIM</t>
  </si>
  <si>
    <t>EJE</t>
  </si>
  <si>
    <t>PROG</t>
  </si>
  <si>
    <t>SUBP</t>
  </si>
  <si>
    <t>Proyecto</t>
  </si>
  <si>
    <t>PROYECTO DE INVERSION</t>
  </si>
  <si>
    <t>VALOR DEL PROYECTO</t>
  </si>
  <si>
    <t>Rendimientos Financieros FAEP</t>
  </si>
  <si>
    <t>Rendimientos Financieros Regalías</t>
  </si>
  <si>
    <t>Arrendamientos</t>
  </si>
  <si>
    <t>Gaceta Departamental</t>
  </si>
  <si>
    <t>Rendimientos Financieros ICLD</t>
  </si>
  <si>
    <t>Otras multas de Gobierno</t>
  </si>
  <si>
    <t>Rendimientos Financieros Estampilla Pro-Adulto Mayor</t>
  </si>
  <si>
    <t>Sobretasa al Acpm</t>
  </si>
  <si>
    <t>Cofinanciacion de coberturas en educacion entidades productoras</t>
  </si>
  <si>
    <t>FAEP</t>
  </si>
  <si>
    <t>Participación de Regalías, Rendimientos financieros Regalías y otras regalías</t>
  </si>
  <si>
    <t>Estampilla Prodesarrollo Departamental (Decreto 1222/86)Deportes 50%</t>
  </si>
  <si>
    <t>Estampilla prodesarrollo infraestructura sanitaria 25%</t>
  </si>
  <si>
    <t xml:space="preserve"> Estampilla PRODESARROLLO infraestructura educativa 25%</t>
  </si>
  <si>
    <t xml:space="preserve"> Estampilla Proelectrificacion Rural</t>
  </si>
  <si>
    <t xml:space="preserve"> Estampilla Procultura (Ordenanza 07E de 2013)</t>
  </si>
  <si>
    <t xml:space="preserve"> Estampilla Procultura (Ordenanza 07E de 2013). Red de Bibliotecas Públicas</t>
  </si>
  <si>
    <t>Superavit 10% Estampilla Procultura Red de Bibliotecas</t>
  </si>
  <si>
    <t xml:space="preserve"> Estampilla Pro-Adulto Mayor</t>
  </si>
  <si>
    <t>Impuesto del 5% Fondo de Seguridad Ley 418/97, Contratación De La Gobernación De Arauca</t>
  </si>
  <si>
    <t>Rendimientos Financieros Recursos para Agua Potable y Saneamiento Básico SGP - Ley 1176/2007</t>
  </si>
  <si>
    <t>PRESUPUESTO GENERAL DE LA NACION ALIMENTACION ESCOLAR SALDOS</t>
  </si>
  <si>
    <t>FONDO DE GESTION DEL RIESGO DE DESASTRES</t>
  </si>
  <si>
    <t>Convenios y Otras Rentas Específicas</t>
  </si>
  <si>
    <t>RECURSOS PROPIOS PARA INVERSION  ICLD</t>
  </si>
  <si>
    <t>02</t>
  </si>
  <si>
    <t>SECRETARIA DE GOBIERNO Y SEGURIDAD CIUDADANA</t>
  </si>
  <si>
    <t>03</t>
  </si>
  <si>
    <t>Dimensión Ambiental</t>
  </si>
  <si>
    <t>04</t>
  </si>
  <si>
    <t>Crecimiento Verde</t>
  </si>
  <si>
    <t>17</t>
  </si>
  <si>
    <t>Desarrollo Sostenible territorial</t>
  </si>
  <si>
    <t>45</t>
  </si>
  <si>
    <t>Adaptación al Cambio Climático</t>
  </si>
  <si>
    <t>1270</t>
  </si>
  <si>
    <t>Formulación del Plan Departamental de adaptación y mitigación al cambio climático en el Departamento de Arauca</t>
  </si>
  <si>
    <t>1271</t>
  </si>
  <si>
    <t>Implementación de acciones que mitiguen el impacto del cambio climático en el Departamento de Arauca</t>
  </si>
  <si>
    <t>Dimensión Institucional</t>
  </si>
  <si>
    <t>05</t>
  </si>
  <si>
    <t>Buen Gobierno</t>
  </si>
  <si>
    <t>18</t>
  </si>
  <si>
    <t>Gestión Pública</t>
  </si>
  <si>
    <t>50</t>
  </si>
  <si>
    <t>Participación comunitaria y servicio al ciudadano</t>
  </si>
  <si>
    <t>1272</t>
  </si>
  <si>
    <t>Implementación de pedagogías para formación de lideres y generación de capacidades comunitarias con enfoque diferencial en el Departamento de Arauca</t>
  </si>
  <si>
    <t>1274</t>
  </si>
  <si>
    <t>Fortalecimiento institucional para inspección, control y vigilancia de las juntas de acción comunal</t>
  </si>
  <si>
    <t>20</t>
  </si>
  <si>
    <t>Integración regional</t>
  </si>
  <si>
    <t>54</t>
  </si>
  <si>
    <t xml:space="preserve">Fronteras y Globalización </t>
  </si>
  <si>
    <t>1275</t>
  </si>
  <si>
    <t>Fortalecimiento a proyectos productivos de pequeños ganaderos en municipios de frontera en el Departamento de Arauca</t>
  </si>
  <si>
    <t>1276</t>
  </si>
  <si>
    <t>Apoyo a Proyectos de investigación para la estabilizacion socioeconomica y migratoria en la Frontera Arauca - Apure</t>
  </si>
  <si>
    <t>06</t>
  </si>
  <si>
    <t>Reconciliación, participación y Convivencia para la Paz</t>
  </si>
  <si>
    <t>21</t>
  </si>
  <si>
    <t>Seguridad, convivencia y Justicia</t>
  </si>
  <si>
    <t>56</t>
  </si>
  <si>
    <t>Justicia y Seguridad</t>
  </si>
  <si>
    <t>58</t>
  </si>
  <si>
    <t>59</t>
  </si>
  <si>
    <t xml:space="preserve">Reintegracion  social y economica </t>
  </si>
  <si>
    <t>60</t>
  </si>
  <si>
    <t>Reconciliación</t>
  </si>
  <si>
    <t>1279</t>
  </si>
  <si>
    <t>Implementación de actividades que promuevan  la reconciliación y la paz en las comunidades del Departamento de Arauca</t>
  </si>
  <si>
    <t>1280</t>
  </si>
  <si>
    <t>Desarrollo de instrumentos para la construcción de la politica de paz articulada a la politica nacional  en el Departamento de Arauca</t>
  </si>
  <si>
    <t>SECRETARIA GENERAL Y DESARROLLO INSTITUCIONAL</t>
  </si>
  <si>
    <t>Dimensión Económica</t>
  </si>
  <si>
    <t>Productividad y Competitividad para el desarrollo</t>
  </si>
  <si>
    <t>13</t>
  </si>
  <si>
    <t>Ciudades Inteligentes</t>
  </si>
  <si>
    <t>37</t>
  </si>
  <si>
    <t>Cultura ciudadana</t>
  </si>
  <si>
    <t>Dimensión  Institucional</t>
  </si>
  <si>
    <t>48</t>
  </si>
  <si>
    <t>Gestión y fortalecimiento Institucional</t>
  </si>
  <si>
    <t>SECRETARIA DE HACIENDA</t>
  </si>
  <si>
    <t>01</t>
  </si>
  <si>
    <t>Dimensión Social</t>
  </si>
  <si>
    <t>Equidad Social para la Paz</t>
  </si>
  <si>
    <t>11</t>
  </si>
  <si>
    <t>Arauca Deportiva, sana y Competitiva</t>
  </si>
  <si>
    <t>28</t>
  </si>
  <si>
    <t>Participación, posicionamiento y liderazgo de la cultura deportiva</t>
  </si>
  <si>
    <t>Apoyo, promoción  y Fomento del Deporte en convenio con los municipios del Departamento de Arauca(conforme al Decreto 4934/2009)</t>
  </si>
  <si>
    <t>Apoyo y fomento de las escuelas de formación deportivas en el departamento de Arauca</t>
  </si>
  <si>
    <t>29</t>
  </si>
  <si>
    <t>Construcción de entornos vitales de la cultura deportiva</t>
  </si>
  <si>
    <t>08</t>
  </si>
  <si>
    <t>Grupos Etnicos</t>
  </si>
  <si>
    <t>22</t>
  </si>
  <si>
    <t>Afrodescendientes</t>
  </si>
  <si>
    <t>23</t>
  </si>
  <si>
    <t xml:space="preserve"> Indígenas</t>
  </si>
  <si>
    <t>07</t>
  </si>
  <si>
    <t>Poblaciones Prioritarias</t>
  </si>
  <si>
    <t>Mujeres y Equidad de Género</t>
  </si>
  <si>
    <t>Personas en condición de discapacidad</t>
  </si>
  <si>
    <t>Persona mayor</t>
  </si>
  <si>
    <t>49</t>
  </si>
  <si>
    <t>Finanzas Públicas</t>
  </si>
  <si>
    <t>SECRETARIA DE PLANEACION</t>
  </si>
  <si>
    <t>Reducción de Brechas de pobreza para la igualdad</t>
  </si>
  <si>
    <t>Vivienda digna y productiva</t>
  </si>
  <si>
    <t>Vivienda Urbana</t>
  </si>
  <si>
    <t>1317</t>
  </si>
  <si>
    <t>Apoyo al proceso de titulación de predios en vivienda de interès social en el Departamento de Arauca</t>
  </si>
  <si>
    <t>12</t>
  </si>
  <si>
    <t>34</t>
  </si>
  <si>
    <t>Gestión Urbana</t>
  </si>
  <si>
    <t>1318</t>
  </si>
  <si>
    <t>Recuperación urbanistica y adecuación de espacios y zonas verdes en el Departamento  de Arauca</t>
  </si>
  <si>
    <t>36</t>
  </si>
  <si>
    <t>Conectividad digital y Comunicaciones</t>
  </si>
  <si>
    <t>16</t>
  </si>
  <si>
    <t>42</t>
  </si>
  <si>
    <t>Turismo Sostenible</t>
  </si>
  <si>
    <t>1320</t>
  </si>
  <si>
    <t>Implementación de estrategias de promoción y desarrollo del turismo sostenible en el Departamento de Arauca</t>
  </si>
  <si>
    <t>Gestión Empresarial y de Servicios</t>
  </si>
  <si>
    <t>43</t>
  </si>
  <si>
    <t>Empleo Decente</t>
  </si>
  <si>
    <t>44</t>
  </si>
  <si>
    <t>Estructura Empresarial</t>
  </si>
  <si>
    <t>1323</t>
  </si>
  <si>
    <t>Apoyo a las acciones que fortalezcan el Emprendimiento  y el sector empresarial  del Departamento de Arauca</t>
  </si>
  <si>
    <t>19</t>
  </si>
  <si>
    <t>Desarrollo y Planeación Territorial</t>
  </si>
  <si>
    <t>51</t>
  </si>
  <si>
    <t>Fortalecimiento Municipal</t>
  </si>
  <si>
    <t>52</t>
  </si>
  <si>
    <t>Planeación territorial</t>
  </si>
  <si>
    <t>1327</t>
  </si>
  <si>
    <t>Apoyo a la financiación  y cofinanciación de proyectos priorizados  en el marco del Contrato Plan del Departamento de Arauca</t>
  </si>
  <si>
    <t>1329</t>
  </si>
  <si>
    <t xml:space="preserve">Asistencia técnica y fortalecimiento del proceso de seguimiento y evaluación de las políticas públicas  y el  Plan de Desarrollo Departamental </t>
  </si>
  <si>
    <t>1330</t>
  </si>
  <si>
    <t>Levantamiento de información estadística para el proceso de toma de decisiones y la planeación regional en el  Departamento de Arauca</t>
  </si>
  <si>
    <t>1331</t>
  </si>
  <si>
    <t xml:space="preserve">Estudios,  Diseños y   formulación de proyectos  para el mejoramiento y oportunidad  de  la Inversion  en el Departamento de Arauca </t>
  </si>
  <si>
    <t>53</t>
  </si>
  <si>
    <t xml:space="preserve">Ordenamiento del territorio para el desarrollo sostenible </t>
  </si>
  <si>
    <t>1333</t>
  </si>
  <si>
    <t>Formulación e implementación del Plan de Ordenamiento Territorial Departamental</t>
  </si>
  <si>
    <t>Integración Regional e internacionalización</t>
  </si>
  <si>
    <t>55</t>
  </si>
  <si>
    <t>Cooperación Internacional y Desarrollo</t>
  </si>
  <si>
    <t>SECRETARIA DE EDUCACION</t>
  </si>
  <si>
    <t>Educación de Calidad</t>
  </si>
  <si>
    <t>Educación Inicial para la Paz</t>
  </si>
  <si>
    <t xml:space="preserve">Acceso y permanencia </t>
  </si>
  <si>
    <t>1336</t>
  </si>
  <si>
    <t>Implementación del programa de alimentación escolar en las instituciones y centros educativos del Departamento de Arauca</t>
  </si>
  <si>
    <t>Calidad Educativa para un territorio de Paz</t>
  </si>
  <si>
    <t>Educación con pertinencia</t>
  </si>
  <si>
    <t>10</t>
  </si>
  <si>
    <t>Cultura esencia del territorio</t>
  </si>
  <si>
    <t>26</t>
  </si>
  <si>
    <t xml:space="preserve"> Formación  y promoción Cultural</t>
  </si>
  <si>
    <t>26.01.01</t>
  </si>
  <si>
    <t>1348</t>
  </si>
  <si>
    <t>Adquisición de modulos  para el desarrollo de la lectura y servicios bibliotecarios para la población del Departamento de Arauca</t>
  </si>
  <si>
    <t>26.01.02</t>
  </si>
  <si>
    <t>26.01.03</t>
  </si>
  <si>
    <t>1350</t>
  </si>
  <si>
    <t>Apoyo y fortalecimiento de  las bibliotecas que integran la red departamental de bibliotecas públicas en los municipios del departamento de Arauca.</t>
  </si>
  <si>
    <t>Apoyo a la realizacion del encuentro y formacion de bibliotecarios que integran la Red Departamental de bibliotecas del Departamento de Arauca.</t>
  </si>
  <si>
    <t>1352</t>
  </si>
  <si>
    <t>Apoyo a la Promocion de programas de lectura de la biblioteca pública en espacios públicos  del municipio de Arauca, Departamento de Arauca.</t>
  </si>
  <si>
    <t>1353</t>
  </si>
  <si>
    <t>Desarrollo de estrategias de   lectura a niños, niñas, adolescentes con el fin de facilitar y promover la disponibilidad y el acceso a la información  y a la cultura con oportunidad a la población araucana</t>
  </si>
  <si>
    <t>26.03.08</t>
  </si>
  <si>
    <t>1354</t>
  </si>
  <si>
    <t xml:space="preserve">Apoyo al programa de formacion artistica en las diferentes areas en el departamento de Arauca. </t>
  </si>
  <si>
    <t>26.03.09</t>
  </si>
  <si>
    <t>1355</t>
  </si>
  <si>
    <t>Apoyo a la formacion artistica en instrumentos de viento y percusion para creacion de la sinfonica juvenil del Departamento de Arauca.</t>
  </si>
  <si>
    <t>1358</t>
  </si>
  <si>
    <t xml:space="preserve">Apoyo a poblaciones prioritarias (mujeres, personas con orientación sexual e identidad de género diversa, personas con discapacidad y personas mayores), en el Departamento de Arauca. </t>
  </si>
  <si>
    <t>26.02.01</t>
  </si>
  <si>
    <t xml:space="preserve"> Apoyo a la realizacion de encuentro de Consejeros culturales de los municipios del Departamento de Arauca.</t>
  </si>
  <si>
    <t>26.02.03</t>
  </si>
  <si>
    <t>1073</t>
  </si>
  <si>
    <t>26.03.02</t>
  </si>
  <si>
    <t>1361</t>
  </si>
  <si>
    <t>Divulgacion  y promocion de la imagen cultural  y artistica para el posicionamiento y reconocimiento cultural del departamento de Arauca.</t>
  </si>
  <si>
    <t>26.03.01</t>
  </si>
  <si>
    <t>Apoyo a la realizacion del evento cultural de juventudes en el Departamento de Arauca.</t>
  </si>
  <si>
    <t>26.03.04</t>
  </si>
  <si>
    <t>Apoyo a la realizacion de encuentro de la conmemoracion del bicentenario de la indepencia.</t>
  </si>
  <si>
    <t>Apoyo a la realizacion de eventos culturales para construccion de paz en el departamento de Arauca.</t>
  </si>
  <si>
    <t>Bienes, Servicios culturales y patrimonio Histórico</t>
  </si>
  <si>
    <t>27.01.03</t>
  </si>
  <si>
    <t>1078</t>
  </si>
  <si>
    <t>SECRETARIA DE DESARROLLO AGROPECUARIO Y SOSTENIBLE</t>
  </si>
  <si>
    <t>Infraestructura Estratégica</t>
  </si>
  <si>
    <t>31</t>
  </si>
  <si>
    <t>Infraestructura para la producción</t>
  </si>
  <si>
    <t>15</t>
  </si>
  <si>
    <t>Desarrollo Rural Integral</t>
  </si>
  <si>
    <t>40</t>
  </si>
  <si>
    <t>Fomento y Diversificación de la Producción</t>
  </si>
  <si>
    <t>Gestión ambiental y Biodiversidad</t>
  </si>
  <si>
    <t>SECRETARIA DE INFRAESTRUCTURA FISICA</t>
  </si>
  <si>
    <t>Agua y Saneamiento Básico con calidad y accesibilidad</t>
  </si>
  <si>
    <t>09</t>
  </si>
  <si>
    <t>Agua con calidad</t>
  </si>
  <si>
    <t>Saneamiento Básico de Calidad</t>
  </si>
  <si>
    <t>30</t>
  </si>
  <si>
    <t>Integración Vial</t>
  </si>
  <si>
    <t>1392</t>
  </si>
  <si>
    <t>1394</t>
  </si>
  <si>
    <t>Mejoramiento y mantenimiento de vías terciarias del Departamento de Arauca</t>
  </si>
  <si>
    <t>1395</t>
  </si>
  <si>
    <t>Mejoramiento y mantenimiento de vías Secundarias del Departamento de Arauca</t>
  </si>
  <si>
    <t>1400</t>
  </si>
  <si>
    <t>Construcción de puente vehicular sobre el río Ele y obras complementarias, Corregimiento cañas bravas del Departamento de Arauca</t>
  </si>
  <si>
    <t>32</t>
  </si>
  <si>
    <t>Desarrollo Energético</t>
  </si>
  <si>
    <t>1405</t>
  </si>
  <si>
    <t>Ampliación de la electrificación rural para  los Municipios de fortul y Tame del Departamento de Arauca</t>
  </si>
  <si>
    <t>33</t>
  </si>
  <si>
    <t>Masificación de Gas</t>
  </si>
  <si>
    <t>1409</t>
  </si>
  <si>
    <t>Interventoría Técnica, Administrativa y Financiera al proyecto Plan de Masificación de gas en los Mpios de Arauca, Arauquita, Cravo Norte, Fortul, Puerto Rondón y Tame en el Dpto de Arauca</t>
  </si>
  <si>
    <t>35</t>
  </si>
  <si>
    <t>Conectividad Vial Urbana</t>
  </si>
  <si>
    <t>38</t>
  </si>
  <si>
    <t>Movilidad y Tránsito</t>
  </si>
  <si>
    <t>SGP - EDUCACION</t>
  </si>
  <si>
    <t>Eficiencia Administrativa</t>
  </si>
  <si>
    <t>FONDO DE SEGURIDAD</t>
  </si>
  <si>
    <t>Implementación de una estrategia para la protección a la vida de servidores públicos del Departamento de Arauca</t>
  </si>
  <si>
    <t>57</t>
  </si>
  <si>
    <t>Convivencia ciudadana</t>
  </si>
  <si>
    <t>1420</t>
  </si>
  <si>
    <t>Asistencia Tecnica y apoyo a los programas del   plan integral de convivencia y seguridad ciudadana del Dpto de Arauca</t>
  </si>
  <si>
    <t>FONDO LOCAL DE SALUD</t>
  </si>
  <si>
    <t>Salud Preventiva, asistencial e intervencionista</t>
  </si>
  <si>
    <t>Modelo Preventivo con enfoque de Riesgos</t>
  </si>
  <si>
    <t>Sistema asistencial e intervencionista humanizado</t>
  </si>
  <si>
    <t>Red  integral para la prestación de servicios básicos, especializados  y respuesta a las capacidades básicas en salud pública</t>
  </si>
  <si>
    <t>Indígenas</t>
  </si>
  <si>
    <t>FONDO ROTATORIO SECRETARIA DE DESARROLLO AGROPECUARIO Y SOSTENIBLE DEL DEPARTAMENTO DE ARAUCA</t>
  </si>
  <si>
    <t xml:space="preserve">FONDO DE GESTION DEL RIESGO </t>
  </si>
  <si>
    <t>47</t>
  </si>
  <si>
    <t>Crecimiento Resiliente y Reducción del Riesgo</t>
  </si>
  <si>
    <t>1453</t>
  </si>
  <si>
    <t xml:space="preserve">Adquisicion de una draga para mitigacion del riesgo urbano y rural en el Departamento de Arauca </t>
  </si>
  <si>
    <t>1454</t>
  </si>
  <si>
    <t>Elaboración del Plan Departamental de Gestión del Riesgo y Estrategias de Respuesta del departamento de Arauca.</t>
  </si>
  <si>
    <t>1455</t>
  </si>
  <si>
    <t>Acciones de prevención y atención a la población vulnerable por emergencias o desastres en el departamento de Arauca</t>
  </si>
  <si>
    <t>1456</t>
  </si>
  <si>
    <t xml:space="preserve">Fortalecimiento  de la capacidad Operativa de los organismos operativos del sistema departamental de Gestión del Riesgo de Desastres y de los Sistemas Municipales de Gestión del Riesgo </t>
  </si>
  <si>
    <t xml:space="preserve">SECRETARIA DE DESARROLLO SOCIAL </t>
  </si>
  <si>
    <t>Niñez, adolescencia y familia</t>
  </si>
  <si>
    <t>Primera Infancia</t>
  </si>
  <si>
    <t>14</t>
  </si>
  <si>
    <t xml:space="preserve">Infancia </t>
  </si>
  <si>
    <t>Adolescencia</t>
  </si>
  <si>
    <t>Fortalecimiento y bienestar Familiar</t>
  </si>
  <si>
    <t>Juventud</t>
  </si>
  <si>
    <t>Paz, Convivencia y Participación Juvenil</t>
  </si>
  <si>
    <t>Desarrollo de un programa en promocion de mecanismos de participación ciudadana y control social a mujeres con enfoque diferencial del Departameno de Arauca</t>
  </si>
  <si>
    <t>Orientación sexual e identidades de género diversas</t>
  </si>
  <si>
    <t>Apoyo a procesos de emprendimiento productivo y generaciòn de ingresos para la poblaciòn LGTBI del Depto de Arauca</t>
  </si>
  <si>
    <t>Víctimas</t>
  </si>
  <si>
    <t>24</t>
  </si>
  <si>
    <t>Prevención y protección para las Víctimas</t>
  </si>
  <si>
    <t>25</t>
  </si>
  <si>
    <t>Reparación Integral a las Víctimas</t>
  </si>
  <si>
    <t>RECURSOS DISPONIBLES PARA LA VIGENCIA 2016</t>
  </si>
  <si>
    <t xml:space="preserve">DESCRIPCION DE LA FUENTE DE INVERSION </t>
  </si>
  <si>
    <t>SALDOS DEL PRESUPUESTO APROPIADO 2016. (NO COMPROMETIDOS A LA FECHA)</t>
  </si>
  <si>
    <t>SUPERAVIT DE SALDOS NO COMPROMETIDOS AL 2015</t>
  </si>
  <si>
    <t>Mayor Recaudo de la apropiacion 2016</t>
  </si>
  <si>
    <t>TOTAL DISPONIBLE</t>
  </si>
  <si>
    <t>TIPO DE INVERSION</t>
  </si>
  <si>
    <t>REGALIAS DEL NUEVO SISTEMA GENERAL DE REGALIAS SGR</t>
  </si>
  <si>
    <t>Asignaciones Directas de Regalías (se descuentan $10.071.197.279,35) Valor Convocatoria OCAD. $6.389.717.145 Pobreza Extrema)</t>
  </si>
  <si>
    <t>SECTORES PRIORIZADOS</t>
  </si>
  <si>
    <t>Asignaciones Directas para indígenas</t>
  </si>
  <si>
    <t>PROYECTOS PRESENTADOS POR LAS COMUNIDADES</t>
  </si>
  <si>
    <t>Asignaciones Directas para afros</t>
  </si>
  <si>
    <t>Fondo de Compensación Regional.  $3.681.480.134,07 Ajuste vivienda+</t>
  </si>
  <si>
    <t>SECTORES PRIORIZADOS INVERSION REGIONAL</t>
  </si>
  <si>
    <t>Fondo de Ciencia y Tecnología</t>
  </si>
  <si>
    <t>PROYECTOS DE CIENCIA Y TECNOLOGIA</t>
  </si>
  <si>
    <t xml:space="preserve">TOTAL DISPONIBLE DEL SISTEMA GENERAL DE REGALIAS </t>
  </si>
  <si>
    <t>LIBRE INVERSION</t>
  </si>
  <si>
    <t>PROYECTOS MISIONALES DE LIBRE INVERSION</t>
  </si>
  <si>
    <t>deportes</t>
  </si>
  <si>
    <t>Saneamiento basico</t>
  </si>
  <si>
    <t>educacion</t>
  </si>
  <si>
    <t>Electrico Rural</t>
  </si>
  <si>
    <t>Estampilla Prodesarrollo Fronterizo (Ley 191/95) 25% agropecuario</t>
  </si>
  <si>
    <t>agropecuario</t>
  </si>
  <si>
    <t xml:space="preserve"> Estampilla Prodesarrollo Fronterizo (Ley 191/95) 25% educacion superior</t>
  </si>
  <si>
    <t>educacion superior</t>
  </si>
  <si>
    <t xml:space="preserve"> Estampilla Prodesarrollo Fronterizo (Ley 191/95) 20% medio ambiente</t>
  </si>
  <si>
    <t>medio ambiente</t>
  </si>
  <si>
    <t xml:space="preserve"> Estampilla Prodesarrollo Fronterizo (Ley 191/95) 30% investigacion y estudios fronterizo</t>
  </si>
  <si>
    <t>INVESTIGACION Y ESTUDIOSFRONTERAS</t>
  </si>
  <si>
    <t>Cultura</t>
  </si>
  <si>
    <t xml:space="preserve">10% bibliotecas </t>
  </si>
  <si>
    <t>Financiación de Centros de Vida</t>
  </si>
  <si>
    <t xml:space="preserve">Dotación, funcionamiento y  Mantenimiento de los Centros de Bienestar del Anciano. </t>
  </si>
  <si>
    <t>RECURSOS CON DESTINACION ESPECIFICA</t>
  </si>
  <si>
    <t>VIAS TERCIARIAS</t>
  </si>
  <si>
    <t>PLAN DEPARTAMENTAL DE AGUAS</t>
  </si>
  <si>
    <t>SGP-EDUCACION</t>
  </si>
  <si>
    <t>EDUCACION</t>
  </si>
  <si>
    <t>alimentacion escolar</t>
  </si>
  <si>
    <t>FONDO DE GESTION DEL RIESGO</t>
  </si>
  <si>
    <t>RENTAS ESPECIFICAS</t>
  </si>
  <si>
    <t>TOTAL DISPONIBLE 2016 MODIFICACION Y ADICION PRESUPUESTAL</t>
  </si>
  <si>
    <t>27</t>
  </si>
  <si>
    <t>Construcción y  pavimentación  de la via Tamacay- Puerto jordan,  en el  Departamento de Arauca</t>
  </si>
  <si>
    <t>VALOR TOTAL DEL POAI</t>
  </si>
  <si>
    <t>Otros ingresos no tributarios</t>
  </si>
  <si>
    <t>GASTO PUBLICO SOCIAL</t>
  </si>
  <si>
    <t>SI</t>
  </si>
  <si>
    <t>NO</t>
  </si>
  <si>
    <t>Codigo del Indicador de producto</t>
  </si>
  <si>
    <t xml:space="preserve">   </t>
  </si>
  <si>
    <t>31.01.01</t>
  </si>
  <si>
    <t>40.02.02</t>
  </si>
  <si>
    <t>40.02.01</t>
  </si>
  <si>
    <t>45.01.01</t>
  </si>
  <si>
    <t>45.03.01</t>
  </si>
  <si>
    <t>Construcción Subestación eléctrica zona Industrial, adecuación de línea 34.5/13.8 KV y circuitos asociados, en el Municipio de Arauca, Departamento de Arauca</t>
  </si>
  <si>
    <t>Paz y Reconciliación</t>
  </si>
  <si>
    <t>Pavimentación de la vía de acceso al relleno sanitario Regional delpiedemonte araucano, vereda la ceiba del Municipio de Arauquita, Departamento de Arauca</t>
  </si>
  <si>
    <t>Construcción de obras para la infraestructura educativa de la Concentración de Desarrollo Rural del Municipio de Saravena, Departamento de Arauca (I Etapa)</t>
  </si>
  <si>
    <t>Construcción de obras de arte para las vías terciarias del Departamento de Arauca</t>
  </si>
  <si>
    <t>Construcción de las  Instalaciones de la Sede Educativa Liceo Tame, en el Municipio de Tame(I Etapa), Departamento de Arauca</t>
  </si>
  <si>
    <t>1509</t>
  </si>
  <si>
    <t>1510</t>
  </si>
  <si>
    <t>1519</t>
  </si>
  <si>
    <t>1521</t>
  </si>
  <si>
    <t>1522</t>
  </si>
  <si>
    <t>si</t>
  </si>
  <si>
    <t xml:space="preserve">PLAN OPERATIVO ANUAL DE INVERSIONES 2017 </t>
  </si>
  <si>
    <t>Registro y Anotación</t>
  </si>
  <si>
    <t>Licores Nacionales</t>
  </si>
  <si>
    <t>Licores Extranjeros</t>
  </si>
  <si>
    <t>Consumo de CervezaNacional</t>
  </si>
  <si>
    <t>Consumo de Cerveza Extranjera</t>
  </si>
  <si>
    <t xml:space="preserve">Tabaco y Cigarrillo Nacional </t>
  </si>
  <si>
    <t>Tabaco y Cigarrillo Extranjero</t>
  </si>
  <si>
    <t>Degüello de Ganado Mayor Municipio de Arauca</t>
  </si>
  <si>
    <t>Degüello de Ganado Mayor Otros Municipios</t>
  </si>
  <si>
    <t>Otras multas de gobierno</t>
  </si>
  <si>
    <t>IVA</t>
  </si>
  <si>
    <t>Otros Ingresos No Tributarios</t>
  </si>
  <si>
    <t>INGRESOS CORRIENTES DE LIBRE DESTINACION</t>
  </si>
  <si>
    <t>Rendimientos Financieros Regalias</t>
  </si>
  <si>
    <t>Rendimientos Financieros Excedentes del FONPET  en virtud del decreto No. 4105/2004, resolución 1371 del 13 de mayo de 2015  Minhacienda</t>
  </si>
  <si>
    <t>VALOR DE LAS FUENTES DE FINANCIACION</t>
  </si>
  <si>
    <t>Estampilla Pro-Desarrollo</t>
  </si>
  <si>
    <t>Rendimientos Financieros Estampilla Pro-Desarrollo</t>
  </si>
  <si>
    <t>Estampilla Pro-Electrificación Rural</t>
  </si>
  <si>
    <t>Rendimientos Financieros Estampilla Pro-Electrificación Rural</t>
  </si>
  <si>
    <t>Estampilla Desarrollo Fronterizo</t>
  </si>
  <si>
    <t>Estampilla procultura</t>
  </si>
  <si>
    <t>Rendimientos financieros ley de Bibliotecas- Departamento de Arauca</t>
  </si>
  <si>
    <t>Rendimientos Financieros Estampilla procultura</t>
  </si>
  <si>
    <t xml:space="preserve"> Desahorro FAEP( Ley 1530 de 2012)</t>
  </si>
  <si>
    <t>Sistema General de Participaciones -Educación-</t>
  </si>
  <si>
    <t>Rendimientos Financieros S. G. P. Educación - Prestación de Servicios</t>
  </si>
  <si>
    <t>Rendimientos Financieros S. G. P. Educación - Cancelaciones</t>
  </si>
  <si>
    <t>S. G. P. Educación - Prestación de Servicios</t>
  </si>
  <si>
    <t>S. G. P. Educación - Aportes Patronales (Calidad)</t>
  </si>
  <si>
    <t xml:space="preserve">S.G.P Agua Potable y Saneamiento Básico </t>
  </si>
  <si>
    <t>IVA Licores Nacionales Deporte</t>
  </si>
  <si>
    <t>IVA Licores extranjeros Deporte</t>
  </si>
  <si>
    <t>Sobretasa al ACPM</t>
  </si>
  <si>
    <t>Rendimientos Financieros Sobretasa al ACPM</t>
  </si>
  <si>
    <t>IVA TELEFONIA MOVIL</t>
  </si>
  <si>
    <t>Fondo de Seguridad (5% Contratos) -Ley 418/97-</t>
  </si>
  <si>
    <t>Rendimientos Financieros Fondo de Seguridad (5% Contratos) -Ley 418/97-</t>
  </si>
  <si>
    <t xml:space="preserve">Sobretasa Consumo Gasolina </t>
  </si>
  <si>
    <t>Rendimientos Financieros Estampilla Prodesarrollo  Fronterizo</t>
  </si>
  <si>
    <t>Construcción de la Red Numero 2 del Sistema de Alcantarillado Pluvial ( Plan Maestro de Alcantarillado Pluvial) en el Municipio de Cravo Norte, Departamento de Arauca</t>
  </si>
  <si>
    <t>Apoyo al fortalecimiento de las bibliotecas escolares de las instituciones educativas del Departamento de Arauca</t>
  </si>
  <si>
    <t>Implementación del Programa ser Pepa Paga en el Departamento de Arauca</t>
  </si>
  <si>
    <t>Capacitaciòn en artes plàsticas (Dibujo y pintura) dirigido a niñas, niños y jóvenes del Municipio de Arauca, Departamento de Arauca</t>
  </si>
  <si>
    <t>Desarrollo de Estrategias de seguridad alimentaria y nutricional en la población infantil, mediante acciones de intervenciòn sanitaria de nutriciòn en el Departamento de Arauca</t>
  </si>
  <si>
    <t>Prevencion y detección temprana de deficiencias auditivas en menores de 5 años y escolares hasta los 7 años en el Municipio de Tame, Departamento de Arauca</t>
  </si>
  <si>
    <t>Implementación de estrategias para la educación de los derechos humanos y reconstrucciòn  de la  paz en el Departamento de Arauca</t>
  </si>
  <si>
    <t>Fortalecimiento del sector Empresarial mediante la adopción de estrategias de formalización, administración y marketing para pequeños empresarios del Departamento de Arauca</t>
  </si>
  <si>
    <t xml:space="preserve">Apoyo para el fortalecimiento e implementación de sistemas sostenibles para la conservación  y protección de los recursos naturales  en el Departamento de Arauca  </t>
  </si>
  <si>
    <t>Implementación de acciones pedagógicas que fortalezcan el acceso a la justicia en los jovenes estudiantes del Municipio de Arauca, Departamento de Arauca</t>
  </si>
  <si>
    <t>Mejoramiento de la Red vial Urbana en el Municipio de Tame, Departamento de Arauca</t>
  </si>
  <si>
    <t>Construcción  y mejoramiento de Cancha Sintetica en el Municipio de Fortul, Departamento de Arauca</t>
  </si>
  <si>
    <t>Apoyo a proyectos de generación de ingresos y emprendimientos colectivos para mujeres victimas de la violencia en el Municipio de Fortul, Departamento de Arauca</t>
  </si>
  <si>
    <t>Implementación de un proceso para el fortalecimiento al Sistema integrado de gestiòn y mejoramiento de los procesos misionales de la Gobernación del Departamento de Arauca</t>
  </si>
  <si>
    <t>Apoyo a las acciones  para el mejoramiento de la movilidad y  prevencion de la accidentalidad en el Departamento de Arauca</t>
  </si>
  <si>
    <t>Apoyo a los procesos de incremento de recaudo en las rentas propias de la Gobernación del Departamento de Arauca</t>
  </si>
  <si>
    <t>Apoyo de las estrategias para la disminución del contrabando en el Departamento de Arauca</t>
  </si>
  <si>
    <t>Implementación de los servicios y automatización para el control integral de los impuestos Departamentales</t>
  </si>
  <si>
    <t>Adecuación y mejoramiento del Coliseo Deportivo del Centro educativo Jose Eustasio Rivera del Municipio de Saravena, Departamento de Arauca</t>
  </si>
  <si>
    <t>Adquisición de predios para la construcción de vivienda urbana en el Municipio de Arauca, Departamento de Arauca</t>
  </si>
  <si>
    <t>Mejoramiento y adecuación de la sede ESAP- Arauca  como apoyo a la educación superior en el Dpto de Arauca.</t>
  </si>
  <si>
    <t>Construcción de puente Hamaca en el sector Botalón- Puerto Nidia del Departamento de Arauca</t>
  </si>
  <si>
    <t>Construcción de puente Hamaca sobre el rìo Tigre, sector Bruselas  del Departamento de Arauca</t>
  </si>
  <si>
    <t>Adecuación y puesta en marcha de la Subestación eléctrica del Hospital San Vicente del Municipio de Arauca, Departamento de Arauca</t>
  </si>
  <si>
    <t xml:space="preserve">Investigación, formación, desarrollo y  servicios tecnológicos </t>
  </si>
  <si>
    <t>Apoyo a la construcción de la Planta de transformación agroindustrial  de Plátano  en el Municipio de Tame, Fase II del Departamento de Arauca</t>
  </si>
  <si>
    <t>Adecuación, mejoramiento y construcción de cubierta del parque recreativo del barrio miramar Frontera en el Municipio de Arauca, Departamento de Arauca</t>
  </si>
  <si>
    <t>Construcción de  segunda etapa de polideportivo del Centro Poblado el Botalón, Departamento de Arauca</t>
  </si>
  <si>
    <t>Construcción Tercera Etapa del Coliseo Deportivo del Centro Educativo Jose Odel Lisarazo del Municipio de Saravena, Departamento de Arauca</t>
  </si>
  <si>
    <t>Fortalecimiento del sector agropecuario y alianzas productivas en el Departamento de Arauca</t>
  </si>
  <si>
    <t>39</t>
  </si>
  <si>
    <t>Ciencia, Tecnología e Innovación</t>
  </si>
  <si>
    <t>Implementación del programa de planificación, asistencia técnica, y  soporte para la prevención y erradicación de la fiebre Aftosa en el Departamento de Arauca</t>
  </si>
  <si>
    <t>Implementación del programa de planificación, asistencia técnica, y  soporte para la prevención y erradicación de la brucelosis  en el Departamento de Arauca</t>
  </si>
  <si>
    <t>Apoyo a la implementación de proyectos productivos de economía campesina  en  el  Departamento de Arauca</t>
  </si>
  <si>
    <t>Apoyo al establecimiento y mejoramiento de pasturas en el Departamento de Arauca</t>
  </si>
  <si>
    <t xml:space="preserve">Asistencia Técnica para el mejoramiento del desempeño ambiental y  la  conservación del capital natural en el Departamento de Arauca </t>
  </si>
  <si>
    <t xml:space="preserve">Construcción de la infraestructura fìsica de la Institución   Educativa Ernesto Rincón Ducón ( I etapa) del Centro poblado el  Botalón, Municipio de Tame, Departamento de Arauca </t>
  </si>
  <si>
    <t>Mejoramiento y adecuación de la sede principal de la Escuela Normal Superior María Inmaculada del Municipio de Arauca, Departamento de Arauca</t>
  </si>
  <si>
    <t>Fortalecimiento del recurso Humano en salud en el nuevo modelo de salud en el departamento de Arauca</t>
  </si>
  <si>
    <t xml:space="preserve">Apoyo a la Regulación de Rutas Integrales de Atención en Salud - RIAS en el departamento de Arauca </t>
  </si>
  <si>
    <t xml:space="preserve">Implementación del modelo de atención en salud preventiva, humanizada, familiar, comunitaria con factores de riesgo individualizado. </t>
  </si>
  <si>
    <t xml:space="preserve">Ejecución de la historia Clínica Unificada en el departamento de Arauca </t>
  </si>
  <si>
    <t>Fortalecer la capacidad de respuesta de la  red sanitaria integral y salud púbica</t>
  </si>
  <si>
    <t xml:space="preserve">Fortalecimiento del sistema de Gestión de la calidad  en el  Laboratorio de Salud Pública fronterizo </t>
  </si>
  <si>
    <t>Implementación de las acciones de vigilancia de las enfermedades zoonóticas del departamento de Arauca</t>
  </si>
  <si>
    <t xml:space="preserve">Apoyo a las acciones de control  y vigilancia a la población canina y felina del departamento de Arauca </t>
  </si>
  <si>
    <t>Implementación del programa de atención psicosocial y salud integral a las víctimas del conflicto armado en el departamento de Arauca.</t>
  </si>
  <si>
    <t>Apoyo a las acciones en salud para la población reintegrada en el departamento de Arauca.</t>
  </si>
  <si>
    <t xml:space="preserve">Implementación de la Estrategia de fortalecimiento de la autoridad sanitaria para garantizar la protección de la salud pública en el  departamento de Arauca. </t>
  </si>
  <si>
    <t xml:space="preserve">Apoyo a la estrategia de gestión integrada – EGI, en el departamento de Arauca. </t>
  </si>
  <si>
    <t xml:space="preserve">Detención y prevención temprana de deficiencias auditivas en menores de 5 años y escolares hasta los 7 años en el municipio de Tame </t>
  </si>
  <si>
    <t xml:space="preserve">Implementan la ley de salud mental, de sustancias psicoactivas , los lineamientos de la promoción de la convivencia y prevención </t>
  </si>
  <si>
    <t>Fortalecimiento de las acciones atención primaria en salud para mejorar la calidad de vida de la población gestantes niños y niñas adolescentes y adultos en el departamento de Arauca.</t>
  </si>
  <si>
    <t>Fortalecimiento a la red prestadora de servicios de la Ese Hospital San Vicente de Arauca.</t>
  </si>
  <si>
    <t xml:space="preserve">Implementación de acciones para el fortalecimiento de la política de salud sexual y reproductiva, prevención del embarazo en adolescentes, suicidio y consumo de sustancias psicoactivas en los municipios del departamento de Arauca. </t>
  </si>
  <si>
    <t xml:space="preserve">Fortalecimiento de la accesibilidad a la atención en salud de la población dispersa  de los puestos de salud habilitados y adscritos a la Ese Moreno y Clavijo </t>
  </si>
  <si>
    <t>Apoyo a la prestación de los servicios de salud en lo no cubierto por el POS a la población pobre afiliada al régimen subsidiado del departamento de Arauca.</t>
  </si>
  <si>
    <t>Apoyo a la prestación de los servicios de salud para la población  pobre no cubierta con subsidios a la demanda en el departamento de Arauca.</t>
  </si>
  <si>
    <t>Apoyo al sistema general de seguridad social en salud de la red prestadora de servicios en el departamento de Arauca.</t>
  </si>
  <si>
    <t xml:space="preserve">Fortalecer y garantizar la habilitación de servicios de la red prestadora de salud en el departamento de Arauca. </t>
  </si>
  <si>
    <t>Fortalecimiento de la atención integral en salud con elementos no POS para las personas con discapacidad en el departamento de Arauca “por un Arauca sin barreras”.</t>
  </si>
  <si>
    <t xml:space="preserve">Implementación de estrategias de convivencia social y Salud Mental  para el departamento de Arauca. </t>
  </si>
  <si>
    <t>Grupos Étnicos</t>
  </si>
  <si>
    <t>Apoyo Para La Disminución De La Morbimortalidad Infantil  Indígena Mediante Programas De Mejoramiento Nutricional  En El Dpto. De Arauca.</t>
  </si>
  <si>
    <t>Apoyo a los programas de prevención y atención integral a las familias indígenas con problemas de adicción a sustancias psicoactivas, alcoholismo y abandono en el departamento de Arauca en cumplimiento de los fallos de tutela</t>
  </si>
  <si>
    <t>Fortalecimiento de la atención integral en salud para la población indígena priorizada en sentencias, autos, tutelas en el departamento de Arauca.</t>
  </si>
  <si>
    <t>Total</t>
  </si>
  <si>
    <t>Ampliacion y optimización  del acueducto Rio Chiquito del Municipio de Saravena, Departamento de Arauca</t>
  </si>
  <si>
    <t>Mejoramiento de los escenarios deportivos del Municipio de Saravena, Departamento de Arauca</t>
  </si>
  <si>
    <t>Construcción de puentes y box culvert para el mejoramiento de las vías terciarias del Municipio de Saravena</t>
  </si>
  <si>
    <t>Dotación de menaje para restaurantes escolares  de las instituciones educativas del Municipio de Saravena, Departamento de Arauca</t>
  </si>
  <si>
    <t>Construcción pavimento rigido en el Barrio Santo, Centro Poblado el Troncal municipio de Arauquita, Departamento de Arauca</t>
  </si>
  <si>
    <t>Construccion bateria sanitaria en el establecimiento Educativo de la vereda las Palmeras, Municipio de Tame, Departamento de Arauca</t>
  </si>
  <si>
    <t>Ampliacion y Optimizacion del sistema de Acueducto del Municipio de Saravena</t>
  </si>
  <si>
    <t>Apoyo al ciclo educativo con modelos educativos flexibles y extraedad en la zona rural del departamento de Arauca.</t>
  </si>
  <si>
    <t>Apoyar e implementar estrategias y competencias en lengua extranjera que mejoren el desempeño de los estudiantes del departamento de arauca</t>
  </si>
  <si>
    <t>Apoyo para la realizacion del XIII encuentro binacional de educadores de Arauca y Apure en el marco del Curriculo Binacional en el Departamento de Arauca</t>
  </si>
  <si>
    <t>Implementación de estrategias para la promoción y bienestar  de la participación  democrática de las organizaciones comunales del Departamento de Arauca</t>
  </si>
  <si>
    <t>Apoyo de estrategias  que promuevan la generación de desarrollo socioeconomico para las organizaciones comunales y sociales del Departamento de Arauca</t>
  </si>
  <si>
    <t>Construcción de circulaciones peatonales y vehiculares sector Villa Olimpica - Mausoleo los Lanceros en el Municipio de Tame, Departamento de Arauca</t>
  </si>
  <si>
    <t>Desarrollo  de una estrategia de emprendimiento dirigido a población migrante y retornada en el Departamento de Arauca</t>
  </si>
  <si>
    <t>Derechos humanos y Derecho Internacional Humanitario</t>
  </si>
  <si>
    <t>Apoyo al fortalecimiento de la seguridad , la convivencia y la prevención de violaciones a los derechos humanos</t>
  </si>
  <si>
    <t>Fortalecimiento de la gestión para la reintegración económica y social de la población vulnerable del Departamento de Arauca</t>
  </si>
  <si>
    <t>Implementación de acciones que promuevan la pedagogia para la reconciliacion y construcción de paz  en la población Araucana</t>
  </si>
  <si>
    <t>Desarrollo de acciones que fortalezcan la cultura de Derechos Humanosy mitiguen fenómenos violentos y criminales en el  Departamento de Arauca</t>
  </si>
  <si>
    <t>Apoyo a la realización de las olimpiadas de los docentes del Departamento de Arauca</t>
  </si>
  <si>
    <t>Apoyo a Incentivos y estímulos para deportistas en formación de nivel competitivo y alto rendimiento del Departamento de Arauca</t>
  </si>
  <si>
    <t>Apoyo a la realización de los Juegos Supérate Intercolegiados (cate. Pre infantil, infantil, categoría Ay B) fase municipal, departamental, regional y final nacional.</t>
  </si>
  <si>
    <t>Apoyo al Programa de hábitos y estilos de vida saludable y  vías activas saludables en el Departamento de Arauca</t>
  </si>
  <si>
    <t>Apoyo a las prácticas del  deporte social comunitario en el  Departamento de Arauca</t>
  </si>
  <si>
    <t>Apoyo a la realización de las Olimpiadas comunales y participacion nacionales comunales</t>
  </si>
  <si>
    <t>Apoyo a las actividades de Recreacion y aprovechamiento del tiempo libre en los diferentes ciclos vitales  poblacionales en el area urbana y rural del Departamento de Arauca</t>
  </si>
  <si>
    <t>Apoyo a los eventos deportivos institucionalizados en el Departamento de Arauca</t>
  </si>
  <si>
    <t>Apoyo a los programas deportivos  de convivencia y paz en el Departamento de Arauca</t>
  </si>
  <si>
    <t xml:space="preserve">Apoyo a la realización de campamentos recreativos  juveniles departamentales y nacionales </t>
  </si>
  <si>
    <t>Apoyo a la realización de las Olimpiadas de la discapacidad en la población  escolar del Departamento de Arauca</t>
  </si>
  <si>
    <t>Apoyo a la realización del Encuentro de  adulto mayor nuevo comienzo en el  Departamento de Arauca</t>
  </si>
  <si>
    <t>Desarrollo de aplicaciones   y  contenidos digitales para impacto social e institucional que masifique el uso y disponibilidad de las tecnologías de la información y la comunicación en el Departamento de Arauca</t>
  </si>
  <si>
    <t>Apoyo a estrategias que mejoren el mercado laboral y formación pertinente para la generación de empleo en el Departamento de Arauca</t>
  </si>
  <si>
    <t>Apoyo a la planificación del  concepto de ciudades inteligentes, en armonía con las acciones estratégicas de movilidad urbana, crecimiento verde y gestión urbana de la población del Municipio de Saravena, Departamento de Arauca</t>
  </si>
  <si>
    <t>Asistencia Técnica Municipal  como apoyo  a la gestión territorial  y el fortalecimiento de los Municipios del Departamento de Arauca</t>
  </si>
  <si>
    <t>Apoyo a la financiación de mecanismos  de integración, articulación y regionalización que promuevan la competitividad del territorio</t>
  </si>
  <si>
    <t>Estudios y Diseños para la construcción de la sede  del Centro de Gestión y Desarrollo Agroindustrial del SENA, en el  Municipio de Saravena, Departamento de Arauca</t>
  </si>
  <si>
    <t>Fortalecimiento  de los procesos de planificación  y ordenamiento territorial municipal en las áreas urbana y rural del Departamento de Arauca</t>
  </si>
  <si>
    <t>Apoyo y fortalecimiento  al proceso de gestión documental de la Gobernación de Arauca y Municipios del Departamento de Arauca</t>
  </si>
  <si>
    <t>Mejoramiento, construcción y adecuación de circuitos urbanos del Municipio de Arauca, Departamento de Arauca</t>
  </si>
  <si>
    <t>Implementación de estrategias de promoción y formación  de las relaciones entre Ciencia, tecnología y sociedad en el Departamento de Arauca</t>
  </si>
  <si>
    <t xml:space="preserve">Construcción de obras para la infraestructura  de la Sede Educativa  Paz y Esperanza de la vereda  Sitio Nuevo del Municipio de Fortul, Departamento de Arauca </t>
  </si>
  <si>
    <t>Apoyo al programa de alfabetizacion a jovenes y adultos de la zona urbana y rural del Departamento de Arauca</t>
  </si>
  <si>
    <t>PLAN OPERATIVO ANUAL DE INVERSIONES 2017</t>
  </si>
  <si>
    <t>INGRESOS DE LIBRE DESTINACION</t>
  </si>
  <si>
    <t>DESTINACION ESPECIFICA</t>
  </si>
  <si>
    <t xml:space="preserve">CODIGO </t>
  </si>
  <si>
    <t>METAS DE PRODUCTO A LA QUE APLICA</t>
  </si>
  <si>
    <t>GPS</t>
  </si>
  <si>
    <t xml:space="preserve"> Rendimientos Financieros Margen de Comercialización</t>
  </si>
  <si>
    <t>Superavit excedentes Fonpet del Decreto No 4105/2004,  Resolucion 1371 del 13 de mayo de 2015 Minihacienda</t>
  </si>
  <si>
    <t>Desahorro FAEP</t>
  </si>
  <si>
    <t>Superavit Convenio interadministrativo No 036 de 2015- Fondo rotatorio del ministerio de relaciones exteriores</t>
  </si>
  <si>
    <t>Tabaco y Cigarrillo Nacional</t>
  </si>
  <si>
    <t>Consumo de Cerveza Nacional</t>
  </si>
  <si>
    <t xml:space="preserve">Al consumo de Licores Nacionales </t>
  </si>
  <si>
    <t>Deguello Ganado Mayor Mpio de Arauca</t>
  </si>
  <si>
    <t>Deguello Ganado Mayor otros Municipios</t>
  </si>
  <si>
    <t>Sobre tasa a la Gasolina</t>
  </si>
  <si>
    <t xml:space="preserve"> Estampilla prodesarrollo 50% infraestructura deportiva</t>
  </si>
  <si>
    <t>Rendimientos Financieros Estampilla Prodesarrollo Departamental</t>
  </si>
  <si>
    <t xml:space="preserve"> Rendimientos Financieros Estampilla Proelectrificacion Rural</t>
  </si>
  <si>
    <t>Estampilla Prodesarrollo Fronterizo 25% agropecuario</t>
  </si>
  <si>
    <t xml:space="preserve"> Estampilla Prodesarrollo Fronterizo 25% educacion superior</t>
  </si>
  <si>
    <t xml:space="preserve"> Estampilla Prodesarrollo Fronterizo 20% medio ambiente</t>
  </si>
  <si>
    <t xml:space="preserve"> Estampilla Prodesarrollo Fronterizo 30% investigacion y estudios fronterizo</t>
  </si>
  <si>
    <t>Rendimientos Financieros Estampilla  Prodesarrollo Fronterizo</t>
  </si>
  <si>
    <t xml:space="preserve">  Estampìlla Procultura</t>
  </si>
  <si>
    <t>Superavit  Estampìlla Procultura</t>
  </si>
  <si>
    <t xml:space="preserve"> Rendimientos Financieros  Estampìlla Procultura</t>
  </si>
  <si>
    <t xml:space="preserve"> Estampilla Proadulto Mayor</t>
  </si>
  <si>
    <t xml:space="preserve"> Rendimientos Financieros Estampilla Pro Adulto Mayor</t>
  </si>
  <si>
    <t>Rendimientos Financieros  Fondo de seguridad Ley 418/97</t>
  </si>
  <si>
    <t xml:space="preserve">  Fondo de seguridad Ley 418/98</t>
  </si>
  <si>
    <t xml:space="preserve">Politica publica de gestion del riesgo. </t>
  </si>
  <si>
    <t>Rendimientos Financieros  recursos para Agua Potable y saneamiento básico  SGP. Ley 1176/2007</t>
  </si>
  <si>
    <t xml:space="preserve">  Sistema general de participaciones Agua Potable y saneamiento básico  SSF Ley 1176/2008</t>
  </si>
  <si>
    <t>Asignacion por poblacion atendida. SGP Educaciòn</t>
  </si>
  <si>
    <t>Rendimientos Financieros SGP Educación</t>
  </si>
  <si>
    <t>Rendimientos Financieros  Cancelaciones</t>
  </si>
  <si>
    <t>SGP EDUCACION CANCELACIONES</t>
  </si>
  <si>
    <t>Asignación poblacion atendida- descuentos del docente SSF</t>
  </si>
  <si>
    <t>Asignación complemento Población atendida SSF</t>
  </si>
  <si>
    <t>IVA TELEFONIA MOVIL  Cultura</t>
  </si>
  <si>
    <t>IVA TELEFONIA MOVIL Deportes</t>
  </si>
  <si>
    <t>Iva Licores Extranjero Deportes</t>
  </si>
  <si>
    <t>Iva Licores Nacionales Deporte</t>
  </si>
  <si>
    <t xml:space="preserve">Cofinanciacion del programa Alimentaciòn Escolar </t>
  </si>
  <si>
    <t>Arrendamiento de maquinaria Agricola</t>
  </si>
  <si>
    <t>ICLD para  acueductos Municipales</t>
  </si>
  <si>
    <t>Licores Nacionales salud</t>
  </si>
  <si>
    <t>Licores Nacionales educacion</t>
  </si>
  <si>
    <t xml:space="preserve">Al consumo de cigarrillos Nacionales 16% </t>
  </si>
  <si>
    <t>Al consumo de cigarrillos extranjeros 16%</t>
  </si>
  <si>
    <t>Asignacion poblacion atendida ( Aportes patronales del personal docente SSF) - SGP</t>
  </si>
  <si>
    <t>Reserva Estampilla Prodesarrollo Fronterizo (Ley 191/95)(Ordenzana 07E del 2013)</t>
  </si>
  <si>
    <t>Reserva Impuesto Del 5% Fondo de Seguridad Ley 418/97, Contratación De La Gobernación De Arauca</t>
  </si>
  <si>
    <t>Reserva Superavit Impuesto Del 5% Fondo de Seguridad Ley 418/97, Contratación De La Gobernación De Arauca</t>
  </si>
  <si>
    <t>Reserva Superavit Rendimientos Financieros Fondo de Seguridad Ley 418/97</t>
  </si>
  <si>
    <t>Reserva Rendimientos Financieros ICLD</t>
  </si>
  <si>
    <t>Reserva Convenio Interadministrativo No. 25/2013 Federación Nacional de Departamentos</t>
  </si>
  <si>
    <t>Reserva Convenio Interadministrativo No. 20150442 Nación Ministerio de Agricultura y Desarrollo Rural y el Departamento de Arauca</t>
  </si>
  <si>
    <t>Reserva Rendimientos Financieros Margen de Comercializacion Regalías</t>
  </si>
  <si>
    <t>Reserva Superavit Estampilla Prodesarrollo Fronterizo (Ley 191/95)</t>
  </si>
  <si>
    <t>Reserva Superavit  Banco de Bogotá (Registro Minhacienda 611514552)</t>
  </si>
  <si>
    <t>Reserva Superavit  Rendimientos Financieros Emprestito Bancario 2002 BBVA</t>
  </si>
  <si>
    <t>Reserva Superavit Banco Davivienda (Registro Minhacienda 611514550)</t>
  </si>
  <si>
    <t>Reserva Superavit Rendimientos Financieros Crédito 2010 Davivienda</t>
  </si>
  <si>
    <t>Reserva Superavit Rendimientos Financieros Emprestito Bancario 2002 Bancafe)</t>
  </si>
  <si>
    <t>Reserva Superavit Rendimientos Financieros Emprestito Bancario 2005 Banco de Bogotá</t>
  </si>
  <si>
    <t>Reserva Superavit Rendimientos Financieros Emprestito Bancario 2006 BBVA</t>
  </si>
  <si>
    <t>Reserva Estampilla Proelectrifiación Rural (Ordenanza 07E del 2013)</t>
  </si>
  <si>
    <t>Reserva Rendimientos Financieros  Estampilla Proelectrificación</t>
  </si>
  <si>
    <t>Reserva Superavit Estampilla Proelectrificacion Rural</t>
  </si>
  <si>
    <t>Reserva Superavit Rendimientos Financieros Estampilla Proelectificación Rural</t>
  </si>
  <si>
    <t>Reserva Rendimientos Financieros sobretasa al ACPM</t>
  </si>
  <si>
    <t>Reserva Sobretasa al Acpm</t>
  </si>
  <si>
    <t>Reserva Gaceta Departamental</t>
  </si>
  <si>
    <t>Reserva Sobretasa a la Gasolina</t>
  </si>
  <si>
    <t>Reserva Arrendamientos</t>
  </si>
  <si>
    <t>Reserva Superavit Estampilla Pro-Adulto Mayor</t>
  </si>
  <si>
    <t>Reserva Estampilla Pro-Adulto Mayor</t>
  </si>
  <si>
    <t>Reserva Rendimientos Financieros Estampilla Pro-Adulto Mayor</t>
  </si>
  <si>
    <t>Reserva Al Consumo de Cerveza Extranjera (Decreto 190/69)</t>
  </si>
  <si>
    <t>Reserva Impuesto de Registro y Anotación</t>
  </si>
  <si>
    <t>Reserva Al Consumo de Tabaco y Cigarrillo Extranjero</t>
  </si>
  <si>
    <t>Reserva Superavit Rendimientos Financieros Regalías</t>
  </si>
  <si>
    <t>Reserva Superavit Aprovechamiento y Otros Ingresos</t>
  </si>
  <si>
    <t>Reserva Superavit Ingreso por Margen de Comercialización (Regalías), artículo 156 del Decreto 4923/2011</t>
  </si>
  <si>
    <t>Reserva Participación Regalías Petrolíferas  (Recursos no aforados de Vigencias Anteriores)</t>
  </si>
  <si>
    <t>Reserva Superavit Rendimientos Financieros Estampilla Procultura</t>
  </si>
  <si>
    <t>Reserva Superavit Rendimientos Financieros 10% Estampilla Procultura Red de Bibliotecas</t>
  </si>
  <si>
    <t>Reserva Superavit Rendimientos Financieros FAEP</t>
  </si>
  <si>
    <t>Reserva Superavit Estampilla Procultura</t>
  </si>
  <si>
    <t>Reserva Estampilla Procultura (Ordenanza 07E de 2013)</t>
  </si>
  <si>
    <t>Reserva Superavit 10% Estampilla Procultura Red de Bibliotecas</t>
  </si>
  <si>
    <t>Reserva Superavit Prestación de Servicios S.G.P. Educación</t>
  </si>
  <si>
    <t>Reserva Rendimientos Financieros - SGP - Prestación de Servicios</t>
  </si>
  <si>
    <t>Reserva Superavit Rendimientos Financieros -SGP-  Prestación de servicios Educación</t>
  </si>
  <si>
    <t>Reserva Superavit  Prestación de Servicios S.G.P. Educación (Conectividad)</t>
  </si>
  <si>
    <t>Reserva Asignación por Población Atendida -SGP-</t>
  </si>
  <si>
    <t>Reserva Rendimientos Financieros Estampilla Prodesarrollo Fronterizo</t>
  </si>
  <si>
    <t>Reserva Reintegros Rendimientos Financieros Regalías</t>
  </si>
  <si>
    <t>Reserva Al Consumo de Licores Nacionales (Ley 14/83)</t>
  </si>
  <si>
    <t>Reserva Superavit Recursos Ley 21 de 1982</t>
  </si>
  <si>
    <t>Reserva Superavit Estampilla Prodesarrollo Departamental (Decreto 1222/86)</t>
  </si>
  <si>
    <t>Reserva Al Consumo de Licores Extranjeros (Ley 14(83)</t>
  </si>
  <si>
    <t>Reserva Rendimientos Financieros  Estampilla Prodesarrollo Departamental</t>
  </si>
  <si>
    <t>Reserva Estampilla Prodesarrollo Departamental (Ordenanza 07E de 2013)</t>
  </si>
  <si>
    <t>Reserva Superavit Al Consumo de Cerveza Nacional (Decreto 190/69)</t>
  </si>
  <si>
    <t>Reserva Superavit I.V.A.</t>
  </si>
  <si>
    <t>Reserva Desahorro Faep (Ley 1530 de 2012)</t>
  </si>
  <si>
    <t>Reserva Superavit Rendimientos Financieros Estampilla Prodesarrollo Fronterizo</t>
  </si>
  <si>
    <t>Reserva Superavit Participación Regalías Petrolíferas</t>
  </si>
  <si>
    <t xml:space="preserve">Reserva Superavit Rendimientos Financieros Estampilla Prodesarrollo </t>
  </si>
  <si>
    <t>Reserva Rendimientos Financieros Regalías</t>
  </si>
  <si>
    <t>Reserva Reintegros Participación Regalias Petroliferas</t>
  </si>
  <si>
    <t>Reserva Rendimientos Financieros FAEP</t>
  </si>
  <si>
    <t>Reserva Al Consumo de Cerveza Nacional (Decreto 190/69)</t>
  </si>
  <si>
    <t>Reserva Excedentes Fonpet en virtud del Decreto No. 4105/2004, Resolución 1371 del 13 de Mayo de 2.015 Minhacienda</t>
  </si>
  <si>
    <t>Reserva Superavit Excedentes Fonpet en virtud del Decreto No. 055/2009, resolucion 304 de 2.014 Minhacienda</t>
  </si>
  <si>
    <t>Reserva Reintegro Superavit Rendimientos Financieros Desahorro FAEP (Ley 1530 de 2012)</t>
  </si>
  <si>
    <t>Reserva Superavit Desahorro FAEP (Ley 1430 de 2.010 art. 44)</t>
  </si>
  <si>
    <t>Reserva I.V.A.</t>
  </si>
  <si>
    <t>Reserva Superavit Desahorro Faep (Ley 1530 de 2012)</t>
  </si>
  <si>
    <t>Reserva Superavit Convenio 2651/2012 INVIAS</t>
  </si>
  <si>
    <t>Reserva Superavit Convenio No. 9677-04-1098-2013 celebrado entre el Fondo Nacional de Gestión del Riesgo de Desastres - FIDUPREVISORA S.A., y Departamento de Arauca</t>
  </si>
  <si>
    <t>Reserva Rendimientos Financieros Excedentes Fonpet en virtud del Decreto No.055/2009, Resolución 304/2014 Ministerio de Hacienda</t>
  </si>
  <si>
    <t>Reserva Contrato Interadministrativo derivado No. 2131635 de Apoyo Financiero de Proyectos celebrado entre el Fondo Financiero de Proyectos de Desarrollo - FONADE y el Departamento de Arauca (Sin Situación de Fondos)</t>
  </si>
  <si>
    <t>Reserva Cofinanciacion de coberturas en educacion entidades productoras</t>
  </si>
  <si>
    <t>Reserva Cofinanciación del Programa de Alimentación Escolar (Resolución 16480 DE CONVENIOS)</t>
  </si>
  <si>
    <t>Reserva Superavit recurso para Cofinanciación de coberturas en Educación de las Entidades Territoriales Productoras - Arauca (Resolución No. 16841 del 21 Dic 2012)</t>
  </si>
  <si>
    <t>Reserva Superavit recursos para Cofinanciación de coberturas en Educación de las Entidades Territoriales productoras  - Arauca (Resolución No. 12113 de Sep 10/2013)</t>
  </si>
  <si>
    <t>Reserva Cancelación de Reserva (Vigencia Expirada Regalías)</t>
  </si>
  <si>
    <t>Reserva Cancelación de Reserva (Vigencia Expirada Rendimientos ICLD)</t>
  </si>
  <si>
    <t>Reserva Cancelación de Reserva (Vigencia Expirada Superavit Al Consumo de Licores Nacionales (Ley 14/83))</t>
  </si>
  <si>
    <t>Reserva Cancelación de Reserva (Vigencia Expirada Superavit Sobreasa a la Gasolina)</t>
  </si>
  <si>
    <t>Reserva Cancelación de Reserva (Vigencia Expirada I.V.A.)</t>
  </si>
  <si>
    <t>Apoyar 04 actividades que promuevan la asistencia de 3.640 (5%) niños, niñas y adolescentes entre 5 a 17 años a las bibliotecas municipales</t>
  </si>
  <si>
    <t>Si</t>
  </si>
  <si>
    <t>Formar a cuatro mil (4000) personas en procesos de capacitación cultural</t>
  </si>
  <si>
    <t>Fortalecimiento de las bibliotecas que integran la red departamental de bibliotecas públicas en los municipios del departamento Arauca. (Promocionde lectura a niños y jovenes).</t>
  </si>
  <si>
    <t>Promocion de programas de lectura en  la biblioteca que integran la red departamental de bibliotecas públicas en el municipio de Arauca, departamento de Arauca.</t>
  </si>
  <si>
    <t>Capacitacion  y fortalecimiento en cinematografia en el departamento de Arauca.</t>
  </si>
  <si>
    <t>NUEVO</t>
  </si>
  <si>
    <t>Capacitacion en teatro  a jovenes en el muncipio de Arauca, departamento de Arauca.</t>
  </si>
  <si>
    <t>Apoyo a programs culturales a la poblacion con discapacidad en el departamento de Arauca</t>
  </si>
  <si>
    <t>1068</t>
  </si>
  <si>
    <t>1072</t>
  </si>
  <si>
    <t>Apoyo a los gestores y culturales mediante la implementacion  estimulos en el departamento de Arauca.</t>
  </si>
  <si>
    <t>fortalecimiento del sistema nacional de cultura en el departamento de Arauca.</t>
  </si>
  <si>
    <t>Divulgacion  y promocion de la imagen cultural  y artistica del departamento de Arauca.</t>
  </si>
  <si>
    <t>Apoyo y difusion de la imegen a traves de la realizacion de un evento con la colonia llanera en la Ciudad de Bogota, D.C.</t>
  </si>
  <si>
    <t xml:space="preserve">Realizar treinta (30) iniciativas y/o actividades que promoción de la identidad y las tradiciones  culturales  del departamento </t>
  </si>
  <si>
    <t>Apoyo a la Difusion, promocion, participación cultural y artistica mediante la realizacion de eventos en los municipios del Departamento de Arauca</t>
  </si>
  <si>
    <t>Apoyo a realizacion del encuentro de mitos y leyendas en el municipio de Arauca, departamento de Arauca.</t>
  </si>
  <si>
    <t>Desarrollar seis (6) programas para proporcionar estímulos a creadores, artesanos y gestores (adquisición de bienes y servicios culturales)</t>
  </si>
  <si>
    <t>Difusion y promocion cultura artistica en las Instituciones Educativas a traves de la realizacion de los eventos escolares en el departamento de Arauca.</t>
  </si>
  <si>
    <t>Apoyo y fortaleciiento del patrimonio material e inmaterial en el departamento de Arauca.</t>
  </si>
  <si>
    <t>Difusion y rescate del patrimnio cultura en el departamento de Arauca.</t>
  </si>
  <si>
    <t>27.01.01</t>
  </si>
  <si>
    <t xml:space="preserve"> Apoyo a actores culturales que lideran los procesos de producción intelectual y cultural, de las tradiciones llaneras, en el departamento de Arauca.</t>
  </si>
  <si>
    <t xml:space="preserve">Implementar un (1) proyecto de rescate de la identidad cultural de los pueblos afrodescendientes </t>
  </si>
  <si>
    <t>Apoyo  a programas culturales y artisticos a la poblacion Afrodescendiente en el departamento de Arauca.</t>
  </si>
  <si>
    <t xml:space="preserve">Implementar un (1) programa para el rescate y fortalecimiento de la identidad cultural de los pueblos indígenas </t>
  </si>
  <si>
    <t>Apoyo  a programas culturales y artisticos a la poblacion indigenas en el departamento de Arauca.</t>
  </si>
  <si>
    <t>Realizar cuatro (4) iniciativas para fortalecer el patrimonio cultural material e inmaterial del departamento de Arauca</t>
  </si>
  <si>
    <t>Fortalecimiento del programa de articulacion con la media para el mejoramiento de las competencias educativas  en el Departamento de Arauca</t>
  </si>
  <si>
    <t>Apoyo a la promoción de lectura para el mejoramiento de las competencias lectoras y aprovechamiento del tiempo libre de la población del Departamento de Arauca</t>
  </si>
  <si>
    <t>Diseño e implementacion  del modelo de cultura y cambio organizacional de la Gobernacion de Arauca</t>
  </si>
  <si>
    <t xml:space="preserve">Fortalecimiento  de las heramientas  tecnologicas y de los sistemas de informacion  y redes de datos  al servicio de la administracion Departamental </t>
  </si>
  <si>
    <t>Fortalecimiento de la funcion administrativa y mejoramiento del servicio al cliente de la gobernacion del Departamento de Arauca, a traves de la modernizacion del parque tecnologico y la dotacion de muebles y enseres</t>
  </si>
  <si>
    <t>Implementacion de estrategias para el fortalecimiento de la imagen e identidad y comunicación  virtual de la gobernacion de Arauca.</t>
  </si>
  <si>
    <t xml:space="preserve"> Estudio tecnico para la elaboracion de la II fase de la base de datos  de precios de productos  de bienes y servicios  de la gobernacion de Arauca</t>
  </si>
  <si>
    <t>Fortalecimiento de  la estrategia  de gobierno en linea en el departamento de arauca</t>
  </si>
  <si>
    <t>Implementación y puesta en marcha de politicas  encaminadas  a la construcción y formación hacia la paz en el  Departamento de Arauca</t>
  </si>
  <si>
    <t>Capacitacion en teatro  a jovenes en el Municipio de Arauca, departamento de Arauca.</t>
  </si>
  <si>
    <t>Apoyo a programas culturales a la poblacion con discapacidad en el departamento de Arauca</t>
  </si>
  <si>
    <t>Apoyo a las acciones de mejoramiento de la imagen  y promoción cultural  del departamento de Arauca.</t>
  </si>
  <si>
    <t>Construcción de la segunda  etapa de  la pista de patinaje  del Municipio de tame, Departamento de arauca</t>
  </si>
  <si>
    <t xml:space="preserve">Implementación de la historia Clínica Unificada en el Departamento de Arauca </t>
  </si>
  <si>
    <t>Fortalecimiento de la Red prestadora de servicios del Hospital San Antonio de Tame del Departamento de Arauca</t>
  </si>
  <si>
    <t>Apoyo y difusion de la imagen a traves de la realizacion de un evento con la colonia llanera en zonas estrategicas del país</t>
  </si>
  <si>
    <t>Mejoramiento  y Pavimentación de las vías urbanas del Municipio de Tame, Departamento de Arauca</t>
  </si>
  <si>
    <t>Ampliación y Optimización del sistema de acueducto interveredal Mararabe del Municipio de Tame, Departamento de Arauca</t>
  </si>
  <si>
    <t xml:space="preserve">Apoyo a la educaciòn de la poblaciòn educativa con necesidades Educativas especiales en los establecimientos educativos del Departamento de Arauca </t>
  </si>
  <si>
    <t>Apoyo a  los procesos y emprendimientos productivos e ingresos para mujeres de la zona urbana y rural del Municipio de Tame, Depto de Arauca</t>
  </si>
  <si>
    <t>Implementaciòn de acciones para el reconocimiento, garantia y respeto de los Derechos de las Mujeres , Niñas y Adolescentes urbanas y Rurales  del Departamento de Arauca</t>
  </si>
  <si>
    <t xml:space="preserve">Implementar un espacio de protección temporal para las mujeres con medidas de protección y atención en el Departamento de Arauca  </t>
  </si>
  <si>
    <t>Apoyo para el  acceso a la educación superior, tecnologica  o técnica a las Mujeres Urbanas y Rurales  del Departamento de Arauca</t>
  </si>
  <si>
    <t>Apoyo a la generaciòn de Ingresos,Asociatividad, Trabajo Asociativo e Independencia Economica de la Mujer Urbana y Rural del Departamento de Arauca</t>
  </si>
  <si>
    <t>Desarrollar acciones a la prevenciòn, atencìon y protecciòn y garantias de participación de las personas con orientación sexual e identidad de género diversas</t>
  </si>
  <si>
    <t>Apoyo para el  acceso a la educación superior, tecnologica  o técnica a las personas con orientaciòn sexual e identidad de gènero diversa del Departamento de Arauca</t>
  </si>
  <si>
    <t>Fortalecimiento  a las personas con discapacidad y cuidadores en liderazgo activo, organización y asociatividad, en el territorio.</t>
  </si>
  <si>
    <t>Fomento de valores en la comunidad araucana, que propicien el respeto y la no discriminación a la población con discapacidad.</t>
  </si>
  <si>
    <t xml:space="preserve">Apoyo al plan de trabajo de la Mesa departamental de  participación de victimas </t>
  </si>
  <si>
    <t xml:space="preserve">Apoyar los procesos de retornos y reubicación  en las  comunidades victimas priorizadas en el Departamento de Arauca.  </t>
  </si>
  <si>
    <t>Implementar acciones del PAT  dirigido a las víctimas en zona de frontera que mitiguen el riesgo y promuevan paz.</t>
  </si>
  <si>
    <t>Implementación de  Soluciones  auto sostenibles en Tierras y vivienda para la población víctima.</t>
  </si>
  <si>
    <t>Apoyo a la generación de ingresos como impulso a  iniciativas productivas de la población victima</t>
  </si>
  <si>
    <t xml:space="preserve">Implementación de acciones del componentes de prevención, asistencia y atención del PAT departamental </t>
  </si>
  <si>
    <t xml:space="preserve">Apoyo al funcionamiento del  Comité  Departamental de Justicia Transicional  </t>
  </si>
  <si>
    <t xml:space="preserve">Apoyo a las iniciativas de memoria  histórica en el departamento </t>
  </si>
  <si>
    <t xml:space="preserve"> Divulgación y promoción  de  eventos feriales  como apoyo a los procesos de  comercialización de productos agropecuarios de la comunidad productora del Departamento de Arauca</t>
  </si>
  <si>
    <t>Fortalecimiento de  la capacidad de respuesta de la  red sanitaria integral y salud púbica</t>
  </si>
  <si>
    <t>Dotación para el mejoramiento de la prestación del servicio de salud en la Red Pública Hospitalaria  del Departamento de Arauca</t>
  </si>
  <si>
    <t>Apoyo  a la Feria Empresarial y Emprendimiento de la Mujer Urbana y Rural en el Departamento de Arauca</t>
  </si>
  <si>
    <t>Desarrollo de Acciones para el fortalecimiento de la vigilancia epidemiologica y la atención integral de casos de enfermedades transmitidas por vectores del municipio de Saravena, Departamento de Arauca.</t>
  </si>
  <si>
    <t>Ampliación de la Electrificacion primera etapa Barrio EL Bosque Municipio de Arauquita, Departamento de Arauca</t>
  </si>
  <si>
    <t>Construcción Boxculver caño guamo, vereda la Ceiba, Municipio de Arauquita, Departamento de Arauca.</t>
  </si>
  <si>
    <t>Construccion restaurante escolar Sede Vereda Puerto Rico del Cear Panama, Municipio de Arauquita Departamento de Arauca</t>
  </si>
  <si>
    <t>Desarrollo de Estrategias para el Fortalecimiento de la salud Visual y Auditiva en el Departamento de Arauca</t>
  </si>
  <si>
    <t>Construcción de obras de protección para la prevención y mitigación del riesgo urbano y rural en el Departamento de Arauca</t>
  </si>
  <si>
    <t>Apoyo de acciones para la generación de cultura ciudadana, hacia el respeto por lo publico en el  Municipio de Arauca, Departamento de Arauca.</t>
  </si>
  <si>
    <t>Diseño e implementación de la estrategia de atención integral a la primera infancia en el Departamento de Arauca</t>
  </si>
  <si>
    <t>Desarrollo de acciones de corresponsabilidad entre la familia, sociedad y el estado para el cuidado y protección integral   de la infancia en el Departamento de Arauca</t>
  </si>
  <si>
    <t>Implementación  de acciones y desarrollo de estrategias que brinden protección integral a la adolescencia en el Departamento de Arauca</t>
  </si>
  <si>
    <t>Apoyo de acciones para el fortalecimiento de la convivencia y respeto familiar  en el departamento de Arauca</t>
  </si>
  <si>
    <t>Fortalecimiento de estrategias y acciones para la implementación de la política publica de juventud en el Departamento de Arauca</t>
  </si>
  <si>
    <t>Implementación de estrategias de seguridad alimentaria como garantía  para el mejoramiento del estado nutricional de las personas mayores de los Centros vida del departamento.</t>
  </si>
  <si>
    <t>Implementación estrategias que garanticen la práctica de hábitos de vida saludable en las personas mayores de los centros vida  y el aprovechamiento del tiempo libre “ocio productivo”, en el  departamento de Arauca.</t>
  </si>
  <si>
    <t>Mejoramiento, dotación  y adecuación de los centros de bienestar del anciano del Departamento de Arauca</t>
  </si>
  <si>
    <t>Apoyo al financiamiento de los Centros vida del Departamento de Arauca</t>
  </si>
  <si>
    <t>Desarrollo de programas integrales de formacion deportiva y competitiva de alto rendimiento en el departamento de arauca.</t>
  </si>
  <si>
    <t>Divulgación y Promoción de la cultura tributaria en el Departamento de Arauca</t>
  </si>
  <si>
    <t>Apoyo y fortalecimiento del patrimonio material e inmaterial en el departamento de Arauca.</t>
  </si>
  <si>
    <t>Divulgación, Difusion y rescate del patrimonio cultural en el departamento de Arauca.</t>
  </si>
  <si>
    <t>Apoyo a jovenes afrodescendientes para el acceso a la educación tecnica o  superior  que permitan la  inclusión social  de la Población   en el Departamento de Arauca</t>
  </si>
  <si>
    <t>Implementación  del proyecto de etnoeducación para la población afrodescendiente  del Departamento de Arauca</t>
  </si>
  <si>
    <t>Implementación de programas de educación comunitaria a los Centros Educativos  indígenas   del Departamento de Arauca</t>
  </si>
  <si>
    <t>Adquisición de materiales, equipos y mobiliario para las sedes Educativas  indígenas del Departamento de Arauca</t>
  </si>
  <si>
    <t>Adquisición de predios  en áreas de interés estrategica que surten de agua los acueductos municipales o regionales en el Departamento de Arauca  Art. 210 Ley 1450/2011</t>
  </si>
  <si>
    <t>Apoyo de acciones priorizadas en el  plan integral de seguridad ciudadana  del Departamento de Arauca</t>
  </si>
  <si>
    <t>Apoyo de acciones priorizadas en el Plan Integral de Conviviencia Ciudadana del Departamento de Arauca</t>
  </si>
  <si>
    <t>Apoyo  a la promoción de alianzas  para dinamizar estrategias de financiación educativa y cultural que  fortalezca la cooperación Internacional en el Departamento de Arauca</t>
  </si>
  <si>
    <t>Licores Nacionales y extranjeros Salud y Educación 51%</t>
  </si>
  <si>
    <t xml:space="preserve">Apoyo  para la prestación de servicio de asistencia técnica Agropecuaria en el  Departamento de Arauca </t>
  </si>
  <si>
    <t>Apoyo a las actividades de conocimiento y reducción del riesgo y manejo de desastres y emergencias en el Departamento de Arauca</t>
  </si>
  <si>
    <t xml:space="preserve">Construcción y pavimentación   de la vía circuito San Luis- Santa Helena-  Brisas ,en el Municipio de Tame, Departamento de Arauca </t>
  </si>
  <si>
    <t>Construcción de obras de arte para la vía Sector La Paz- Cuatro Esquinas-Las palmas - Bajo caranal del Municipio de Arauquita, Departamento de Arauca</t>
  </si>
  <si>
    <t>Dotaciòn para apoyo a los procesos pedagògicos  en educaciòn inicial  en el Departamento de Arauca</t>
  </si>
  <si>
    <t>Adecuación y Mejoramiento de instituciones educativas rurales del Municipio de Puerto Rondón del Departamento de Arauca</t>
  </si>
  <si>
    <t>Apoyo al establecimiento y fomento del cultivo de caña  en el  Departamento de Arauca</t>
  </si>
  <si>
    <t>Apoyo  y asistencia  técnica a los municipios y operadores de servicios públicos de la zona urbana y rural del Departamento de Arauca</t>
  </si>
  <si>
    <t>Construcción de la primera fase de la nueva bocatoma del Municipio de Fortul, Departamento de Arauca</t>
  </si>
  <si>
    <t>Ampliacion y Optimizacion del sistema de alcantarillado Sanitario del Municipio de Saravena, Departamento de Arauca</t>
  </si>
  <si>
    <t>Construcción pavimento rigido en los barrios Villa maria y Mate Caña Municipio de Arauquita, Departamento de Arauca</t>
  </si>
  <si>
    <t>Construcción de redes de distribución de energía en la zona urbana del Municipio de Tame, Departamento de Arauca</t>
  </si>
  <si>
    <t>Implementación de acciones que permitan la generación de ingresos y oportunidad laboral  de las personas en condición de discapacidad, familiares y cuidadores en los municipios del Departamento de Arauca</t>
  </si>
  <si>
    <t>Mejoramiento del puente hamaca sobre el río Satocá en la vía Saravena- Alto Satocá, Municipio de Saravena,  Departamento de Arauca</t>
  </si>
  <si>
    <t>Construcción pavimento en el casco urbano del Municipio de Saravena, Departamento de Arauca</t>
  </si>
  <si>
    <t>Apoyo para el desarrollo y acompañamiento a los programas y proyectos del Plan de Seguridad del Departamento de Arauca</t>
  </si>
  <si>
    <t>Adquisición  de equipos biomedicos para el fortalecimiento en la prestacion de servicios del hospital del Sarare del Municipio de Saravena, Departamento de Arauca</t>
  </si>
  <si>
    <t>Construcción  de la Subestación de energía eléctrica del Hospital del Sarare del Departamento de Arauca</t>
  </si>
  <si>
    <t>Implementación de una estrategia de educación ambiental  en el Municipio de Arauca, Departamento de Arauca</t>
  </si>
  <si>
    <t>Construcción de sistema de alcantarillado sanitario en el Barrio el Bosque del Municipio de Arauquita, Departamento de Arauca</t>
  </si>
  <si>
    <t>Mejoramiento de las vías terciarias del Municipio de Tame del Departamento de Arauca</t>
  </si>
  <si>
    <t>Mejoramiento y mantenimiento de la vía La arenosa- Puerto Jordan del Departamento de Arauca</t>
  </si>
  <si>
    <t>Apoyo a los procesos de participación comunitaria, servicio al ciudadano y construcción colectiva del territorio.</t>
  </si>
  <si>
    <t>46</t>
  </si>
  <si>
    <t>Apoyo a programas de alfabetización y modelos flexibles extraedad para la población afrodescendiente del Departamento de Arauca</t>
  </si>
  <si>
    <t>Cofinaciación de coberturas en Educación Entidades Productoras</t>
  </si>
  <si>
    <t>Fortalecimiento de acciones para la Humanización de los servicios de salud en la Red Pública del Departamento de Arauca</t>
  </si>
  <si>
    <t>Fortalecimiento de las acciones de promoción de la salud y prevención de la enfermedad en las madres gestantes y lactantes del Departamento de Arauca</t>
  </si>
  <si>
    <t>Mejoramiento de la prestación de los servicios de Primer nivel de atención, mediante la adquisición de una unidad móvil en el Municipio de Saravena, Departamento de Arauca</t>
  </si>
  <si>
    <t>Apoyo iniciativas productivas, emprendimientos y generación de ingresos para la población afrodescendiente del Departamento de Arauca</t>
  </si>
  <si>
    <t>Apoyo y fortalecimiento para el empoderamiento socio-politico a las comunidades y organizaciones de base de la población afrodescendiente del Departamento de Arauca</t>
  </si>
  <si>
    <t>Apoyo al liderazgo juvenil de los jóvenes indígenas con modalidad de internado en el Departamento de Arauca</t>
  </si>
  <si>
    <t>Apoyo  a las estrategias del empoderamiento de la guardia indígena como fortalecimiento al gobierno propio en el Departamento de Arauca</t>
  </si>
  <si>
    <t>Apoyo al proceso de retorno y reubicación de las comunidades indígenas del Departamento de Arauca</t>
  </si>
  <si>
    <t>Apoyo a la atención integral a la familia indígena en el Departamento de Arauca</t>
  </si>
  <si>
    <t>Apoyo a la operatividad de la mesa de concertación indígena del Departamento de Arauca</t>
  </si>
  <si>
    <t xml:space="preserve">CODIGO BPIN </t>
  </si>
  <si>
    <t>VIGENCIA FUTURA ORDENANZA 10E 2016</t>
  </si>
  <si>
    <t>2001</t>
  </si>
  <si>
    <t>2017810000001</t>
  </si>
  <si>
    <t>2002</t>
  </si>
  <si>
    <t>2017810000002</t>
  </si>
  <si>
    <t>2003</t>
  </si>
  <si>
    <t>2017810000003</t>
  </si>
  <si>
    <t>2004</t>
  </si>
  <si>
    <t>2005</t>
  </si>
  <si>
    <t>2017810000004</t>
  </si>
  <si>
    <t>2017810000005</t>
  </si>
  <si>
    <t>2006</t>
  </si>
  <si>
    <t>2017810000006</t>
  </si>
  <si>
    <t>2007</t>
  </si>
  <si>
    <t>2008</t>
  </si>
  <si>
    <t>2017810000007</t>
  </si>
  <si>
    <t>2017810000008</t>
  </si>
  <si>
    <t>2009</t>
  </si>
  <si>
    <t>2010</t>
  </si>
  <si>
    <t>2011</t>
  </si>
  <si>
    <t>2012</t>
  </si>
  <si>
    <t>2013</t>
  </si>
  <si>
    <t>2014</t>
  </si>
  <si>
    <t>2015</t>
  </si>
  <si>
    <t>2016</t>
  </si>
  <si>
    <t>2017</t>
  </si>
  <si>
    <t>2017810000009</t>
  </si>
  <si>
    <t>2017810000010</t>
  </si>
  <si>
    <t>2017810000011</t>
  </si>
  <si>
    <t>2017810000012</t>
  </si>
  <si>
    <t>2017810000013</t>
  </si>
  <si>
    <t>2017810000014</t>
  </si>
  <si>
    <t>2017810000015</t>
  </si>
  <si>
    <t>2017810000016</t>
  </si>
  <si>
    <t>2017810000017</t>
  </si>
  <si>
    <t>2018</t>
  </si>
  <si>
    <t>2019</t>
  </si>
  <si>
    <t>2020</t>
  </si>
  <si>
    <t>2021</t>
  </si>
  <si>
    <t>2022</t>
  </si>
  <si>
    <t>2023</t>
  </si>
  <si>
    <t>2024</t>
  </si>
  <si>
    <t>2025</t>
  </si>
  <si>
    <t>2026</t>
  </si>
  <si>
    <t>2027</t>
  </si>
  <si>
    <t>2028</t>
  </si>
  <si>
    <t>2029</t>
  </si>
  <si>
    <t>2030</t>
  </si>
  <si>
    <t>2017810000018</t>
  </si>
  <si>
    <t>2017810000019</t>
  </si>
  <si>
    <t>2017810000020</t>
  </si>
  <si>
    <t>2017810000021</t>
  </si>
  <si>
    <t>2017810000022</t>
  </si>
  <si>
    <t>2017810000023</t>
  </si>
  <si>
    <t>2017810000024</t>
  </si>
  <si>
    <t>2017810000025</t>
  </si>
  <si>
    <t>2017810000026</t>
  </si>
  <si>
    <t>2017810000027</t>
  </si>
  <si>
    <t>2017810000028</t>
  </si>
  <si>
    <t>2017810000029</t>
  </si>
  <si>
    <t>2017810000030</t>
  </si>
  <si>
    <t>2031</t>
  </si>
  <si>
    <t>2032</t>
  </si>
  <si>
    <t>2033</t>
  </si>
  <si>
    <t>2034</t>
  </si>
  <si>
    <t>2035</t>
  </si>
  <si>
    <t>2017810000031</t>
  </si>
  <si>
    <t>2017810000032</t>
  </si>
  <si>
    <t>2017810000033</t>
  </si>
  <si>
    <t>2017810000034</t>
  </si>
  <si>
    <t>2017810000035</t>
  </si>
  <si>
    <t>2036</t>
  </si>
  <si>
    <t>2037</t>
  </si>
  <si>
    <t>2017810000036</t>
  </si>
  <si>
    <t>2017810000037</t>
  </si>
  <si>
    <t>2038</t>
  </si>
  <si>
    <t>2039</t>
  </si>
  <si>
    <t>2040</t>
  </si>
  <si>
    <t>2041</t>
  </si>
  <si>
    <t>2017810000038</t>
  </si>
  <si>
    <t>2017810000039</t>
  </si>
  <si>
    <t>2017810000040</t>
  </si>
  <si>
    <t>2017810000041</t>
  </si>
  <si>
    <t>2042</t>
  </si>
  <si>
    <t>2017810000042</t>
  </si>
  <si>
    <t>2043</t>
  </si>
  <si>
    <t>2044</t>
  </si>
  <si>
    <t>2017810000043</t>
  </si>
  <si>
    <t>2017810000044</t>
  </si>
  <si>
    <t>2045</t>
  </si>
  <si>
    <t>2046</t>
  </si>
  <si>
    <t>2047</t>
  </si>
  <si>
    <t>2017810000045</t>
  </si>
  <si>
    <t>2017810000046</t>
  </si>
  <si>
    <t>2017810000047</t>
  </si>
  <si>
    <t>2048</t>
  </si>
  <si>
    <t>2049</t>
  </si>
  <si>
    <t>2017810000048</t>
  </si>
  <si>
    <t>2017810000049</t>
  </si>
  <si>
    <t>2050</t>
  </si>
  <si>
    <t>2017810000050</t>
  </si>
  <si>
    <t>2051</t>
  </si>
  <si>
    <t>2052</t>
  </si>
  <si>
    <t>2017810000051</t>
  </si>
  <si>
    <t>2017810000052</t>
  </si>
  <si>
    <t>2053</t>
  </si>
  <si>
    <t>2054</t>
  </si>
  <si>
    <t>2055</t>
  </si>
  <si>
    <t>2017810000053</t>
  </si>
  <si>
    <t>2017810000054</t>
  </si>
  <si>
    <t>2017810000055</t>
  </si>
  <si>
    <t>2056</t>
  </si>
  <si>
    <t>2017810000056</t>
  </si>
  <si>
    <t>2057</t>
  </si>
  <si>
    <t>2017810000057</t>
  </si>
  <si>
    <t>2058</t>
  </si>
  <si>
    <t>2059</t>
  </si>
  <si>
    <t>2060</t>
  </si>
  <si>
    <t>2061</t>
  </si>
  <si>
    <t>2062</t>
  </si>
  <si>
    <t>2063</t>
  </si>
  <si>
    <t>2064</t>
  </si>
  <si>
    <t>2065</t>
  </si>
  <si>
    <t>2017810000058</t>
  </si>
  <si>
    <t>2017810000059</t>
  </si>
  <si>
    <t>2017810000060</t>
  </si>
  <si>
    <t>2017810000061</t>
  </si>
  <si>
    <t>2017810000062</t>
  </si>
  <si>
    <t>2017810000063</t>
  </si>
  <si>
    <t>2017810000064</t>
  </si>
  <si>
    <t>2017810000065</t>
  </si>
  <si>
    <t>2066</t>
  </si>
  <si>
    <t>2067</t>
  </si>
  <si>
    <t>2068</t>
  </si>
  <si>
    <t>2069</t>
  </si>
  <si>
    <t>2017810000066</t>
  </si>
  <si>
    <t>2017810000067</t>
  </si>
  <si>
    <t>2017810000068</t>
  </si>
  <si>
    <t>2017810000069</t>
  </si>
  <si>
    <t>2070</t>
  </si>
  <si>
    <t>2071</t>
  </si>
  <si>
    <t>2072</t>
  </si>
  <si>
    <t>2073</t>
  </si>
  <si>
    <t>2074</t>
  </si>
  <si>
    <t>2075</t>
  </si>
  <si>
    <t>2017810000070</t>
  </si>
  <si>
    <t>2017810000071</t>
  </si>
  <si>
    <t>2017810000072</t>
  </si>
  <si>
    <t>2017810000073</t>
  </si>
  <si>
    <t>2017810000074</t>
  </si>
  <si>
    <t>2017810000075</t>
  </si>
  <si>
    <t>2076</t>
  </si>
  <si>
    <t>2077</t>
  </si>
  <si>
    <t>2017810000076</t>
  </si>
  <si>
    <t>2017810000077</t>
  </si>
  <si>
    <t>2078</t>
  </si>
  <si>
    <t>2079</t>
  </si>
  <si>
    <t>2017810000079</t>
  </si>
  <si>
    <t>2017810000080</t>
  </si>
  <si>
    <t>2017810000078</t>
  </si>
  <si>
    <t>2080</t>
  </si>
  <si>
    <t>2081</t>
  </si>
  <si>
    <t>2082</t>
  </si>
  <si>
    <t>2083</t>
  </si>
  <si>
    <t>2084</t>
  </si>
  <si>
    <t>2085</t>
  </si>
  <si>
    <t>2086</t>
  </si>
  <si>
    <t>2087</t>
  </si>
  <si>
    <t>2088</t>
  </si>
  <si>
    <t>2089</t>
  </si>
  <si>
    <t>2090</t>
  </si>
  <si>
    <t>2091</t>
  </si>
  <si>
    <t>2092</t>
  </si>
  <si>
    <t>2017810000081</t>
  </si>
  <si>
    <t>2017810000082</t>
  </si>
  <si>
    <t>2017810000083</t>
  </si>
  <si>
    <t>2017810000084</t>
  </si>
  <si>
    <t>2017810000085</t>
  </si>
  <si>
    <t>2017810000086</t>
  </si>
  <si>
    <t>2017810000087</t>
  </si>
  <si>
    <t>2017810000088</t>
  </si>
  <si>
    <t>2017810000089</t>
  </si>
  <si>
    <t>2017810000090</t>
  </si>
  <si>
    <t>2017810000091</t>
  </si>
  <si>
    <t>2017810000092</t>
  </si>
  <si>
    <t>2093</t>
  </si>
  <si>
    <t>2094</t>
  </si>
  <si>
    <t>2095</t>
  </si>
  <si>
    <t>2017810000093</t>
  </si>
  <si>
    <t>2017810000094</t>
  </si>
  <si>
    <t>2017810000095</t>
  </si>
  <si>
    <t>2096</t>
  </si>
  <si>
    <t>2097</t>
  </si>
  <si>
    <t>2098</t>
  </si>
  <si>
    <t>2099</t>
  </si>
  <si>
    <t>2017810000096</t>
  </si>
  <si>
    <t>2017810000097</t>
  </si>
  <si>
    <t>2017810000098</t>
  </si>
  <si>
    <t>2017810000099</t>
  </si>
  <si>
    <t>2100</t>
  </si>
  <si>
    <t>2101</t>
  </si>
  <si>
    <t>2102</t>
  </si>
  <si>
    <t>2017810000100</t>
  </si>
  <si>
    <t>2017810000101</t>
  </si>
  <si>
    <t>2017810000102</t>
  </si>
  <si>
    <t>2103</t>
  </si>
  <si>
    <t>2017810000103</t>
  </si>
  <si>
    <t>2104</t>
  </si>
  <si>
    <t>2105</t>
  </si>
  <si>
    <t>2106</t>
  </si>
  <si>
    <t>2107</t>
  </si>
  <si>
    <t>2108</t>
  </si>
  <si>
    <t>2109</t>
  </si>
  <si>
    <t>2110</t>
  </si>
  <si>
    <t>2111</t>
  </si>
  <si>
    <t>2017810000104</t>
  </si>
  <si>
    <t>2017810000105</t>
  </si>
  <si>
    <t>2017810000106</t>
  </si>
  <si>
    <t>2017810000107</t>
  </si>
  <si>
    <t>2017810000108</t>
  </si>
  <si>
    <t>2017810000109</t>
  </si>
  <si>
    <t>2017810000110</t>
  </si>
  <si>
    <t>2017810000111</t>
  </si>
  <si>
    <t>2112</t>
  </si>
  <si>
    <t>2113</t>
  </si>
  <si>
    <t>2114</t>
  </si>
  <si>
    <t>2115</t>
  </si>
  <si>
    <t>2017810000112</t>
  </si>
  <si>
    <t>2017810000113</t>
  </si>
  <si>
    <t>2017810000114</t>
  </si>
  <si>
    <t>2017810000115</t>
  </si>
  <si>
    <t>2116</t>
  </si>
  <si>
    <t>2117</t>
  </si>
  <si>
    <t>2118</t>
  </si>
  <si>
    <t>2119</t>
  </si>
  <si>
    <t>2120</t>
  </si>
  <si>
    <t>2121</t>
  </si>
  <si>
    <t>2017810000116</t>
  </si>
  <si>
    <t>2017810000117</t>
  </si>
  <si>
    <t>2017810000118</t>
  </si>
  <si>
    <t>2017810000119</t>
  </si>
  <si>
    <t>2017810000120</t>
  </si>
  <si>
    <t>2017810000121</t>
  </si>
  <si>
    <t>2122</t>
  </si>
  <si>
    <t>2123</t>
  </si>
  <si>
    <t>2017810000122</t>
  </si>
  <si>
    <t>2017810000123</t>
  </si>
  <si>
    <t>2124</t>
  </si>
  <si>
    <t>2125</t>
  </si>
  <si>
    <t>2126</t>
  </si>
  <si>
    <t>2127</t>
  </si>
  <si>
    <t>2128</t>
  </si>
  <si>
    <t>2129</t>
  </si>
  <si>
    <t>2130</t>
  </si>
  <si>
    <t>2131</t>
  </si>
  <si>
    <t>2017810000124</t>
  </si>
  <si>
    <t>2017810000125</t>
  </si>
  <si>
    <t>2017810000126</t>
  </si>
  <si>
    <t>2017810000127</t>
  </si>
  <si>
    <t>2017810000128</t>
  </si>
  <si>
    <t>2017810000129</t>
  </si>
  <si>
    <t>2017810000130</t>
  </si>
  <si>
    <t>2017810000131</t>
  </si>
  <si>
    <t>2132</t>
  </si>
  <si>
    <t>2133</t>
  </si>
  <si>
    <t>2134</t>
  </si>
  <si>
    <t>2017810000132</t>
  </si>
  <si>
    <t>2017810000133</t>
  </si>
  <si>
    <t>2017810000134</t>
  </si>
  <si>
    <t>2135</t>
  </si>
  <si>
    <t>2136</t>
  </si>
  <si>
    <t>2137</t>
  </si>
  <si>
    <t>2138</t>
  </si>
  <si>
    <t>2017810000135</t>
  </si>
  <si>
    <t>2017810000136</t>
  </si>
  <si>
    <t>2017810000137</t>
  </si>
  <si>
    <t>2017810000138</t>
  </si>
  <si>
    <t>2139</t>
  </si>
  <si>
    <t>2140</t>
  </si>
  <si>
    <t>2141</t>
  </si>
  <si>
    <t>2017810000139</t>
  </si>
  <si>
    <t>2017810000140</t>
  </si>
  <si>
    <t>2017810000141</t>
  </si>
  <si>
    <t>2142</t>
  </si>
  <si>
    <t>2017810000142</t>
  </si>
  <si>
    <t>2143</t>
  </si>
  <si>
    <t>2144</t>
  </si>
  <si>
    <t>2145</t>
  </si>
  <si>
    <t>2017810000143</t>
  </si>
  <si>
    <t>2017810000144</t>
  </si>
  <si>
    <t>2017810000145</t>
  </si>
  <si>
    <t>2146</t>
  </si>
  <si>
    <t>2017810000146</t>
  </si>
  <si>
    <t>2147</t>
  </si>
  <si>
    <t>2148</t>
  </si>
  <si>
    <t>2149</t>
  </si>
  <si>
    <t>2150</t>
  </si>
  <si>
    <t>2151</t>
  </si>
  <si>
    <t>2017810000147</t>
  </si>
  <si>
    <t>2017810000148</t>
  </si>
  <si>
    <t>2017810000149</t>
  </si>
  <si>
    <t>2017810000150</t>
  </si>
  <si>
    <t>2017810000151</t>
  </si>
  <si>
    <t>2152</t>
  </si>
  <si>
    <t>2153</t>
  </si>
  <si>
    <t>2154</t>
  </si>
  <si>
    <t>2155</t>
  </si>
  <si>
    <t>2156</t>
  </si>
  <si>
    <t>2157</t>
  </si>
  <si>
    <t>2158</t>
  </si>
  <si>
    <t>2159</t>
  </si>
  <si>
    <t>2160</t>
  </si>
  <si>
    <t>2161</t>
  </si>
  <si>
    <t>2162</t>
  </si>
  <si>
    <t>2163</t>
  </si>
  <si>
    <t>2164</t>
  </si>
  <si>
    <t>2165</t>
  </si>
  <si>
    <t>2166</t>
  </si>
  <si>
    <t>2167</t>
  </si>
  <si>
    <t>2168</t>
  </si>
  <si>
    <t>2169</t>
  </si>
  <si>
    <t>2170</t>
  </si>
  <si>
    <t>2171</t>
  </si>
  <si>
    <t>2017810000152</t>
  </si>
  <si>
    <t>2017810000153</t>
  </si>
  <si>
    <t>2017810000154</t>
  </si>
  <si>
    <t>2017810000155</t>
  </si>
  <si>
    <t>2017810000156</t>
  </si>
  <si>
    <t>2017810000157</t>
  </si>
  <si>
    <t>2017810000158</t>
  </si>
  <si>
    <t>2017810000159</t>
  </si>
  <si>
    <t>2017810000160</t>
  </si>
  <si>
    <t>2017810000161</t>
  </si>
  <si>
    <t>2017810000162</t>
  </si>
  <si>
    <t>2017810000164</t>
  </si>
  <si>
    <t>2017810000165</t>
  </si>
  <si>
    <t>2017810000166</t>
  </si>
  <si>
    <t>2017810000167</t>
  </si>
  <si>
    <t>2017810000168</t>
  </si>
  <si>
    <t>2017810000169</t>
  </si>
  <si>
    <t>2017810000170</t>
  </si>
  <si>
    <t>2017810000171</t>
  </si>
  <si>
    <t>2172</t>
  </si>
  <si>
    <t>SOCIAL</t>
  </si>
  <si>
    <t>REDUCCIÓN DE BRECHAS DE POBREZA PARA LA IGUALDAD</t>
  </si>
  <si>
    <t>PROYECTO PARA EL PAGO DE LA NÓMINA DE FUNCIONARIOS ADMINISTRATIVOS DE LOS ESTABLECIMIENTOS EDUCATIVOS OFICIALES DEL DEPARTAMENTO DE ARAUCA</t>
  </si>
  <si>
    <t xml:space="preserve">APORTES FONDOS PENSIÓN,  SOBRE NÓMINA PERSONAL ADMINISTRATIVO  DE LOS ESTABLECIMIENTOS EDUCATIVOS OFICIALES DEL DEPARTAMENTO DE ARAUCA </t>
  </si>
  <si>
    <t xml:space="preserve">APORTES EPS SALUD,  SOBRE NÓMINA PERSONAL ADMINISTRATIVO  DE LOS ESTABLECIMIENTOS EDUCATIVOS OFICIALES DEL DEPARTAMENTO DE ARAUCA </t>
  </si>
  <si>
    <t xml:space="preserve">APORTES ADMINISTRADORA RIESGOS LABORALES, SOBRE NÓMINA PERSONAL ADMINISTRATIVO  DE LOS ESTABLECIMIENTOS EDUCATIVOS OFICIALES DEL DEPARTAMENTO DE ARAUCA </t>
  </si>
  <si>
    <t>APORTE PARAFISCAL  A  SENA, SOBRE NOMINA PERSONAL ADMINISTRATIVO DE LOS ESTABLECIMIENTOS EDUCATIVOS OFICIALES DEL DEPARTAMENTO DE ARAUCA</t>
  </si>
  <si>
    <t>APORTE PARAFISCAL A  ICBF, SOBRE NÓMINA PERSONAL ADMINISTRATIVO DE LOS ESTABLECIMIENTOS EDUCATIVOS OFICIALES DEL DEPARTAMENTO DE ARAUCA</t>
  </si>
  <si>
    <t xml:space="preserve">APORTE PARAFISCAL A  ESAP,  SOBRE NÓMINA PERSONAL ADMINISTRATIVO DE LOS ESTABLECIMIENTOS EDUCATIVOS OFICIALES DEL DEPARTAMENTO DE ARAUCA </t>
  </si>
  <si>
    <t>APORTE PARAFISCAL A CAJA COMPENSACIÓN FAMILIAR, SOBRE NÓMINA PERSONAL ADMINISTRATIVO DE LOS ESTABLECIMIENTOS EDUCATIVOS OFICIALES DEL DEPARTAMENTO DE ARAUCA</t>
  </si>
  <si>
    <t>APORTE PARAFISCAL A MEN-ESCUELAS INDUSTRIALES E INSTITUTOS TÉCNICOS,  SOBRE NÓMINA PERSONAL ADMINISTRATIVO DE LOS ESTABLECIMIENTOS EDUCATIVOS OFICIALES DEL DEPARTAMENTO DE ARAUCA</t>
  </si>
  <si>
    <t>APORTES FONDOS CESANTÍAS, SOBRE NÓMINA PERSONAL ADMINISTRATIVO  DE LOS ESTABLECIMIENTOS EDUCATIVOS OFICIALES DEL DEPARTAMENTO DE ARAUCA. (Incluye provisión para pago de los Intereses sobre Cesantias de los empleados del regimen anualizado).</t>
  </si>
  <si>
    <t>APORTES PROVISIÓN RETROACTIVIDAD CESANTÍAS PERSONAL ADMINISTRATIVO DE LOS ESTABLECIMIENTOS EDUCATIVOS DEL DEPARTAMENTO DE ARAUCA. (APLICABLE A SERVIDORES VINCULADOS ANTES DEL 30 DE DICIEMBRE DE 1996)</t>
  </si>
  <si>
    <t>APORTES PARA PAGAR A LA COMISIÓN NACIONAL DEL SERVICIO CIVIL - CNSC,  LAS CONVOCATORIAS DE CONCURSOS PÚBLICOS PARA PROVEER CARGOS EN EL SECTOR EDUCATIVO DEL DEPARTAMENTO DE ARAUCA. (En cumplimiento del Artículo  9º DEL DEC. 3982/2006)</t>
  </si>
  <si>
    <t xml:space="preserve">APOYO PARA VIÁTICOS Y GASTOS DE VIAJE  DE  LOS SERVIDORES PÚBLICOS DEL SECTOR EDUCATIVO DEL DEPARTAMENTO DE ARAUCA, FINANCIADOS CON RECURSOS DEL SGP-EDUCACIÓN. </t>
  </si>
  <si>
    <t xml:space="preserve">CAPACITACIÓN, BIENESTAR SOCIAL Y ESTIMULOS PARA LOS SERVIDORES PÚBLICOS DEL SECTOR EDUCATIVO DEL DEPARTAMENTO DE ARAUCA, FINANCIADOS CON RECURSOS DEL SGP-EDUCACIÓN. </t>
  </si>
  <si>
    <t>APORTES PARA PAGO DE SENTENCIAS Y CONCILIACIONES RESULTANTE DE PROCESOS CONCILIATORIOS O FALLOS PROFERIDOS MEDIANTE SENTENCIA JUDICIAL EN FAVOR DE SERVIDORES PÚBLICOS DEL SECTOR EDUCATIVO DEL DPTO DE ARAUCA, FINANCIADOS CON RECURSOS DEL SGP-EDUCACIÓN</t>
  </si>
  <si>
    <t xml:space="preserve">SERVICIO DE ASEO PARA LOS ESTABLECIMIENTOS EDUCATIVOS PÚBLICOS DEL DEPARTAMENTO DE ARAUCA </t>
  </si>
  <si>
    <t xml:space="preserve">SERVICIO DE VIGILANCIA PARA LOS ESTABLECIMIENTOS EDUCATIVOS PÚBLICOS DEL DEPARTAMENTO DE ARAUCA </t>
  </si>
  <si>
    <t xml:space="preserve">PROYECTO PARA EL  PAGO DE LA NÓMINA DE LOS DOCENTES DE LOS ESTABLECIMIENTOS EDUCATIVOS OFICIALES  DEL DEPARTAMENTO DE ARAUCA  - Con situación de fondos (CSF)  </t>
  </si>
  <si>
    <t xml:space="preserve">PROYECTO PARA EL  PAGO DE LA NÓMINA DE LOS DOCENTES DE LOS ESTABLECIMIENTOS EDUCATIVOS OFICIALES  DEL DEPARTAMENTO DE ARAUCA  - Sin situación de fondos (SSF)  </t>
  </si>
  <si>
    <t>APORTES A SENA, SOBRE NÓMINA PERSONAL DOCENTE DE LOS ESTABLECIMIENTOS EDUCATIVOS OFICIALES DEL DEPARTAMENTO DE ARAUCA</t>
  </si>
  <si>
    <t>APORTES A ICBF, SOBRE NÓMINA PERSONAL DOCENTE DE LOS ESTABLECIMIENTOS EDUCATIVOS OFICIALES DEL DEPARTAMENTO DE ARAUCA</t>
  </si>
  <si>
    <t>APORTES A ESAP, SOBRE NÓMINA PERSONAL DOCENTE DE LOS ESTABLECIMIENTOS EDUCATIVOS OFICIALES DEL DEPARTAMENTO DE ARAUCA</t>
  </si>
  <si>
    <t>APORTES A  CAJA DE COMPENSACIÓN FAMILIAR, SOBRE NÓMINA PERSONAL DOCENTE DE LOS ESTABLECIMIENTOS EDUCATIVOS OFICIALES DEL DEPARTAMENTO DE ARAUCA</t>
  </si>
  <si>
    <t>APORTES A MEN-ESCUELAS INDUSTRIALES E INSTITUTOS TÉCNICOS, SOBRE NÓMINA PERSONAL DOCENTE DE LOS ESTABLECIMIENTOS EDUCATIVOS OFICIALES DEL DEPARTAMENTO DE ARAUCA</t>
  </si>
  <si>
    <t>APORTE PATRONAL CESANTÍAS - Sin Situación de Fondos (SSF), SOBRE NÓMINA PERSONAL DOCENTE DE LOS ESTABLECIMIENTOS EDUCATIVOS OFICIALES DEL DEPARTAMENTO DE ARAUCA</t>
  </si>
  <si>
    <t>APORTE PATRONAL SALUD - Sin Situación de Fondos (SSF), SOBRE NÓMINA PERSONAL DOCENTE DE LOS ESTABLECIMIENTOS EDUCATIVOS OFICIALES DEL DEPARTAMENTO DE ARAUCA</t>
  </si>
  <si>
    <t>DOTACIÓN DE CALZADO Y VESTIDO DE LABOR PARA   EL PERSONAL DOCENTE DE LOS ESTABLECIMIENTOS EDUCATIVOS OFICIALES  DEL DEPARTAMENTO DE ARAUCA. (Ley 70/88 y Decreto Reglamentario N°1978/89)</t>
  </si>
  <si>
    <t>PROYECTO PARA EL  PAGO DE LA NÓMINA DE LOS DIRECTIVOS DOCENTES DE LOS ESTABLECIMIENTOS EDUCATIVOS OFICIALES  DEL DEPARTAMENTO DE ARAUCA  - Con situación de fondos (CSF)   (Supervisores, Rectores, Directores Rurales y Coordinadores)</t>
  </si>
  <si>
    <t>PROYECTO PARA EL  PAGO DE LA NÓMINA DE LOS DIRECTIVOS DOCENTES DE LOS ESTABLECIMIENTOS EDUCATIVOS OFICIALES  DEL DEPARTAMENTO DE ARAUCA  - Sin situación de fondos (SSF)   (Supervisores, Rectores, Directores Rurales y Coordinadores)</t>
  </si>
  <si>
    <t>APORTES A SENA, SOBRE NÓMINA PERSONAL  DIRECTIVO DOCENTE DEL DEPARTAMENTO DE ARAUCA</t>
  </si>
  <si>
    <t>APORTES A ICBF, SOBRE NÓMINA PERSONAL  DIRECTIVO DOCENTE DEL DEPARTAMENTO DE ARAUCA</t>
  </si>
  <si>
    <t>APORTES A ESAP, SOBRE NÓMINA PERSONAL DIRECTIVO DOCENTE DE LOS ESTABLECIMIENTOS EDUCATIVOS OFICIALES DEL DEPARTAMENTO DE ARAUCA</t>
  </si>
  <si>
    <t>APORTES A CAJA COMPENSACIÓN FAMILIAR, SOBRE NÓMINA PERSONAL  DIRECTIVO DOCENTE DEL DEPARTAMENTO DE ARAUCA</t>
  </si>
  <si>
    <t>APORTES A MEN-ESCUELAS INDUSTRIALES E INSTITUTOS TÉCNICOS, SOBRE NÓMINA PERSONAL DIRECTIVO DOCENTE DE LOS ESTABLECIMIENTOS EDUCATIVOS OFICIALES DEL DEPARTAMENTO DE ARAUCA</t>
  </si>
  <si>
    <t xml:space="preserve">APORTE PATRONAL CESANTÍAS - Sin Situación de Fondos (SSF),  SOBRE NÓMINA DEL PERSONAL  DIRECTIVO DOCENTE DEL DEPARTAMENTO DE ARAUCA </t>
  </si>
  <si>
    <t xml:space="preserve">APORTE PATRONAL SALUD - Sin Situación de Fondos (SSF),  SOBRE NÓMINA DEL PERSONAL  DIRECTIVO DOCENTE DEL DEPARTAMENTO DE ARAUCA </t>
  </si>
  <si>
    <t>DOTACIÓN DE CALZADO Y VESTIDO DE LABOR PARA   EL PERSONAL DIRECTIVO DOCENTE DE LOS ESTABLECIMIENTOS EDUCATIVOS OFICIALES  DEL DEPARTAMENTO DE ARAUCA. (Ley 70/88 y Decreto Reglamentario N°1978/89)</t>
  </si>
  <si>
    <t>APOYO AL FUNCIONAMIENTO Y LA ADECUADA ATENCIÓN DE LA POBLACIÓN ATENDIDA BAJO LA MODALIDAD DE INTERNADOS  PARA GARANTIZAR SU ACCESO Y PERMANENCIA EN LOS E.E. DEL DEPARTAMENTO DE ARAUCA (Alimentos)</t>
  </si>
  <si>
    <t>APOYO AL FUNCIONAMIENTO Y LA ADECUADA ATENCIÓN DE LA POBLACIÓN ATENDIDA BAJO LA MODALIDAD DE INTERNADOS  PARA GARANTIZAR SU ACCESO Y PERMANENCIA EN LOS E.E. DEL DEPARTAMENTO DE ARAUCA (Dotación)</t>
  </si>
  <si>
    <t>APOYO AL FUNCIONAMIENTO Y LA ADECUADA ATENCIÓN DE LA POBLACIÓN ATENDIDA BAJO LA MODALIDAD DE INTERNADOS  PARA GARANTIZAR SU ACCESO Y PERMANENCIA EN LOS E.E. DEL DEPARTAMENTO DE ARAUCA (Mejoramiento y Construcción Infraestructura Educativa)</t>
  </si>
  <si>
    <t>APOYO CON ENFOQUE DIFERENCIAL A LOS ESTABLECIMIENTOS EDUCATIVOS OFICIALES DEL DEPARTAMENTO DE ARAUCA PARA GARANTIZAR LA SOSTENIBILIDAD DE LA CONECTIVIDAD  A TRAVÉS DEL PROGRAMA CONEXIÓN TOTAL, IMPLEMENTADO POR EL MEN  (VF)</t>
  </si>
  <si>
    <t>MEJORAMIENTO DE LA ATENCIÓN A LA POBLACIÓN CON NECESIDADES EDUCATIVAS ESPECIALES "NEE" (excepto baja visión y baja audición) EN ESTABLECIMIENTOS EDUCATIVOS OFICIALES DEL DEPARTAMENTO DE ARAUCA</t>
  </si>
  <si>
    <t>FORTALECIMIENTO DE LA EFICIENCIA Y CALIDAD EDUCATIVA A TRAVÉS DE LA REALIZACIÓN DEL FORO EDUCATIVO DEPARTAMENTAL DE ARAUCA</t>
  </si>
  <si>
    <t>FORTALECIMIENTO A LA GESTIÓN EDUCATIVA INSTITUCIONAL Y DE SUS ESTABLECIMIENTOS EDUCATIVOS MEJORANDO SU CAPACIDAD PARA CUMPLIR LAS FUNCIONES DE DIRECCIÓN DE LA EDUCACIÓN (Plan de Apoyo al Mejoramiento de la Calidad Educativa "PAM")</t>
  </si>
  <si>
    <t>APOYO AL FUNCIONAMIENTO BÁSICO DE LOS ESTABLECIMIENTOS EDUCATIVOS ESTATALES</t>
  </si>
  <si>
    <t>PROYECTO PARA EL PAGO DE LA NÓMINA DE PENSIONADOS NACIONALIZADOS DOCENTES Y ADMINISTRATIVOS QUE SE FINANCIAN CON  RECURSOS DE CANCELACIONES-SGP/EDUCACIÓN. (ley 43/1975, Ley 91/1989 y Ley 100/1993)</t>
  </si>
  <si>
    <t>Transferencia al Plan de aguas PDA, contrato de adhesión de fiducia mercantil irrevocable de recaudo, administración, garantías y pagos; para el manejo de los recursos Planes Departamentales de Agua, suscrito el 12 de diciembre de 2008 entre los gobernadores y el consorcio FIA (Fiduciaria Colombia, Fidubogotá y BBVA fiduciaria.) En concordancia con lo establecido en el Articulo 18 del Decreto 2246 del 2012 para el manejo de los recursos.</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</si>
  <si>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</si>
  <si>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</si>
  <si>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</si>
  <si>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</si>
  <si>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</si>
  <si>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</si>
  <si>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</si>
  <si>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</si>
  <si>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</si>
  <si>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</si>
  <si>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</si>
  <si>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</si>
  <si>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</si>
  <si>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</si>
  <si>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</si>
  <si>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</si>
  <si>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</si>
  <si>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</si>
  <si>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</si>
  <si>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</si>
  <si>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</si>
  <si>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</si>
  <si>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</si>
  <si>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</si>
  <si>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</si>
  <si>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</si>
  <si>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</si>
  <si>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</si>
  <si>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</si>
  <si>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</si>
  <si>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</si>
  <si>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</si>
  <si>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</si>
  <si>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</si>
  <si>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</si>
  <si>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</si>
  <si>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</si>
  <si>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</si>
  <si>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</si>
  <si>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</si>
  <si>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</si>
  <si>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</si>
  <si>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</si>
  <si>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</si>
  <si>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</si>
  <si>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</si>
  <si>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</si>
  <si>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</si>
  <si>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</si>
  <si>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</si>
  <si>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</si>
  <si>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</si>
  <si>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</si>
  <si>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</si>
  <si>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</si>
  <si>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</si>
  <si>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</si>
  <si>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</si>
  <si>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</si>
  <si>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</si>
  <si>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</si>
  <si>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</si>
  <si>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</si>
  <si>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</si>
  <si>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</si>
  <si>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</si>
  <si>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</si>
  <si>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</si>
  <si>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</si>
  <si>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</si>
  <si>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</si>
  <si>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</si>
  <si>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</si>
  <si>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</si>
  <si>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</si>
  <si>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</si>
  <si>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</si>
  <si>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</si>
  <si>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</si>
  <si>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</si>
  <si>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</si>
  <si>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</si>
  <si>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</si>
  <si>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</si>
  <si>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2263</t>
  </si>
  <si>
    <t>2264</t>
  </si>
  <si>
    <t>2265</t>
  </si>
  <si>
    <t>2266</t>
  </si>
  <si>
    <t>2267</t>
  </si>
  <si>
    <t>2268</t>
  </si>
  <si>
    <t>2269</t>
  </si>
  <si>
    <t>2270</t>
  </si>
  <si>
    <t>2017810000172</t>
  </si>
  <si>
    <t>2017810000173</t>
  </si>
  <si>
    <t>2017810000174</t>
  </si>
  <si>
    <t>2017810000175</t>
  </si>
  <si>
    <t>2017810000176</t>
  </si>
  <si>
    <t>2017810000177</t>
  </si>
  <si>
    <t>2017810000178</t>
  </si>
  <si>
    <t>2017810000179</t>
  </si>
  <si>
    <t>2017810000180</t>
  </si>
  <si>
    <t>2017810000181</t>
  </si>
  <si>
    <t>2017810000182</t>
  </si>
  <si>
    <t>2017810000183</t>
  </si>
  <si>
    <t>2017810000184</t>
  </si>
  <si>
    <t>2017810000185</t>
  </si>
  <si>
    <t>2017810000186</t>
  </si>
  <si>
    <t>2017810000187</t>
  </si>
  <si>
    <t>2017810000188</t>
  </si>
  <si>
    <t>2017810000189</t>
  </si>
  <si>
    <t>2017810000190</t>
  </si>
  <si>
    <t>2017810000191</t>
  </si>
  <si>
    <t>2017810000192</t>
  </si>
  <si>
    <t>2017810000193</t>
  </si>
  <si>
    <t>2017810000194</t>
  </si>
  <si>
    <t>2017810000195</t>
  </si>
  <si>
    <t>2017810000196</t>
  </si>
  <si>
    <t>2017810000197</t>
  </si>
  <si>
    <t>2017810000198</t>
  </si>
  <si>
    <t>2017810000199</t>
  </si>
  <si>
    <t>2017810000200</t>
  </si>
  <si>
    <t>2017810000201</t>
  </si>
  <si>
    <t>2017810000202</t>
  </si>
  <si>
    <t>2017810000203</t>
  </si>
  <si>
    <t>2017810000204</t>
  </si>
  <si>
    <t>2017810000205</t>
  </si>
  <si>
    <t>2017810000206</t>
  </si>
  <si>
    <t>2017810000207</t>
  </si>
  <si>
    <t>2017810000208</t>
  </si>
  <si>
    <t>2017810000209</t>
  </si>
  <si>
    <t>2017810000210</t>
  </si>
  <si>
    <t>2017810000211</t>
  </si>
  <si>
    <t>2017810000212</t>
  </si>
  <si>
    <t>2017810000213</t>
  </si>
  <si>
    <t>2017810000214</t>
  </si>
  <si>
    <t>2017810000215</t>
  </si>
  <si>
    <t>2017810000216</t>
  </si>
  <si>
    <t>2017810000217</t>
  </si>
  <si>
    <t>2017810000218</t>
  </si>
  <si>
    <t>2017810000219</t>
  </si>
  <si>
    <t>2017810000220</t>
  </si>
  <si>
    <t>2017810000221</t>
  </si>
  <si>
    <t>2017810000222</t>
  </si>
  <si>
    <t>2017810000223</t>
  </si>
  <si>
    <t>2017810000224</t>
  </si>
  <si>
    <t>2017810000225</t>
  </si>
  <si>
    <t>2017810000226</t>
  </si>
  <si>
    <t>2017810000227</t>
  </si>
  <si>
    <t>2017810000228</t>
  </si>
  <si>
    <t>2017810000229</t>
  </si>
  <si>
    <t>2017810000230</t>
  </si>
  <si>
    <t>2017810000231</t>
  </si>
  <si>
    <t>2017810000232</t>
  </si>
  <si>
    <t>2017810000233</t>
  </si>
  <si>
    <t>2017810000234</t>
  </si>
  <si>
    <t>2017810000235</t>
  </si>
  <si>
    <t>2017810000236</t>
  </si>
  <si>
    <t>2017810000237</t>
  </si>
  <si>
    <t>2017810000238</t>
  </si>
  <si>
    <t>2017810000239</t>
  </si>
  <si>
    <t>2017810000240</t>
  </si>
  <si>
    <t>2017810000241</t>
  </si>
  <si>
    <t>2017810000242</t>
  </si>
  <si>
    <t>2017810000243</t>
  </si>
  <si>
    <t>2017810000244</t>
  </si>
  <si>
    <t>2017810000245</t>
  </si>
  <si>
    <t>2017810000246</t>
  </si>
  <si>
    <t>2017810000247</t>
  </si>
  <si>
    <t>2017810000248</t>
  </si>
  <si>
    <t>2017810000249</t>
  </si>
  <si>
    <t>2017810000250</t>
  </si>
  <si>
    <t>2017810000251</t>
  </si>
  <si>
    <t>2017810000252</t>
  </si>
  <si>
    <t>2017810000253</t>
  </si>
  <si>
    <t>2017810000254</t>
  </si>
  <si>
    <t>2017810000255</t>
  </si>
  <si>
    <t>2017810000256</t>
  </si>
  <si>
    <t>2017810000257</t>
  </si>
  <si>
    <t>2017810000258</t>
  </si>
  <si>
    <t>2017810000259</t>
  </si>
  <si>
    <t>2017810000260</t>
  </si>
  <si>
    <t>2017810000261</t>
  </si>
  <si>
    <t>2017810000262</t>
  </si>
  <si>
    <t>2017810000263</t>
  </si>
  <si>
    <t>2017810000264</t>
  </si>
  <si>
    <t>2017810000265</t>
  </si>
  <si>
    <t>2017810000266</t>
  </si>
  <si>
    <t>2017810000267</t>
  </si>
  <si>
    <t>2017810000268</t>
  </si>
  <si>
    <t>2017810000269</t>
  </si>
  <si>
    <t>2017810000270</t>
  </si>
  <si>
    <t>1170</t>
  </si>
  <si>
    <t>2262</t>
  </si>
  <si>
    <t>Ampliacion   Electrificacion urbanización Chavez frias,  Municipio de Arauquita, Departamento de Arauca</t>
  </si>
  <si>
    <t>Ampliación red electrica vereda Alto Bello en  el municipio de Fortul, Departamento de Arauca.</t>
  </si>
  <si>
    <t>ELIMINAR</t>
  </si>
  <si>
    <t>ADICIONAR</t>
  </si>
  <si>
    <t>REDUCIR</t>
  </si>
  <si>
    <t>AJUSTAR NOMBRE DEL PROYECTO</t>
  </si>
  <si>
    <t>ESTA ASI</t>
  </si>
  <si>
    <t xml:space="preserve">QUEDA ASI: </t>
  </si>
  <si>
    <t>Fortalecimiento de la Estrategia de la Salud familiar Integral en el Departamento de Arauca</t>
  </si>
  <si>
    <t>Ampliación red electrica en la zona rural del  municipio de Fortul, Departamento de Arauca.</t>
  </si>
  <si>
    <t>Ampliacion de la  Electrificacion de redes urbanas del  Municipio de Arauquita, Departamento de Arauca</t>
  </si>
  <si>
    <t>Apoyo a la infraestructura productiva en el Departamento de Arauca</t>
  </si>
  <si>
    <t>Construcción pavimento sector el prado y Jose Vicente  en el casco urbano del Municipio de Saravena, Departamento de Arauca</t>
  </si>
  <si>
    <t>Mejoramiento de la infraestructura vial urbana en el  Municipio de Saravena, Departamento de Arauca</t>
  </si>
  <si>
    <t>Implementación de acciones para la seguridad y soberania alimentaria de las comunidades indígenas del Departamento de Arauca</t>
  </si>
  <si>
    <t>Construcción Segunda Etapa el Restaurante Escolar de la Concentración 06 de octubre del Municipio de Saravena, Departamento de Arauca</t>
  </si>
  <si>
    <t>Apoyo al Foro pedagógico de la Paz en el marco del Centenario de la Escuela Normal Superior  Maria Inmaculada del Municipio de Arauca, Departamento de Arauca</t>
  </si>
  <si>
    <t>Construcción de redes de distribución de energía Eléctrica para el Municipio de Saravena, Departamento de Arauca</t>
  </si>
  <si>
    <t>JOSE ALI DOMINGUEZ MARTINEZ</t>
  </si>
  <si>
    <t>Secretario  de Planeación Departamental</t>
  </si>
  <si>
    <t>Sistema general de participaciones agua potable y saneamiento basico SSF</t>
  </si>
  <si>
    <t>2273</t>
  </si>
  <si>
    <t>2272</t>
  </si>
  <si>
    <t>Arrendamiento de maquinaria agricola</t>
  </si>
  <si>
    <t>Estampilla para  el bienestar del adulto mayor</t>
  </si>
  <si>
    <t>Al consumo de licores nacionales -Salud 51%</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</si>
</sst>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 #,##0\ &quot;€&quot;_-;\-* #,##0\ &quot;€&quot;_-;_-* &quot;-&quot;\ &quot;€&quot;_-;_-@_-"/>
    <numFmt numFmtId="43" formatCode="_-* #,##0.00\ _€_-;\-* #,##0.00\ _€_-;_-* &quot;-&quot;??\ _€_-;_-@_-"/>
    <numFmt numFmtId="164" formatCode="&quot;$&quot;\ #,##0.00_);[Red]\(&quot;$&quot;\ #,##0.00\)"/>
    <numFmt numFmtId="165" formatCode="_(&quot;$&quot;\ * #,##0_);_(&quot;$&quot;\ * \(#,##0\);_(&quot;$&quot;\ * &quot;-&quot;_);_(@_)"/>
    <numFmt numFmtId="166" formatCode="_(&quot;$&quot;\ * #,##0.00_);_(&quot;$&quot;\ * \(#,##0.00\);_(&quot;$&quot;\ * &quot;-&quot;??_);_(@_)"/>
    <numFmt numFmtId="167" formatCode="_(* #,##0.00_);_(* \(#,##0.00\);_(* &quot;-&quot;??_);_(@_)"/>
    <numFmt numFmtId="168" formatCode="&quot;$&quot;#,##0;\-&quot;$&quot;#,##0"/>
    <numFmt numFmtId="169" formatCode="_-&quot;$&quot;* #,##0.00_-;\-&quot;$&quot;* #,##0.00_-;_-&quot;$&quot;* &quot;-&quot;??_-;_-@_-"/>
    <numFmt numFmtId="170" formatCode="_-* #,##0.00_-;\-* #,##0.00_-;_-* &quot;-&quot;??_-;_-@_-"/>
    <numFmt numFmtId="171" formatCode="&quot;$&quot;\ #,##0;\-&quot;$&quot;\ #,##0"/>
    <numFmt numFmtId="172" formatCode="_-&quot;$&quot;\ * #,##0.00_-;\-&quot;$&quot;\ * #,##0.00_-;_-&quot;$&quot;\ * &quot;-&quot;??_-;_-@_-"/>
    <numFmt numFmtId="173" formatCode="_-[$$-409]* #,##0.00_ ;_-[$$-409]* \-#,##0.00\ ;_-[$$-409]* &quot;-&quot;??_ ;_-@_ "/>
    <numFmt numFmtId="174" formatCode="#,##0.0"/>
    <numFmt numFmtId="175" formatCode="_([$€-2]* #,##0.00_);_([$€-2]* \(#,##0.00\);_([$€-2]* &quot;-&quot;??_)"/>
    <numFmt numFmtId="176" formatCode="#.##000"/>
    <numFmt numFmtId="177" formatCode="_-* #,##0\ _P_t_s_-;\-* #,##0\ _P_t_s_-;_-* &quot;-&quot;\ _P_t_s_-;_-@_-"/>
    <numFmt numFmtId="178" formatCode="0_)"/>
    <numFmt numFmtId="179" formatCode="\$#,#00"/>
    <numFmt numFmtId="180" formatCode="_-* #,##0\ &quot;Pts&quot;_-;\-* #,##0\ &quot;Pts&quot;_-;_-* &quot;-&quot;\ &quot;Pts&quot;_-;_-@_-"/>
    <numFmt numFmtId="181" formatCode="_ * #,##0.00_ ;_ * \-#,##0.00_ ;_ * &quot;-&quot;??_ ;_ @_ "/>
    <numFmt numFmtId="182" formatCode="0.000"/>
    <numFmt numFmtId="183" formatCode="#,##0."/>
    <numFmt numFmtId="184" formatCode="_(* #,##0.0000000_);_(* \(#,##0.0000000\);_(* &quot;-&quot;??_);_(@_)"/>
    <numFmt numFmtId="185" formatCode="_-* #,##0.00\ _P_t_s_-;\-* #,##0.00\ _P_t_s_-;_-* &quot;-&quot;??\ _P_t_s_-;_-@_-"/>
    <numFmt numFmtId="186" formatCode="_-* #,##0.00\ _p_t_a_-;\-* #,##0.00\ _p_t_a_-;_-* &quot;-&quot;??\ _p_t_a_-;_-@_-"/>
    <numFmt numFmtId="187" formatCode="#,##0.000"/>
    <numFmt numFmtId="188" formatCode="_(* #,##0.00_);_(* \(#,##0.00\);_(* \-??_);_(@_)"/>
    <numFmt numFmtId="189" formatCode="_-* #,##0.000\ _p_t_a_-;\-* #,##0.000\ _p_t_a_-;_-* &quot;-&quot;??\ _p_t_a_-;_-@_-"/>
    <numFmt numFmtId="190" formatCode="_(* #,##0.000_);_(* \(#,##0.000\);_(* &quot;-&quot;??_);_(@_)"/>
    <numFmt numFmtId="191" formatCode="_ &quot;$&quot;\ * #,##0.00_ ;_ &quot;$&quot;\ * \-#,##0.00_ ;_ &quot;$&quot;\ * &quot;-&quot;??_ ;_ @_ "/>
    <numFmt numFmtId="192" formatCode="_(* #,##0.000000_);_(* \(#,##0.000000\);_(* &quot;-&quot;??_);_(@_)"/>
    <numFmt numFmtId="193" formatCode="#,##0.000;\-#,##0.000"/>
    <numFmt numFmtId="194" formatCode="%#,#00"/>
    <numFmt numFmtId="195" formatCode="General_)"/>
    <numFmt numFmtId="196" formatCode="\$#,##0.00\ ;\(\$#,##0.00\)"/>
    <numFmt numFmtId="197" formatCode="_([$$-409]* #,##0.00_);_([$$-409]* \(#,##0.00\);_([$$-409]* &quot;-&quot;??_);_(@_)"/>
  </numFmts>
  <fonts count="86">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Arial"/>
      <family val="2"/>
    </font>
    <font>
      <sz val="11"/>
      <color theme="1"/>
      <name val="Arial"/>
      <family val="2"/>
    </font>
    <font>
      <sz val="9"/>
      <color theme="1"/>
      <name val="Arial"/>
      <family val="2"/>
    </font>
    <font>
      <sz val="8"/>
      <color theme="1"/>
      <name val="Arial"/>
      <family val="2"/>
    </font>
    <font>
      <sz val="11"/>
      <color theme="1"/>
      <name val="Calibri"/>
      <family val="2"/>
      <scheme val="minor"/>
    </font>
    <font>
      <b/>
      <sz val="11"/>
      <color theme="1"/>
      <name val="Calibri"/>
      <family val="2"/>
      <scheme val="minor"/>
    </font>
    <font>
      <b/>
      <sz val="8"/>
      <color theme="1"/>
      <name val="Arial"/>
      <family val="2"/>
    </font>
    <font>
      <b/>
      <sz val="8"/>
      <name val="Arial"/>
      <family val="2"/>
    </font>
    <font>
      <b/>
      <sz val="9"/>
      <color theme="1"/>
      <name val="Arial"/>
      <family val="2"/>
    </font>
    <font>
      <sz val="10"/>
      <name val="Arial"/>
      <family val="2"/>
    </font>
    <font>
      <b/>
      <sz val="10"/>
      <color theme="1"/>
      <name val="Arial"/>
      <family val="2"/>
    </font>
    <font>
      <sz val="8"/>
      <color indexed="8"/>
      <name val="Arial"/>
      <family val="2"/>
    </font>
    <font>
      <sz val="8"/>
      <name val="Arial"/>
      <family val="2"/>
    </font>
    <font>
      <b/>
      <sz val="8"/>
      <color indexed="8"/>
      <name val="Arial"/>
      <family val="2"/>
    </font>
    <font>
      <sz val="9"/>
      <name val="Arial"/>
      <family val="2"/>
    </font>
    <font>
      <sz val="8"/>
      <color rgb="FFFF0000"/>
      <name val="Arial"/>
      <family val="2"/>
    </font>
    <font>
      <sz val="8"/>
      <color rgb="FF660066"/>
      <name val="Arial"/>
      <family val="2"/>
    </font>
    <font>
      <sz val="8"/>
      <color rgb="FF000000"/>
      <name val="Arial"/>
      <family val="2"/>
    </font>
    <font>
      <sz val="8"/>
      <color rgb="FF0000FF"/>
      <name val="Arial"/>
      <family val="2"/>
    </font>
    <font>
      <b/>
      <sz val="11"/>
      <name val="Arial"/>
      <family val="2"/>
    </font>
    <font>
      <sz val="10"/>
      <color theme="1"/>
      <name val="Arial"/>
      <family val="2"/>
    </font>
    <font>
      <b/>
      <sz val="9"/>
      <color indexed="81"/>
      <name val="Calibri"/>
      <family val="2"/>
    </font>
    <font>
      <sz val="9"/>
      <color indexed="81"/>
      <name val="Calibri"/>
      <family val="2"/>
    </font>
    <font>
      <b/>
      <sz val="20"/>
      <color theme="1"/>
      <name val="Calibri"/>
      <family val="2"/>
      <scheme val="minor"/>
    </font>
    <font>
      <b/>
      <sz val="18"/>
      <color theme="1"/>
      <name val="Calibri"/>
      <family val="2"/>
      <scheme val="minor"/>
    </font>
    <font>
      <b/>
      <sz val="14"/>
      <color theme="1"/>
      <name val="Calibri"/>
      <family val="2"/>
      <scheme val="minor"/>
    </font>
    <font>
      <b/>
      <u val="singleAccounting"/>
      <sz val="14"/>
      <color theme="1"/>
      <name val="Calibri"/>
      <family val="2"/>
      <scheme val="minor"/>
    </font>
    <font>
      <b/>
      <u val="singleAccounting"/>
      <sz val="12"/>
      <color theme="1"/>
      <name val="Calibri"/>
      <family val="2"/>
      <scheme val="minor"/>
    </font>
    <font>
      <b/>
      <sz val="16"/>
      <color theme="1"/>
      <name val="Calibri"/>
      <family val="2"/>
      <scheme val="minor"/>
    </font>
    <font>
      <sz val="11"/>
      <color rgb="FF000000"/>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1"/>
      <color rgb="FF000000"/>
      <name val="Century Gothic"/>
      <family val="2"/>
    </font>
    <font>
      <sz val="11"/>
      <color theme="1"/>
      <name val="Century Gothic"/>
      <family val="2"/>
    </font>
    <font>
      <sz val="11"/>
      <color rgb="FF0000FF"/>
      <name val="Century Gothic"/>
      <family val="2"/>
    </font>
    <font>
      <b/>
      <sz val="11"/>
      <color rgb="FF000000"/>
      <name val="Century Gothic"/>
      <family val="2"/>
    </font>
    <font>
      <sz val="11"/>
      <name val="Century Gothic"/>
      <family val="2"/>
    </font>
    <font>
      <sz val="10"/>
      <name val="Century Gothic"/>
      <family val="2"/>
    </font>
    <font>
      <sz val="8"/>
      <color rgb="FF008000"/>
      <name val="Arial"/>
      <family val="2"/>
    </font>
    <font>
      <sz val="9"/>
      <color rgb="FFFF0000"/>
      <name val="Arial"/>
      <family val="2"/>
    </font>
    <font>
      <b/>
      <sz val="7.5"/>
      <color theme="1"/>
      <name val="Arial"/>
      <family val="2"/>
    </font>
    <font>
      <b/>
      <sz val="8"/>
      <color rgb="FF000000"/>
      <name val="Arial"/>
      <family val="2"/>
    </font>
    <font>
      <sz val="11"/>
      <color rgb="FFFF0000"/>
      <name val="Century Gothic"/>
      <family val="2"/>
    </font>
    <font>
      <b/>
      <sz val="8"/>
      <color rgb="FF008000"/>
      <name val="Arial"/>
      <family val="2"/>
    </font>
    <font>
      <sz val="9"/>
      <color theme="1"/>
      <name val="Calibri"/>
      <family val="2"/>
      <scheme val="minor"/>
    </font>
    <font>
      <sz val="10"/>
      <color indexed="8"/>
      <name val="Arial"/>
      <family val="2"/>
    </font>
    <font>
      <sz val="12"/>
      <color indexed="24"/>
      <name val="Modern"/>
      <family val="3"/>
      <charset val="255"/>
    </font>
    <font>
      <b/>
      <sz val="18"/>
      <color indexed="24"/>
      <name val="Modern"/>
      <family val="3"/>
      <charset val="255"/>
    </font>
    <font>
      <b/>
      <sz val="12"/>
      <color indexed="24"/>
      <name val="Modern"/>
      <family val="3"/>
      <charset val="255"/>
    </font>
    <font>
      <sz val="11"/>
      <color indexed="8"/>
      <name val="Calibri"/>
      <family val="2"/>
    </font>
    <font>
      <sz val="11"/>
      <color indexed="9"/>
      <name val="Calibri"/>
      <family val="2"/>
    </font>
    <font>
      <sz val="11"/>
      <color indexed="17"/>
      <name val="Calibri"/>
      <family val="2"/>
    </font>
    <font>
      <b/>
      <sz val="1"/>
      <color indexed="8"/>
      <name val="Courier"/>
      <family val="3"/>
    </font>
    <font>
      <b/>
      <sz val="11"/>
      <color indexed="52"/>
      <name val="Calibri"/>
      <family val="2"/>
    </font>
    <font>
      <b/>
      <sz val="11"/>
      <color indexed="9"/>
      <name val="Calibri"/>
      <family val="2"/>
    </font>
    <font>
      <sz val="11"/>
      <color indexed="52"/>
      <name val="Calibri"/>
      <family val="2"/>
    </font>
    <font>
      <sz val="1"/>
      <color indexed="8"/>
      <name val="Courier"/>
      <family val="3"/>
    </font>
    <font>
      <sz val="12"/>
      <color indexed="9"/>
      <name val="Helvetica"/>
      <family val="2"/>
    </font>
    <font>
      <b/>
      <sz val="11"/>
      <color indexed="56"/>
      <name val="Calibri"/>
      <family val="2"/>
    </font>
    <font>
      <sz val="11"/>
      <color indexed="62"/>
      <name val="Calibri"/>
      <family val="2"/>
    </font>
    <font>
      <b/>
      <i/>
      <sz val="1"/>
      <color indexed="8"/>
      <name val="Courier"/>
      <family val="3"/>
    </font>
    <font>
      <sz val="10"/>
      <name val="BERNHARD"/>
    </font>
    <font>
      <u/>
      <sz val="8"/>
      <color theme="10"/>
      <name val="Arial"/>
      <family val="2"/>
    </font>
    <font>
      <sz val="11"/>
      <color indexed="20"/>
      <name val="Calibri"/>
      <family val="2"/>
    </font>
    <font>
      <sz val="10"/>
      <name val="MS Sans Serif"/>
      <family val="2"/>
    </font>
    <font>
      <sz val="11"/>
      <color indexed="60"/>
      <name val="Calibri"/>
      <family val="2"/>
    </font>
    <font>
      <sz val="8"/>
      <color indexed="10"/>
      <name val="BERNHARD"/>
    </font>
    <font>
      <sz val="12"/>
      <name val="Arial MT"/>
    </font>
    <font>
      <b/>
      <sz val="9"/>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sz val="8"/>
      <color rgb="FF3366FF"/>
      <name val="Arial"/>
      <family val="2"/>
    </font>
    <font>
      <b/>
      <sz val="8"/>
      <color rgb="FF0000FF"/>
      <name val="Arial"/>
      <family val="2"/>
    </font>
    <font>
      <sz val="10"/>
      <color rgb="FFFF0000"/>
      <name val="Arial"/>
      <family val="2"/>
    </font>
    <font>
      <sz val="8"/>
      <color rgb="FF008000"/>
      <name val="Arial"/>
      <family val="2"/>
    </font>
    <font>
      <b/>
      <sz val="8"/>
      <color rgb="FFFF0000"/>
      <name val="Arial"/>
      <family val="2"/>
    </font>
    <font>
      <b/>
      <sz val="10"/>
      <color theme="7"/>
      <name val="Arial"/>
      <family val="2"/>
    </font>
  </fonts>
  <fills count="56">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theme="4" tint="0.79998168889431442"/>
      </patternFill>
    </fill>
    <fill>
      <patternFill patternType="solid">
        <fgColor rgb="FFCCFFCC"/>
        <bgColor indexed="64"/>
      </patternFill>
    </fill>
    <fill>
      <patternFill patternType="solid">
        <fgColor rgb="FFFF00FF"/>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0"/>
        <bgColor theme="4" tint="0.79998168889431442"/>
      </patternFill>
    </fill>
    <fill>
      <patternFill patternType="solid">
        <fgColor theme="9" tint="0.39997558519241921"/>
        <bgColor theme="4" tint="0.79998168889431442"/>
      </patternFill>
    </fill>
    <fill>
      <patternFill patternType="solid">
        <fgColor theme="0"/>
        <bgColor rgb="FF000000"/>
      </patternFill>
    </fill>
    <fill>
      <patternFill patternType="solid">
        <fgColor rgb="FF00B0F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FF00"/>
        <bgColor indexed="64"/>
      </patternFill>
    </fill>
    <fill>
      <patternFill patternType="solid">
        <fgColor rgb="FFA6A6A6"/>
        <bgColor indexed="64"/>
      </patternFill>
    </fill>
    <fill>
      <patternFill patternType="solid">
        <fgColor rgb="FF808080"/>
        <bgColor indexed="64"/>
      </patternFill>
    </fill>
    <fill>
      <patternFill patternType="solid">
        <fgColor rgb="FFE6CA47"/>
        <bgColor indexed="64"/>
      </patternFill>
    </fill>
    <fill>
      <patternFill patternType="solid">
        <fgColor rgb="FFFFDF63"/>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rgb="FFFFFFFF"/>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99FF99"/>
        <bgColor indexed="64"/>
      </patternFill>
    </fill>
  </fills>
  <borders count="3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auto="1"/>
      </top>
      <bottom/>
      <diagonal/>
    </border>
    <border>
      <left/>
      <right style="thin">
        <color auto="1"/>
      </right>
      <top/>
      <bottom/>
      <diagonal/>
    </border>
    <border>
      <left/>
      <right style="thin">
        <color auto="1"/>
      </right>
      <top style="thin">
        <color auto="1"/>
      </top>
      <bottom/>
      <diagonal/>
    </border>
  </borders>
  <cellStyleXfs count="1261">
    <xf numFmtId="0" fontId="0" fillId="0" borderId="0"/>
    <xf numFmtId="9" fontId="2" fillId="0" borderId="0" applyFont="0" applyFill="0" applyBorder="0" applyAlignment="0" applyProtection="0"/>
    <xf numFmtId="0" fontId="8" fillId="0" borderId="0"/>
    <xf numFmtId="0" fontId="13" fillId="0" borderId="0">
      <alignment vertical="top"/>
    </xf>
    <xf numFmtId="0" fontId="13" fillId="0" borderId="0"/>
    <xf numFmtId="166" fontId="8" fillId="0" borderId="0" applyFont="0" applyFill="0" applyBorder="0" applyAlignment="0" applyProtection="0"/>
    <xf numFmtId="0" fontId="13" fillId="0" borderId="0"/>
    <xf numFmtId="0" fontId="8" fillId="0" borderId="0"/>
    <xf numFmtId="169"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72" fontId="1"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50" fillId="0" borderId="0">
      <alignment vertical="top"/>
    </xf>
    <xf numFmtId="0" fontId="51" fillId="0" borderId="0" applyProtection="0"/>
    <xf numFmtId="0" fontId="51" fillId="0" borderId="0"/>
    <xf numFmtId="0" fontId="51" fillId="0" borderId="0"/>
    <xf numFmtId="0" fontId="51" fillId="0" borderId="17" applyProtection="0"/>
    <xf numFmtId="4" fontId="51" fillId="0" borderId="0" applyProtection="0"/>
    <xf numFmtId="2" fontId="51" fillId="0" borderId="0" applyProtection="0"/>
    <xf numFmtId="0" fontId="52" fillId="0" borderId="0" applyProtection="0"/>
    <xf numFmtId="0" fontId="53" fillId="0" borderId="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1" borderId="0" applyNumberFormat="0" applyBorder="0" applyAlignment="0" applyProtection="0"/>
    <xf numFmtId="0" fontId="54" fillId="34" borderId="0" applyNumberFormat="0" applyBorder="0" applyAlignment="0" applyProtection="0"/>
    <xf numFmtId="0" fontId="54" fillId="37" borderId="0" applyNumberFormat="0" applyBorder="0" applyAlignment="0" applyProtection="0"/>
    <xf numFmtId="0" fontId="55" fillId="38"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6" fillId="30" borderId="0" applyNumberFormat="0" applyBorder="0" applyAlignment="0" applyProtection="0"/>
    <xf numFmtId="0" fontId="57" fillId="0" borderId="0">
      <protection locked="0"/>
    </xf>
    <xf numFmtId="0" fontId="57" fillId="0" borderId="0">
      <protection locked="0"/>
    </xf>
    <xf numFmtId="175" fontId="57" fillId="0" borderId="0">
      <protection locked="0"/>
    </xf>
    <xf numFmtId="0" fontId="57" fillId="0" borderId="0">
      <protection locked="0"/>
    </xf>
    <xf numFmtId="0" fontId="57" fillId="0" borderId="0">
      <protection locked="0"/>
    </xf>
    <xf numFmtId="0" fontId="57" fillId="0" borderId="0">
      <protection locked="0"/>
    </xf>
    <xf numFmtId="175" fontId="57" fillId="0" borderId="0">
      <protection locked="0"/>
    </xf>
    <xf numFmtId="0" fontId="57" fillId="0" borderId="0">
      <protection locked="0"/>
    </xf>
    <xf numFmtId="0" fontId="58" fillId="42" borderId="20" applyNumberFormat="0" applyAlignment="0" applyProtection="0"/>
    <xf numFmtId="0" fontId="13" fillId="0" borderId="0" applyNumberFormat="0" applyFill="0" applyBorder="0" applyProtection="0">
      <alignment horizontal="left"/>
    </xf>
    <xf numFmtId="0" fontId="59" fillId="43" borderId="21" applyNumberFormat="0" applyAlignment="0" applyProtection="0"/>
    <xf numFmtId="0" fontId="60" fillId="0" borderId="22" applyNumberFormat="0" applyFill="0" applyAlignment="0" applyProtection="0"/>
    <xf numFmtId="176" fontId="61" fillId="0" borderId="0">
      <protection locked="0"/>
    </xf>
    <xf numFmtId="177" fontId="16" fillId="0" borderId="0" applyFont="0" applyFill="0" applyBorder="0" applyAlignment="0" applyProtection="0"/>
    <xf numFmtId="176" fontId="61" fillId="0" borderId="0">
      <protection locked="0"/>
    </xf>
    <xf numFmtId="176" fontId="61" fillId="0" borderId="0">
      <protection locked="0"/>
    </xf>
    <xf numFmtId="0" fontId="1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9" fontId="61" fillId="0" borderId="0">
      <protection locked="0"/>
    </xf>
    <xf numFmtId="180" fontId="16" fillId="0" borderId="0" applyFont="0" applyFill="0" applyBorder="0" applyAlignment="0" applyProtection="0"/>
    <xf numFmtId="179" fontId="61" fillId="0" borderId="0">
      <protection locked="0"/>
    </xf>
    <xf numFmtId="179" fontId="61" fillId="0" borderId="0">
      <protection locked="0"/>
    </xf>
    <xf numFmtId="0" fontId="13" fillId="0" borderId="0">
      <protection locked="0"/>
    </xf>
    <xf numFmtId="168" fontId="13" fillId="0" borderId="0">
      <protection locked="0"/>
    </xf>
    <xf numFmtId="168" fontId="13" fillId="0" borderId="0">
      <protection locked="0"/>
    </xf>
    <xf numFmtId="168" fontId="13" fillId="0" borderId="0">
      <protection locked="0"/>
    </xf>
    <xf numFmtId="168" fontId="13" fillId="0" borderId="0">
      <protection locked="0"/>
    </xf>
    <xf numFmtId="0" fontId="61" fillId="0" borderId="0">
      <protection locked="0"/>
    </xf>
    <xf numFmtId="0" fontId="61" fillId="0" borderId="0">
      <protection locked="0"/>
    </xf>
    <xf numFmtId="175" fontId="61" fillId="0" borderId="0">
      <protection locked="0"/>
    </xf>
    <xf numFmtId="0" fontId="61" fillId="0" borderId="0">
      <protection locked="0"/>
    </xf>
    <xf numFmtId="0" fontId="62" fillId="0" borderId="0">
      <protection locked="0"/>
    </xf>
    <xf numFmtId="0" fontId="63" fillId="0" borderId="0" applyNumberFormat="0" applyFill="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7" borderId="0" applyNumberFormat="0" applyBorder="0" applyAlignment="0" applyProtection="0"/>
    <xf numFmtId="0" fontId="64" fillId="33" borderId="20" applyNumberFormat="0" applyAlignment="0" applyProtection="0"/>
    <xf numFmtId="181" fontId="13" fillId="0" borderId="0" applyFont="0" applyFill="0" applyBorder="0" applyAlignment="0" applyProtection="0"/>
    <xf numFmtId="182"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0" fontId="13" fillId="0" borderId="0" applyFont="0" applyFill="0" applyBorder="0" applyAlignment="0" applyProtection="0"/>
    <xf numFmtId="183" fontId="61" fillId="0" borderId="0">
      <protection locked="0"/>
    </xf>
    <xf numFmtId="183" fontId="61" fillId="0" borderId="0">
      <protection locked="0"/>
    </xf>
    <xf numFmtId="183" fontId="61" fillId="0" borderId="0">
      <protection locked="0"/>
    </xf>
    <xf numFmtId="183" fontId="57" fillId="0" borderId="0">
      <protection locked="0"/>
    </xf>
    <xf numFmtId="183" fontId="65" fillId="0" borderId="0">
      <protection locked="0"/>
    </xf>
    <xf numFmtId="183" fontId="57" fillId="0" borderId="0">
      <protection locked="0"/>
    </xf>
    <xf numFmtId="183" fontId="65" fillId="0" borderId="0">
      <protection locked="0"/>
    </xf>
    <xf numFmtId="0" fontId="61" fillId="0" borderId="0">
      <protection locked="0"/>
    </xf>
    <xf numFmtId="0" fontId="61" fillId="0" borderId="0">
      <protection locked="0"/>
    </xf>
    <xf numFmtId="175" fontId="61" fillId="0" borderId="0">
      <protection locked="0"/>
    </xf>
    <xf numFmtId="0" fontId="61" fillId="0" borderId="0">
      <protection locked="0"/>
    </xf>
    <xf numFmtId="0" fontId="66" fillId="0" borderId="0"/>
    <xf numFmtId="175" fontId="66" fillId="0" borderId="0"/>
    <xf numFmtId="184" fontId="13" fillId="0" borderId="0">
      <protection locked="0"/>
    </xf>
    <xf numFmtId="184" fontId="13" fillId="0" borderId="0">
      <protection locked="0"/>
    </xf>
    <xf numFmtId="184" fontId="13" fillId="0" borderId="0">
      <protection locked="0"/>
    </xf>
    <xf numFmtId="184" fontId="13" fillId="0" borderId="0">
      <protection locked="0"/>
    </xf>
    <xf numFmtId="184" fontId="13" fillId="0" borderId="0">
      <protection locked="0"/>
    </xf>
    <xf numFmtId="184" fontId="13" fillId="0" borderId="0">
      <protection locked="0"/>
    </xf>
    <xf numFmtId="184" fontId="13" fillId="0" borderId="0">
      <protection locked="0"/>
    </xf>
    <xf numFmtId="184" fontId="13" fillId="0" borderId="0">
      <protection locked="0"/>
    </xf>
    <xf numFmtId="0" fontId="61" fillId="0" borderId="0">
      <protection locked="0"/>
    </xf>
    <xf numFmtId="0" fontId="61" fillId="0" borderId="0">
      <protection locked="0"/>
    </xf>
    <xf numFmtId="175" fontId="61" fillId="0" borderId="0">
      <protection locked="0"/>
    </xf>
    <xf numFmtId="0" fontId="61" fillId="0" borderId="0">
      <protection locked="0"/>
    </xf>
    <xf numFmtId="0" fontId="57" fillId="0" borderId="0">
      <protection locked="0"/>
    </xf>
    <xf numFmtId="0" fontId="57" fillId="0" borderId="0">
      <protection locked="0"/>
    </xf>
    <xf numFmtId="175" fontId="57" fillId="0" borderId="0">
      <protection locked="0"/>
    </xf>
    <xf numFmtId="0" fontId="57" fillId="0" borderId="0">
      <protection locked="0"/>
    </xf>
    <xf numFmtId="0" fontId="57" fillId="0" borderId="0">
      <protection locked="0"/>
    </xf>
    <xf numFmtId="0" fontId="57" fillId="0" borderId="0">
      <protection locked="0"/>
    </xf>
    <xf numFmtId="175" fontId="57" fillId="0" borderId="0">
      <protection locked="0"/>
    </xf>
    <xf numFmtId="0" fontId="57" fillId="0" borderId="0">
      <protection locked="0"/>
    </xf>
    <xf numFmtId="0" fontId="57" fillId="0" borderId="0">
      <protection locked="0"/>
    </xf>
    <xf numFmtId="0" fontId="57" fillId="0" borderId="0">
      <protection locked="0"/>
    </xf>
    <xf numFmtId="175" fontId="57" fillId="0" borderId="0">
      <protection locked="0"/>
    </xf>
    <xf numFmtId="0" fontId="57" fillId="0" borderId="0">
      <protection locked="0"/>
    </xf>
    <xf numFmtId="0" fontId="67" fillId="0" borderId="0" applyNumberFormat="0" applyFill="0" applyBorder="0" applyAlignment="0" applyProtection="0">
      <alignment vertical="top"/>
      <protection locked="0"/>
    </xf>
    <xf numFmtId="0" fontId="68" fillId="29" borderId="0" applyNumberFormat="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6" fontId="13" fillId="0" borderId="0" applyFont="0" applyFill="0" applyBorder="0" applyAlignment="0" applyProtection="0"/>
    <xf numFmtId="167" fontId="13" fillId="0" borderId="0" applyFont="0" applyFill="0" applyBorder="0" applyAlignment="0" applyProtection="0"/>
    <xf numFmtId="0" fontId="13" fillId="0" borderId="0" applyFont="0" applyFill="0" applyBorder="0" applyAlignment="0" applyProtection="0"/>
    <xf numFmtId="187" fontId="13" fillId="0" borderId="0" applyFont="0" applyFill="0" applyBorder="0" applyAlignment="0" applyProtection="0"/>
    <xf numFmtId="170" fontId="13" fillId="0" borderId="0" applyFont="0" applyFill="0" applyBorder="0" applyAlignment="0" applyProtection="0"/>
    <xf numFmtId="181"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8" fontId="54" fillId="0" borderId="0" applyFill="0" applyBorder="0" applyAlignment="0" applyProtection="0"/>
    <xf numFmtId="167"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67" fontId="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54" fillId="0" borderId="0" applyFont="0" applyFill="0" applyBorder="0" applyAlignment="0" applyProtection="0"/>
    <xf numFmtId="189"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69"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65" fontId="8"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6" fontId="54" fillId="0" borderId="0" applyFont="0" applyFill="0" applyBorder="0" applyAlignment="0" applyProtection="0"/>
    <xf numFmtId="166" fontId="13" fillId="0" borderId="0" applyFont="0" applyFill="0" applyBorder="0" applyAlignment="0" applyProtection="0"/>
    <xf numFmtId="0" fontId="13" fillId="0" borderId="0" applyFont="0" applyFill="0" applyBorder="0" applyAlignment="0" applyProtection="0"/>
    <xf numFmtId="166" fontId="54" fillId="0" borderId="0" applyFont="0" applyFill="0" applyBorder="0" applyAlignment="0" applyProtection="0"/>
    <xf numFmtId="191" fontId="13" fillId="0" borderId="0" applyFont="0" applyFill="0" applyBorder="0" applyAlignment="0" applyProtection="0"/>
    <xf numFmtId="42" fontId="13" fillId="0" borderId="0" applyFont="0" applyFill="0" applyBorder="0" applyAlignment="0" applyProtection="0"/>
    <xf numFmtId="166" fontId="5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6" fillId="0" borderId="0"/>
    <xf numFmtId="175" fontId="66" fillId="0" borderId="0"/>
    <xf numFmtId="0" fontId="66" fillId="0" borderId="0"/>
    <xf numFmtId="175" fontId="66" fillId="0" borderId="0"/>
    <xf numFmtId="192" fontId="13" fillId="0" borderId="0">
      <protection locked="0"/>
    </xf>
    <xf numFmtId="192" fontId="13" fillId="0" borderId="0">
      <protection locked="0"/>
    </xf>
    <xf numFmtId="192" fontId="13" fillId="0" borderId="0">
      <protection locked="0"/>
    </xf>
    <xf numFmtId="192" fontId="13" fillId="0" borderId="0">
      <protection locked="0"/>
    </xf>
    <xf numFmtId="193" fontId="13" fillId="0" borderId="0">
      <protection locked="0"/>
    </xf>
    <xf numFmtId="193" fontId="13" fillId="0" borderId="0">
      <protection locked="0"/>
    </xf>
    <xf numFmtId="193" fontId="13" fillId="0" borderId="0">
      <protection locked="0"/>
    </xf>
    <xf numFmtId="193" fontId="13" fillId="0" borderId="0">
      <protection locked="0"/>
    </xf>
    <xf numFmtId="0" fontId="70" fillId="4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vertical="top"/>
    </xf>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vertical="top"/>
    </xf>
    <xf numFmtId="0" fontId="8" fillId="0" borderId="0"/>
    <xf numFmtId="0" fontId="13" fillId="0" borderId="0" applyNumberFormat="0" applyFont="0" applyFill="0" applyBorder="0" applyAlignment="0" applyProtection="0">
      <alignment vertical="top"/>
    </xf>
    <xf numFmtId="0" fontId="13" fillId="0" borderId="0"/>
    <xf numFmtId="0" fontId="54"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applyNumberFormat="0" applyFont="0" applyFill="0" applyBorder="0" applyAlignment="0" applyProtection="0">
      <alignment vertical="top"/>
    </xf>
    <xf numFmtId="0" fontId="54" fillId="0" borderId="0"/>
    <xf numFmtId="0" fontId="13" fillId="0" borderId="0" applyNumberFormat="0" applyFont="0" applyFill="0" applyBorder="0" applyAlignment="0" applyProtection="0">
      <alignment vertical="top"/>
    </xf>
    <xf numFmtId="0" fontId="54" fillId="0" borderId="0"/>
    <xf numFmtId="0" fontId="8" fillId="0" borderId="0"/>
    <xf numFmtId="0" fontId="8" fillId="0" borderId="0"/>
    <xf numFmtId="0" fontId="69" fillId="0" borderId="0"/>
    <xf numFmtId="0" fontId="50" fillId="0" borderId="0"/>
    <xf numFmtId="0" fontId="13" fillId="0" borderId="0"/>
    <xf numFmtId="0" fontId="13" fillId="49" borderId="23" applyNumberFormat="0" applyFont="0" applyAlignment="0" applyProtection="0"/>
    <xf numFmtId="194" fontId="61" fillId="0" borderId="0">
      <protection locked="0"/>
    </xf>
    <xf numFmtId="194" fontId="61" fillId="0" borderId="0">
      <protection locked="0"/>
    </xf>
    <xf numFmtId="194" fontId="61" fillId="0" borderId="0">
      <protection locked="0"/>
    </xf>
    <xf numFmtId="194" fontId="61" fillId="0" borderId="0">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Protection="0">
      <alignment horizontal="left"/>
    </xf>
    <xf numFmtId="0" fontId="13" fillId="0" borderId="0" applyNumberFormat="0" applyFill="0" applyBorder="0" applyAlignment="0" applyProtection="0"/>
    <xf numFmtId="0" fontId="71" fillId="0" borderId="24"/>
    <xf numFmtId="175" fontId="71" fillId="0" borderId="24"/>
    <xf numFmtId="175" fontId="71" fillId="0" borderId="24"/>
    <xf numFmtId="175" fontId="71" fillId="0" borderId="24"/>
    <xf numFmtId="175" fontId="71" fillId="0" borderId="24"/>
    <xf numFmtId="175" fontId="71" fillId="0" borderId="24"/>
    <xf numFmtId="175" fontId="71" fillId="0" borderId="24"/>
    <xf numFmtId="0" fontId="71" fillId="0" borderId="24"/>
    <xf numFmtId="0" fontId="71" fillId="0" borderId="24"/>
    <xf numFmtId="0" fontId="71" fillId="0" borderId="24"/>
    <xf numFmtId="0" fontId="71" fillId="0" borderId="24"/>
    <xf numFmtId="0" fontId="71" fillId="0" borderId="24"/>
    <xf numFmtId="9" fontId="54" fillId="0" borderId="0" applyFont="0" applyFill="0" applyBorder="0" applyAlignment="0" applyProtection="0"/>
    <xf numFmtId="9" fontId="13" fillId="0" borderId="0" applyFont="0" applyFill="0" applyBorder="0" applyAlignment="0" applyProtection="0"/>
    <xf numFmtId="195" fontId="13" fillId="0" borderId="0">
      <protection locked="0"/>
    </xf>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0" fontId="61" fillId="0" borderId="0">
      <protection locked="0"/>
    </xf>
    <xf numFmtId="0" fontId="61" fillId="0" borderId="0">
      <protection locked="0"/>
    </xf>
    <xf numFmtId="175" fontId="61" fillId="0" borderId="0">
      <protection locked="0"/>
    </xf>
    <xf numFmtId="0" fontId="61" fillId="0" borderId="0">
      <protection locked="0"/>
    </xf>
    <xf numFmtId="171" fontId="72" fillId="0" borderId="0">
      <protection locked="0"/>
    </xf>
    <xf numFmtId="0" fontId="66" fillId="0" borderId="0"/>
    <xf numFmtId="175" fontId="66" fillId="0" borderId="0"/>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39" fontId="16" fillId="0" borderId="7" applyFill="0">
      <alignment horizontal="left"/>
    </xf>
    <xf numFmtId="0" fontId="17" fillId="50" borderId="0">
      <alignment horizontal="left" vertical="top"/>
    </xf>
    <xf numFmtId="0" fontId="17" fillId="51" borderId="0">
      <alignment horizontal="left" vertical="top"/>
    </xf>
    <xf numFmtId="0" fontId="17" fillId="51" borderId="0">
      <alignment horizontal="left" vertical="top"/>
    </xf>
    <xf numFmtId="0" fontId="73" fillId="50" borderId="0">
      <alignment horizontal="center" vertical="center"/>
    </xf>
    <xf numFmtId="0" fontId="17" fillId="51" borderId="0">
      <alignment horizontal="left" vertical="center"/>
    </xf>
    <xf numFmtId="0" fontId="17" fillId="51" borderId="0">
      <alignment horizontal="left" vertical="center"/>
    </xf>
    <xf numFmtId="0" fontId="17" fillId="50" borderId="0">
      <alignment horizontal="right" vertical="top"/>
    </xf>
    <xf numFmtId="0" fontId="17" fillId="51" borderId="0">
      <alignment horizontal="right" vertical="center"/>
    </xf>
    <xf numFmtId="0" fontId="17" fillId="51" borderId="0">
      <alignment horizontal="right" vertical="center"/>
    </xf>
    <xf numFmtId="0" fontId="17" fillId="50" borderId="0">
      <alignment horizontal="left" vertical="center"/>
    </xf>
    <xf numFmtId="0" fontId="17" fillId="51" borderId="0">
      <alignment horizontal="right" vertical="top"/>
    </xf>
    <xf numFmtId="0" fontId="17" fillId="51" borderId="0">
      <alignment horizontal="right" vertical="top"/>
    </xf>
    <xf numFmtId="0" fontId="17" fillId="50" borderId="0">
      <alignment horizontal="right" vertical="center"/>
    </xf>
    <xf numFmtId="0" fontId="21" fillId="52" borderId="0">
      <alignment horizontal="right" vertical="top"/>
    </xf>
    <xf numFmtId="0" fontId="21" fillId="52" borderId="0">
      <alignment horizontal="left" vertical="top"/>
    </xf>
    <xf numFmtId="0" fontId="15" fillId="50" borderId="0">
      <alignment horizontal="right" vertical="top"/>
    </xf>
    <xf numFmtId="0" fontId="21" fillId="52" borderId="0">
      <alignment horizontal="left" vertical="top"/>
    </xf>
    <xf numFmtId="0" fontId="21" fillId="52" borderId="0">
      <alignment horizontal="right" vertical="top"/>
    </xf>
    <xf numFmtId="0" fontId="15" fillId="50" borderId="0">
      <alignment horizontal="left" vertical="top"/>
    </xf>
    <xf numFmtId="0" fontId="17" fillId="50" borderId="0">
      <alignment horizontal="right"/>
    </xf>
    <xf numFmtId="0" fontId="73" fillId="50" borderId="0">
      <alignment horizontal="right"/>
    </xf>
    <xf numFmtId="0" fontId="17" fillId="50" borderId="0">
      <alignment horizontal="right" vertical="top"/>
    </xf>
    <xf numFmtId="0" fontId="74" fillId="42" borderId="25" applyNumberFormat="0" applyAlignment="0" applyProtection="0"/>
    <xf numFmtId="0" fontId="13" fillId="0" borderId="0" applyNumberFormat="0"/>
    <xf numFmtId="0" fontId="13" fillId="0" borderId="0" applyNumberFormat="0"/>
    <xf numFmtId="175" fontId="13" fillId="0" borderId="0" applyNumberFormat="0"/>
    <xf numFmtId="0" fontId="13" fillId="0" borderId="0" applyNumberFormat="0"/>
    <xf numFmtId="0" fontId="75" fillId="0" borderId="0" applyNumberFormat="0" applyFill="0" applyBorder="0" applyAlignment="0" applyProtection="0"/>
    <xf numFmtId="0" fontId="76" fillId="0" borderId="0" applyNumberFormat="0" applyFill="0" applyBorder="0" applyAlignment="0" applyProtection="0"/>
    <xf numFmtId="0" fontId="77" fillId="0" borderId="26" applyNumberFormat="0" applyFill="0" applyAlignment="0" applyProtection="0"/>
    <xf numFmtId="0" fontId="78" fillId="0" borderId="27" applyNumberFormat="0" applyFill="0" applyAlignment="0" applyProtection="0"/>
    <xf numFmtId="0" fontId="63" fillId="0" borderId="28" applyNumberFormat="0" applyFill="0" applyAlignment="0" applyProtection="0"/>
    <xf numFmtId="0" fontId="79" fillId="0" borderId="0" applyNumberFormat="0" applyFill="0" applyBorder="0" applyAlignment="0" applyProtection="0"/>
    <xf numFmtId="0" fontId="61" fillId="0" borderId="29">
      <protection locked="0"/>
    </xf>
    <xf numFmtId="175" fontId="61" fillId="0" borderId="29">
      <protection locked="0"/>
    </xf>
    <xf numFmtId="0" fontId="51" fillId="0" borderId="0" applyProtection="0"/>
    <xf numFmtId="0" fontId="51" fillId="0" borderId="0" applyProtection="0"/>
    <xf numFmtId="175" fontId="51" fillId="0" borderId="0" applyProtection="0"/>
    <xf numFmtId="0" fontId="51" fillId="0" borderId="0" applyProtection="0"/>
    <xf numFmtId="196" fontId="51" fillId="0" borderId="0" applyProtection="0"/>
    <xf numFmtId="0" fontId="52" fillId="0" borderId="0" applyProtection="0"/>
    <xf numFmtId="0" fontId="52" fillId="0" borderId="0" applyProtection="0"/>
    <xf numFmtId="175" fontId="52" fillId="0" borderId="0" applyProtection="0"/>
    <xf numFmtId="0" fontId="52" fillId="0" borderId="0" applyProtection="0"/>
    <xf numFmtId="0" fontId="53" fillId="0" borderId="0" applyProtection="0"/>
    <xf numFmtId="0" fontId="53" fillId="0" borderId="0" applyProtection="0"/>
    <xf numFmtId="175" fontId="53" fillId="0" borderId="0" applyProtection="0"/>
    <xf numFmtId="0" fontId="53" fillId="0" borderId="0" applyProtection="0"/>
    <xf numFmtId="0" fontId="51" fillId="0" borderId="17" applyProtection="0"/>
    <xf numFmtId="0" fontId="51" fillId="0" borderId="17" applyProtection="0"/>
    <xf numFmtId="175" fontId="51" fillId="0" borderId="17" applyProtection="0"/>
    <xf numFmtId="0" fontId="51" fillId="0" borderId="17" applyProtection="0"/>
    <xf numFmtId="0" fontId="51" fillId="0" borderId="0"/>
    <xf numFmtId="10" fontId="51" fillId="0" borderId="0" applyProtection="0"/>
    <xf numFmtId="0" fontId="51" fillId="0" borderId="0"/>
    <xf numFmtId="0" fontId="51" fillId="0" borderId="0"/>
    <xf numFmtId="175" fontId="51" fillId="0" borderId="0"/>
    <xf numFmtId="0" fontId="51" fillId="0" borderId="0"/>
    <xf numFmtId="2" fontId="51" fillId="0" borderId="0" applyProtection="0"/>
    <xf numFmtId="2" fontId="51" fillId="0" borderId="0" applyProtection="0"/>
    <xf numFmtId="2" fontId="51" fillId="0" borderId="0" applyProtection="0"/>
    <xf numFmtId="2" fontId="51" fillId="0" borderId="0" applyProtection="0"/>
    <xf numFmtId="4" fontId="51" fillId="0" borderId="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716">
    <xf numFmtId="0" fontId="0" fillId="0" borderId="0" xfId="0"/>
    <xf numFmtId="173" fontId="7" fillId="0" borderId="0" xfId="0" applyNumberFormat="1" applyFont="1" applyFill="1" applyAlignment="1">
      <alignment vertical="center"/>
    </xf>
    <xf numFmtId="0" fontId="7" fillId="0" borderId="0" xfId="0" applyFont="1" applyFill="1" applyAlignment="1">
      <alignment vertical="center"/>
    </xf>
    <xf numFmtId="49" fontId="10" fillId="6" borderId="5" xfId="0" applyNumberFormat="1" applyFont="1" applyFill="1" applyBorder="1" applyAlignment="1">
      <alignment horizontal="center" vertical="center" wrapText="1"/>
    </xf>
    <xf numFmtId="0" fontId="8" fillId="0" borderId="3" xfId="2" applyBorder="1" applyAlignment="1">
      <alignment wrapText="1"/>
    </xf>
    <xf numFmtId="0" fontId="8" fillId="0" borderId="0" xfId="2"/>
    <xf numFmtId="0" fontId="10" fillId="0" borderId="0" xfId="0" applyFont="1" applyFill="1" applyAlignment="1">
      <alignment horizontal="center" vertical="center"/>
    </xf>
    <xf numFmtId="173" fontId="8" fillId="8" borderId="3" xfId="2" applyNumberFormat="1" applyFill="1" applyBorder="1"/>
    <xf numFmtId="173" fontId="8" fillId="0" borderId="3" xfId="2" applyNumberFormat="1" applyBorder="1"/>
    <xf numFmtId="173" fontId="8" fillId="0" borderId="0" xfId="2" applyNumberFormat="1"/>
    <xf numFmtId="49" fontId="11" fillId="3" borderId="3"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xf>
    <xf numFmtId="0" fontId="11" fillId="3" borderId="3" xfId="4" applyFont="1" applyFill="1" applyBorder="1" applyAlignment="1">
      <alignment horizontal="left" vertical="center" wrapText="1"/>
    </xf>
    <xf numFmtId="173" fontId="10" fillId="0" borderId="3" xfId="0" applyNumberFormat="1" applyFont="1" applyFill="1" applyBorder="1" applyAlignment="1">
      <alignment vertical="center"/>
    </xf>
    <xf numFmtId="173" fontId="7" fillId="0" borderId="3" xfId="2" applyNumberFormat="1" applyFont="1" applyBorder="1"/>
    <xf numFmtId="173" fontId="12" fillId="0" borderId="3" xfId="0" applyNumberFormat="1" applyFont="1" applyFill="1" applyBorder="1" applyAlignment="1">
      <alignment vertical="center"/>
    </xf>
    <xf numFmtId="0" fontId="10" fillId="0" borderId="3" xfId="0" applyFont="1" applyFill="1" applyBorder="1" applyAlignment="1">
      <alignment vertical="center"/>
    </xf>
    <xf numFmtId="0" fontId="10" fillId="0" borderId="0" xfId="0" applyFont="1" applyFill="1" applyAlignment="1">
      <alignment vertical="center"/>
    </xf>
    <xf numFmtId="49" fontId="15" fillId="10" borderId="3" xfId="0" applyNumberFormat="1" applyFont="1" applyFill="1" applyBorder="1" applyAlignment="1">
      <alignment horizontal="center" vertical="center"/>
    </xf>
    <xf numFmtId="49" fontId="10" fillId="10" borderId="3" xfId="0" applyNumberFormat="1" applyFont="1" applyFill="1" applyBorder="1" applyAlignment="1">
      <alignment horizontal="center" vertical="center" wrapText="1"/>
    </xf>
    <xf numFmtId="0" fontId="11" fillId="10" borderId="3" xfId="4" applyFont="1" applyFill="1" applyBorder="1" applyAlignment="1">
      <alignment horizontal="left" vertical="center" wrapText="1"/>
    </xf>
    <xf numFmtId="173" fontId="7" fillId="0" borderId="3" xfId="0" applyNumberFormat="1" applyFont="1" applyFill="1" applyBorder="1" applyAlignment="1">
      <alignment vertical="center"/>
    </xf>
    <xf numFmtId="173" fontId="6" fillId="0" borderId="3" xfId="0" applyNumberFormat="1" applyFont="1" applyFill="1" applyBorder="1" applyAlignment="1">
      <alignment vertical="center"/>
    </xf>
    <xf numFmtId="0" fontId="7" fillId="0" borderId="3" xfId="0" applyFont="1" applyFill="1" applyBorder="1" applyAlignment="1">
      <alignment vertical="center"/>
    </xf>
    <xf numFmtId="49" fontId="15" fillId="9" borderId="3" xfId="0" applyNumberFormat="1" applyFont="1" applyFill="1" applyBorder="1" applyAlignment="1">
      <alignment horizontal="center" vertical="center"/>
    </xf>
    <xf numFmtId="49" fontId="10" fillId="9" borderId="3" xfId="0" applyNumberFormat="1" applyFont="1" applyFill="1" applyBorder="1" applyAlignment="1">
      <alignment horizontal="center" vertical="center" wrapText="1"/>
    </xf>
    <xf numFmtId="0" fontId="11" fillId="9" borderId="3" xfId="4" applyFont="1" applyFill="1" applyBorder="1" applyAlignment="1">
      <alignment horizontal="left" vertical="center" wrapText="1"/>
    </xf>
    <xf numFmtId="0" fontId="11" fillId="9" borderId="3" xfId="0" applyFont="1" applyFill="1" applyBorder="1" applyAlignment="1">
      <alignment horizontal="left" vertical="center" wrapText="1"/>
    </xf>
    <xf numFmtId="49" fontId="15" fillId="11" borderId="3"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wrapText="1"/>
    </xf>
    <xf numFmtId="173" fontId="7" fillId="11" borderId="3" xfId="0" applyNumberFormat="1" applyFont="1" applyFill="1" applyBorder="1" applyAlignment="1">
      <alignment vertical="center"/>
    </xf>
    <xf numFmtId="173" fontId="8" fillId="8" borderId="0" xfId="2" applyNumberFormat="1" applyFill="1" applyBorder="1"/>
    <xf numFmtId="173" fontId="8" fillId="11" borderId="0" xfId="2" applyNumberFormat="1" applyFill="1" applyBorder="1"/>
    <xf numFmtId="173" fontId="8" fillId="11" borderId="3" xfId="2" applyNumberFormat="1" applyFill="1" applyBorder="1"/>
    <xf numFmtId="173" fontId="7" fillId="11" borderId="3" xfId="2" applyNumberFormat="1" applyFont="1" applyFill="1" applyBorder="1"/>
    <xf numFmtId="173" fontId="6" fillId="11" borderId="3" xfId="0" applyNumberFormat="1" applyFont="1" applyFill="1" applyBorder="1" applyAlignment="1">
      <alignment vertical="center"/>
    </xf>
    <xf numFmtId="0" fontId="7" fillId="11" borderId="3" xfId="0" applyFont="1" applyFill="1" applyBorder="1" applyAlignment="1">
      <alignment vertical="center"/>
    </xf>
    <xf numFmtId="0" fontId="7" fillId="11" borderId="0" xfId="0" applyFont="1" applyFill="1" applyAlignment="1">
      <alignment vertical="center"/>
    </xf>
    <xf numFmtId="49" fontId="11" fillId="10" borderId="3" xfId="0" applyNumberFormat="1" applyFont="1" applyFill="1" applyBorder="1" applyAlignment="1">
      <alignment horizontal="center" vertical="center" wrapText="1"/>
    </xf>
    <xf numFmtId="49" fontId="16" fillId="10" borderId="3" xfId="0" applyNumberFormat="1" applyFont="1" applyFill="1" applyBorder="1" applyAlignment="1">
      <alignment horizontal="center" vertical="center" wrapText="1"/>
    </xf>
    <xf numFmtId="49" fontId="16" fillId="10" borderId="3" xfId="0" quotePrefix="1" applyNumberFormat="1" applyFont="1" applyFill="1" applyBorder="1" applyAlignment="1">
      <alignment horizontal="center" vertical="center" wrapText="1"/>
    </xf>
    <xf numFmtId="49" fontId="11" fillId="12" borderId="3" xfId="0" applyNumberFormat="1" applyFont="1" applyFill="1" applyBorder="1" applyAlignment="1">
      <alignment horizontal="center" vertical="center" wrapText="1"/>
    </xf>
    <xf numFmtId="49" fontId="16" fillId="12" borderId="3" xfId="0" applyNumberFormat="1" applyFont="1" applyFill="1" applyBorder="1" applyAlignment="1">
      <alignment horizontal="center" vertical="center" wrapText="1"/>
    </xf>
    <xf numFmtId="49" fontId="16" fillId="12" borderId="3" xfId="0" quotePrefix="1" applyNumberFormat="1" applyFont="1" applyFill="1" applyBorder="1" applyAlignment="1">
      <alignment horizontal="center" vertical="center" wrapText="1"/>
    </xf>
    <xf numFmtId="49" fontId="10" fillId="12" borderId="3" xfId="0" applyNumberFormat="1" applyFont="1" applyFill="1" applyBorder="1" applyAlignment="1">
      <alignment horizontal="center" vertical="center" wrapText="1"/>
    </xf>
    <xf numFmtId="49" fontId="7" fillId="12" borderId="3" xfId="0" applyNumberFormat="1" applyFont="1" applyFill="1" applyBorder="1" applyAlignment="1">
      <alignment horizontal="center" vertical="center" wrapText="1"/>
    </xf>
    <xf numFmtId="0" fontId="11" fillId="12" borderId="3" xfId="4" applyFont="1" applyFill="1" applyBorder="1" applyAlignment="1">
      <alignment horizontal="left" vertical="center" wrapText="1"/>
    </xf>
    <xf numFmtId="173" fontId="8" fillId="10" borderId="3" xfId="2" applyNumberFormat="1" applyFill="1" applyBorder="1"/>
    <xf numFmtId="49" fontId="10" fillId="11" borderId="3" xfId="0" applyNumberFormat="1" applyFont="1" applyFill="1" applyBorder="1" applyAlignment="1">
      <alignment horizontal="center" vertical="center" wrapText="1"/>
    </xf>
    <xf numFmtId="49" fontId="7" fillId="11" borderId="3" xfId="0" applyNumberFormat="1" applyFont="1" applyFill="1" applyBorder="1" applyAlignment="1">
      <alignment horizontal="center" vertical="center" wrapText="1"/>
    </xf>
    <xf numFmtId="49" fontId="11" fillId="11" borderId="3" xfId="0" applyNumberFormat="1" applyFont="1" applyFill="1" applyBorder="1" applyAlignment="1">
      <alignment horizontal="center" vertical="center" wrapText="1"/>
    </xf>
    <xf numFmtId="49" fontId="16" fillId="11" borderId="3" xfId="0" applyNumberFormat="1" applyFont="1" applyFill="1" applyBorder="1" applyAlignment="1">
      <alignment horizontal="center" vertical="center" wrapText="1"/>
    </xf>
    <xf numFmtId="49" fontId="16" fillId="11" borderId="3" xfId="0" quotePrefix="1" applyNumberFormat="1" applyFont="1" applyFill="1" applyBorder="1" applyAlignment="1">
      <alignment horizontal="center" vertical="center" wrapText="1"/>
    </xf>
    <xf numFmtId="49" fontId="7" fillId="10" borderId="3" xfId="0" applyNumberFormat="1" applyFont="1" applyFill="1" applyBorder="1" applyAlignment="1">
      <alignment horizontal="center" vertical="center" wrapText="1"/>
    </xf>
    <xf numFmtId="0" fontId="13" fillId="0" borderId="0" xfId="3" applyFont="1" applyFill="1" applyAlignment="1"/>
    <xf numFmtId="49" fontId="10" fillId="9" borderId="3" xfId="0" applyNumberFormat="1" applyFont="1" applyFill="1" applyBorder="1" applyAlignment="1">
      <alignment horizontal="center" vertical="center"/>
    </xf>
    <xf numFmtId="0" fontId="11" fillId="9" borderId="3" xfId="0" applyFont="1" applyFill="1" applyBorder="1" applyAlignment="1">
      <alignment vertical="center" wrapText="1"/>
    </xf>
    <xf numFmtId="49" fontId="17" fillId="9" borderId="3" xfId="0" applyNumberFormat="1" applyFont="1" applyFill="1" applyBorder="1" applyAlignment="1">
      <alignment horizontal="center" vertical="center"/>
    </xf>
    <xf numFmtId="49" fontId="7" fillId="11" borderId="3" xfId="0" applyNumberFormat="1" applyFont="1" applyFill="1" applyBorder="1" applyAlignment="1">
      <alignment horizontal="center" vertical="center"/>
    </xf>
    <xf numFmtId="0" fontId="7" fillId="11" borderId="0" xfId="0" applyFont="1" applyFill="1" applyBorder="1" applyAlignment="1">
      <alignment vertical="center"/>
    </xf>
    <xf numFmtId="49" fontId="10" fillId="12" borderId="3" xfId="0" applyNumberFormat="1" applyFont="1" applyFill="1" applyBorder="1" applyAlignment="1">
      <alignment horizontal="center" vertical="center"/>
    </xf>
    <xf numFmtId="49" fontId="17" fillId="12" borderId="3" xfId="0" applyNumberFormat="1" applyFont="1" applyFill="1" applyBorder="1" applyAlignment="1">
      <alignment horizontal="center" vertical="center"/>
    </xf>
    <xf numFmtId="49" fontId="10" fillId="11" borderId="3" xfId="0" applyNumberFormat="1" applyFont="1" applyFill="1" applyBorder="1" applyAlignment="1">
      <alignment horizontal="center" vertical="center"/>
    </xf>
    <xf numFmtId="49" fontId="17" fillId="11" borderId="3" xfId="0" applyNumberFormat="1" applyFont="1" applyFill="1" applyBorder="1" applyAlignment="1">
      <alignment horizontal="center" vertical="center"/>
    </xf>
    <xf numFmtId="173" fontId="7" fillId="11" borderId="3" xfId="0" applyNumberFormat="1" applyFont="1" applyFill="1" applyBorder="1" applyAlignment="1">
      <alignment vertical="center" wrapText="1"/>
    </xf>
    <xf numFmtId="49" fontId="7"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xf>
    <xf numFmtId="49" fontId="11" fillId="10" borderId="3" xfId="0" quotePrefix="1" applyNumberFormat="1" applyFont="1" applyFill="1" applyBorder="1" applyAlignment="1">
      <alignment horizontal="center" vertical="center"/>
    </xf>
    <xf numFmtId="49" fontId="11" fillId="10" borderId="3" xfId="0" applyNumberFormat="1" applyFont="1" applyFill="1" applyBorder="1" applyAlignment="1">
      <alignment horizontal="center" vertical="center"/>
    </xf>
    <xf numFmtId="49" fontId="11" fillId="9" borderId="3" xfId="0" quotePrefix="1" applyNumberFormat="1" applyFont="1" applyFill="1" applyBorder="1" applyAlignment="1">
      <alignment horizontal="center" vertical="center"/>
    </xf>
    <xf numFmtId="49" fontId="11" fillId="9" borderId="3" xfId="0" applyNumberFormat="1" applyFont="1" applyFill="1" applyBorder="1" applyAlignment="1">
      <alignment horizontal="center" vertical="center" wrapText="1"/>
    </xf>
    <xf numFmtId="49" fontId="7" fillId="9" borderId="3" xfId="0" applyNumberFormat="1" applyFont="1" applyFill="1" applyBorder="1" applyAlignment="1">
      <alignment horizontal="center" vertical="center" wrapText="1"/>
    </xf>
    <xf numFmtId="49" fontId="7" fillId="9" borderId="3" xfId="0" applyNumberFormat="1" applyFont="1" applyFill="1" applyBorder="1" applyAlignment="1">
      <alignment horizontal="center" vertical="center"/>
    </xf>
    <xf numFmtId="49" fontId="11" fillId="11" borderId="3" xfId="0" quotePrefix="1" applyNumberFormat="1" applyFont="1" applyFill="1" applyBorder="1" applyAlignment="1">
      <alignment horizontal="center" vertical="center"/>
    </xf>
    <xf numFmtId="49" fontId="17" fillId="13" borderId="3" xfId="0" quotePrefix="1" applyNumberFormat="1" applyFont="1" applyFill="1" applyBorder="1" applyAlignment="1">
      <alignment horizontal="center" vertical="center"/>
    </xf>
    <xf numFmtId="49" fontId="15" fillId="13" borderId="3" xfId="0" applyNumberFormat="1" applyFont="1" applyFill="1" applyBorder="1" applyAlignment="1">
      <alignment horizontal="center" vertical="center"/>
    </xf>
    <xf numFmtId="49" fontId="10" fillId="13" borderId="3" xfId="0" applyNumberFormat="1" applyFont="1" applyFill="1" applyBorder="1" applyAlignment="1">
      <alignment horizontal="center" vertical="center" wrapText="1"/>
    </xf>
    <xf numFmtId="49" fontId="17" fillId="12" borderId="3" xfId="0" quotePrefix="1" applyNumberFormat="1" applyFont="1" applyFill="1" applyBorder="1" applyAlignment="1">
      <alignment horizontal="center" vertical="center"/>
    </xf>
    <xf numFmtId="49" fontId="15" fillId="12" borderId="3" xfId="0" applyNumberFormat="1" applyFont="1" applyFill="1" applyBorder="1" applyAlignment="1">
      <alignment horizontal="center" vertical="center"/>
    </xf>
    <xf numFmtId="49" fontId="17" fillId="11" borderId="3" xfId="0" quotePrefix="1" applyNumberFormat="1" applyFont="1" applyFill="1" applyBorder="1" applyAlignment="1">
      <alignment horizontal="center" vertical="center"/>
    </xf>
    <xf numFmtId="49" fontId="10" fillId="8" borderId="3"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49" fontId="15" fillId="11" borderId="8" xfId="0" applyNumberFormat="1" applyFont="1" applyFill="1" applyBorder="1" applyAlignment="1">
      <alignment horizontal="center" vertical="center"/>
    </xf>
    <xf numFmtId="49" fontId="17" fillId="10" borderId="3" xfId="0" applyNumberFormat="1" applyFont="1" applyFill="1" applyBorder="1" applyAlignment="1">
      <alignment horizontal="center" vertical="center"/>
    </xf>
    <xf numFmtId="49" fontId="15" fillId="9" borderId="3" xfId="0" quotePrefix="1" applyNumberFormat="1" applyFont="1" applyFill="1" applyBorder="1" applyAlignment="1">
      <alignment horizontal="center" vertical="center"/>
    </xf>
    <xf numFmtId="173" fontId="7" fillId="0" borderId="0" xfId="0" applyNumberFormat="1" applyFont="1" applyFill="1" applyBorder="1" applyAlignment="1">
      <alignment vertical="center"/>
    </xf>
    <xf numFmtId="49" fontId="10" fillId="11" borderId="3" xfId="0" applyNumberFormat="1" applyFont="1" applyFill="1" applyBorder="1" applyAlignment="1">
      <alignment vertical="center" wrapText="1"/>
    </xf>
    <xf numFmtId="49" fontId="7" fillId="11" borderId="3" xfId="0" applyNumberFormat="1" applyFont="1" applyFill="1" applyBorder="1" applyAlignment="1">
      <alignment vertical="center" wrapText="1"/>
    </xf>
    <xf numFmtId="49" fontId="10" fillId="9" borderId="3" xfId="0" applyNumberFormat="1" applyFont="1" applyFill="1" applyBorder="1" applyAlignment="1">
      <alignment vertical="center" wrapText="1"/>
    </xf>
    <xf numFmtId="49" fontId="7" fillId="9" borderId="3" xfId="0" applyNumberFormat="1" applyFont="1" applyFill="1" applyBorder="1" applyAlignment="1">
      <alignment vertical="center" wrapText="1"/>
    </xf>
    <xf numFmtId="49" fontId="7" fillId="0" borderId="3" xfId="0" applyNumberFormat="1" applyFont="1" applyBorder="1" applyAlignment="1">
      <alignment vertical="center" wrapText="1"/>
    </xf>
    <xf numFmtId="173" fontId="7" fillId="0" borderId="6" xfId="0" applyNumberFormat="1" applyFont="1" applyFill="1" applyBorder="1" applyAlignment="1">
      <alignment vertical="center"/>
    </xf>
    <xf numFmtId="49" fontId="7" fillId="12" borderId="3" xfId="0" applyNumberFormat="1" applyFont="1" applyFill="1" applyBorder="1" applyAlignment="1">
      <alignment vertical="center" wrapText="1"/>
    </xf>
    <xf numFmtId="49" fontId="11" fillId="12" borderId="3" xfId="6" applyNumberFormat="1" applyFont="1" applyFill="1" applyBorder="1" applyAlignment="1">
      <alignment horizontal="center" vertical="center" wrapText="1"/>
    </xf>
    <xf numFmtId="0" fontId="11" fillId="12" borderId="3" xfId="6" applyFont="1" applyFill="1" applyBorder="1" applyAlignment="1">
      <alignment horizontal="left" vertical="center" wrapText="1"/>
    </xf>
    <xf numFmtId="173" fontId="7" fillId="0" borderId="3" xfId="0" applyNumberFormat="1" applyFont="1" applyBorder="1"/>
    <xf numFmtId="173" fontId="6" fillId="0" borderId="3" xfId="0" applyNumberFormat="1" applyFont="1" applyBorder="1"/>
    <xf numFmtId="0" fontId="7" fillId="0" borderId="3" xfId="0" applyFont="1" applyBorder="1"/>
    <xf numFmtId="173" fontId="7" fillId="0" borderId="3" xfId="0" applyNumberFormat="1" applyFont="1" applyBorder="1" applyAlignment="1">
      <alignment vertical="center"/>
    </xf>
    <xf numFmtId="173" fontId="6" fillId="0" borderId="3" xfId="0" applyNumberFormat="1" applyFont="1" applyBorder="1" applyAlignment="1">
      <alignment vertical="center"/>
    </xf>
    <xf numFmtId="0" fontId="7" fillId="0" borderId="0" xfId="0" applyFont="1"/>
    <xf numFmtId="49" fontId="11" fillId="11" borderId="3" xfId="6" applyNumberFormat="1" applyFont="1" applyFill="1" applyBorder="1" applyAlignment="1">
      <alignment horizontal="center" vertical="center" wrapText="1"/>
    </xf>
    <xf numFmtId="173" fontId="7" fillId="11" borderId="3" xfId="0" applyNumberFormat="1" applyFont="1" applyFill="1" applyBorder="1"/>
    <xf numFmtId="173" fontId="6" fillId="11" borderId="3" xfId="0" applyNumberFormat="1" applyFont="1" applyFill="1" applyBorder="1"/>
    <xf numFmtId="0" fontId="7" fillId="11" borderId="3" xfId="0" applyFont="1" applyFill="1" applyBorder="1"/>
    <xf numFmtId="0" fontId="7" fillId="11" borderId="0" xfId="0" applyFont="1" applyFill="1"/>
    <xf numFmtId="49" fontId="10" fillId="12" borderId="3" xfId="0" applyNumberFormat="1" applyFont="1" applyFill="1" applyBorder="1" applyAlignment="1">
      <alignment vertical="center" wrapText="1"/>
    </xf>
    <xf numFmtId="49" fontId="18" fillId="12" borderId="3" xfId="6" applyNumberFormat="1" applyFont="1" applyFill="1" applyBorder="1" applyAlignment="1">
      <alignment horizontal="center" vertical="center" wrapText="1"/>
    </xf>
    <xf numFmtId="173" fontId="7" fillId="14" borderId="3" xfId="0" applyNumberFormat="1" applyFont="1" applyFill="1" applyBorder="1" applyAlignment="1">
      <alignment vertical="center"/>
    </xf>
    <xf numFmtId="173" fontId="6" fillId="14" borderId="3" xfId="0" applyNumberFormat="1" applyFont="1" applyFill="1" applyBorder="1" applyAlignment="1">
      <alignment vertical="center"/>
    </xf>
    <xf numFmtId="0" fontId="7" fillId="14" borderId="3" xfId="0" applyFont="1" applyFill="1" applyBorder="1" applyAlignment="1">
      <alignment vertical="center"/>
    </xf>
    <xf numFmtId="0" fontId="7" fillId="14" borderId="0" xfId="0" applyFont="1" applyFill="1" applyAlignment="1">
      <alignment vertical="center"/>
    </xf>
    <xf numFmtId="0" fontId="10" fillId="12" borderId="3" xfId="4" applyFont="1" applyFill="1" applyBorder="1" applyAlignment="1">
      <alignment horizontal="left" vertical="center" wrapText="1"/>
    </xf>
    <xf numFmtId="49" fontId="11" fillId="12" borderId="3" xfId="6" quotePrefix="1" applyNumberFormat="1" applyFont="1" applyFill="1" applyBorder="1" applyAlignment="1">
      <alignment horizontal="center" vertical="center" wrapText="1"/>
    </xf>
    <xf numFmtId="49" fontId="17" fillId="15" borderId="3" xfId="0" quotePrefix="1" applyNumberFormat="1" applyFont="1" applyFill="1" applyBorder="1" applyAlignment="1">
      <alignment horizontal="center" vertical="center"/>
    </xf>
    <xf numFmtId="49" fontId="15" fillId="15" borderId="3" xfId="0" applyNumberFormat="1" applyFont="1" applyFill="1" applyBorder="1" applyAlignment="1">
      <alignment horizontal="center" vertical="center"/>
    </xf>
    <xf numFmtId="49" fontId="10" fillId="15" borderId="3" xfId="0" applyNumberFormat="1" applyFont="1" applyFill="1" applyBorder="1" applyAlignment="1">
      <alignment horizontal="center" vertical="center" wrapText="1"/>
    </xf>
    <xf numFmtId="49" fontId="11" fillId="3" borderId="3" xfId="0" quotePrefix="1"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49" fontId="11" fillId="9" borderId="3" xfId="0" applyNumberFormat="1" applyFont="1" applyFill="1" applyBorder="1" applyAlignment="1">
      <alignment horizontal="center" vertical="center"/>
    </xf>
    <xf numFmtId="173" fontId="10" fillId="11" borderId="3" xfId="0" applyNumberFormat="1" applyFont="1" applyFill="1" applyBorder="1" applyAlignment="1">
      <alignment vertical="center"/>
    </xf>
    <xf numFmtId="0" fontId="10" fillId="11" borderId="0" xfId="0" applyFont="1" applyFill="1" applyAlignment="1">
      <alignment vertical="center"/>
    </xf>
    <xf numFmtId="173" fontId="12" fillId="11" borderId="3" xfId="0" applyNumberFormat="1" applyFont="1" applyFill="1" applyBorder="1" applyAlignment="1">
      <alignment vertical="center"/>
    </xf>
    <xf numFmtId="0" fontId="10" fillId="11" borderId="3" xfId="0" applyFont="1" applyFill="1" applyBorder="1" applyAlignment="1">
      <alignment vertical="center"/>
    </xf>
    <xf numFmtId="49" fontId="16" fillId="11" borderId="3" xfId="0" applyNumberFormat="1" applyFont="1" applyFill="1" applyBorder="1" applyAlignment="1">
      <alignment horizontal="center" vertical="center"/>
    </xf>
    <xf numFmtId="173" fontId="7" fillId="11" borderId="6" xfId="0" applyNumberFormat="1" applyFont="1" applyFill="1" applyBorder="1" applyAlignment="1">
      <alignment vertical="center"/>
    </xf>
    <xf numFmtId="49" fontId="11" fillId="9" borderId="8" xfId="6" applyNumberFormat="1" applyFont="1" applyFill="1" applyBorder="1" applyAlignment="1">
      <alignment vertical="center"/>
    </xf>
    <xf numFmtId="49" fontId="11" fillId="9" borderId="8" xfId="6" applyNumberFormat="1" applyFont="1" applyFill="1" applyBorder="1" applyAlignment="1">
      <alignment horizontal="center" vertical="center" wrapText="1"/>
    </xf>
    <xf numFmtId="49" fontId="16" fillId="11" borderId="3" xfId="0" quotePrefix="1" applyNumberFormat="1" applyFont="1" applyFill="1" applyBorder="1" applyAlignment="1">
      <alignment horizontal="center" vertical="center"/>
    </xf>
    <xf numFmtId="49" fontId="11" fillId="11" borderId="3" xfId="0" applyNumberFormat="1" applyFont="1" applyFill="1" applyBorder="1" applyAlignment="1">
      <alignment horizontal="center" vertical="center"/>
    </xf>
    <xf numFmtId="49" fontId="11" fillId="9" borderId="8" xfId="6" quotePrefix="1" applyNumberFormat="1" applyFont="1" applyFill="1" applyBorder="1" applyAlignment="1">
      <alignment vertical="center"/>
    </xf>
    <xf numFmtId="49" fontId="10" fillId="3" borderId="3" xfId="0" applyNumberFormat="1" applyFont="1" applyFill="1" applyBorder="1" applyAlignment="1">
      <alignment vertical="center" wrapText="1"/>
    </xf>
    <xf numFmtId="49" fontId="7" fillId="3" borderId="3" xfId="0" applyNumberFormat="1" applyFont="1" applyFill="1" applyBorder="1" applyAlignment="1">
      <alignment vertical="center" wrapText="1"/>
    </xf>
    <xf numFmtId="49" fontId="10" fillId="10" borderId="3" xfId="0" applyNumberFormat="1" applyFont="1" applyFill="1" applyBorder="1" applyAlignment="1">
      <alignment vertical="center" wrapText="1"/>
    </xf>
    <xf numFmtId="49" fontId="7" fillId="10" borderId="3" xfId="0" applyNumberFormat="1" applyFont="1" applyFill="1" applyBorder="1" applyAlignment="1">
      <alignment vertical="center" wrapText="1"/>
    </xf>
    <xf numFmtId="49" fontId="11" fillId="0" borderId="9" xfId="6" applyNumberFormat="1" applyFont="1" applyFill="1" applyBorder="1" applyAlignment="1">
      <alignment vertical="center" wrapText="1"/>
    </xf>
    <xf numFmtId="173" fontId="7" fillId="11" borderId="0" xfId="0" applyNumberFormat="1" applyFont="1" applyFill="1" applyAlignment="1">
      <alignment vertical="center"/>
    </xf>
    <xf numFmtId="173" fontId="13" fillId="0" borderId="3" xfId="3" applyNumberFormat="1" applyFont="1" applyFill="1" applyBorder="1" applyAlignment="1"/>
    <xf numFmtId="49" fontId="11" fillId="3" borderId="8" xfId="6" applyNumberFormat="1" applyFont="1" applyFill="1" applyBorder="1" applyAlignment="1">
      <alignment horizontal="center" vertical="center" wrapText="1"/>
    </xf>
    <xf numFmtId="0" fontId="11" fillId="9" borderId="3" xfId="4" applyFont="1" applyFill="1" applyBorder="1" applyAlignment="1">
      <alignment vertical="center" wrapText="1"/>
    </xf>
    <xf numFmtId="0" fontId="16" fillId="11" borderId="9" xfId="2" applyFont="1" applyFill="1" applyBorder="1" applyAlignment="1">
      <alignment vertical="center" wrapText="1"/>
    </xf>
    <xf numFmtId="49" fontId="11" fillId="4" borderId="9" xfId="6" applyNumberFormat="1" applyFont="1" applyFill="1" applyBorder="1" applyAlignment="1">
      <alignment horizontal="center" vertical="center" wrapText="1"/>
    </xf>
    <xf numFmtId="0" fontId="16" fillId="11" borderId="3" xfId="4" applyFont="1" applyFill="1" applyBorder="1" applyAlignment="1">
      <alignment vertical="center" wrapText="1"/>
    </xf>
    <xf numFmtId="49" fontId="10" fillId="14" borderId="3" xfId="0" applyNumberFormat="1" applyFont="1" applyFill="1" applyBorder="1" applyAlignment="1">
      <alignment horizontal="center" vertical="center" wrapText="1"/>
    </xf>
    <xf numFmtId="49" fontId="7" fillId="0" borderId="0" xfId="0" applyNumberFormat="1" applyFont="1" applyFill="1" applyAlignment="1">
      <alignment vertical="center"/>
    </xf>
    <xf numFmtId="49" fontId="17" fillId="3" borderId="3" xfId="0" applyNumberFormat="1" applyFont="1" applyFill="1" applyBorder="1" applyAlignment="1">
      <alignment horizontal="center" vertical="center"/>
    </xf>
    <xf numFmtId="49" fontId="16" fillId="0" borderId="9" xfId="6" applyNumberFormat="1" applyFont="1" applyFill="1" applyBorder="1" applyAlignment="1">
      <alignment vertical="center" wrapText="1"/>
    </xf>
    <xf numFmtId="173" fontId="8" fillId="0" borderId="6" xfId="2" applyNumberFormat="1" applyBorder="1"/>
    <xf numFmtId="49" fontId="7" fillId="0" borderId="3" xfId="0" applyNumberFormat="1" applyFont="1" applyFill="1" applyBorder="1" applyAlignment="1">
      <alignment vertical="center" wrapText="1"/>
    </xf>
    <xf numFmtId="49" fontId="17" fillId="3" borderId="3" xfId="0" quotePrefix="1" applyNumberFormat="1" applyFont="1" applyFill="1" applyBorder="1" applyAlignment="1">
      <alignment horizontal="center" vertical="center"/>
    </xf>
    <xf numFmtId="49" fontId="15" fillId="3" borderId="3" xfId="0" applyNumberFormat="1" applyFont="1" applyFill="1" applyBorder="1" applyAlignment="1">
      <alignment horizontal="center" vertical="center"/>
    </xf>
    <xf numFmtId="49" fontId="10" fillId="10" borderId="3" xfId="0" applyNumberFormat="1" applyFont="1" applyFill="1" applyBorder="1" applyAlignment="1">
      <alignment vertical="center"/>
    </xf>
    <xf numFmtId="49" fontId="10" fillId="10" borderId="3" xfId="0" applyNumberFormat="1" applyFont="1" applyFill="1" applyBorder="1" applyAlignment="1">
      <alignment horizontal="center" vertical="center"/>
    </xf>
    <xf numFmtId="49" fontId="10" fillId="9" borderId="3" xfId="0" applyNumberFormat="1" applyFont="1" applyFill="1" applyBorder="1" applyAlignment="1">
      <alignment vertical="center"/>
    </xf>
    <xf numFmtId="173" fontId="8" fillId="11" borderId="6" xfId="2" applyNumberFormat="1" applyFont="1" applyFill="1" applyBorder="1"/>
    <xf numFmtId="49" fontId="15" fillId="0" borderId="3" xfId="0" applyNumberFormat="1" applyFont="1" applyBorder="1" applyAlignment="1">
      <alignment horizontal="center" vertical="center"/>
    </xf>
    <xf numFmtId="49" fontId="10" fillId="11" borderId="3" xfId="0" applyNumberFormat="1" applyFont="1" applyFill="1" applyBorder="1" applyAlignment="1">
      <alignment vertical="center"/>
    </xf>
    <xf numFmtId="49" fontId="10" fillId="0" borderId="3" xfId="0" applyNumberFormat="1" applyFont="1" applyFill="1" applyBorder="1" applyAlignment="1">
      <alignment vertical="center"/>
    </xf>
    <xf numFmtId="173" fontId="22" fillId="11" borderId="3" xfId="0" applyNumberFormat="1" applyFont="1" applyFill="1" applyBorder="1" applyAlignment="1">
      <alignment vertical="center"/>
    </xf>
    <xf numFmtId="49" fontId="11" fillId="0" borderId="9" xfId="6" applyNumberFormat="1" applyFont="1" applyFill="1" applyBorder="1" applyAlignment="1">
      <alignment vertical="center"/>
    </xf>
    <xf numFmtId="49" fontId="16" fillId="11" borderId="8" xfId="6" applyNumberFormat="1" applyFont="1" applyFill="1" applyBorder="1" applyAlignment="1">
      <alignment vertical="center"/>
    </xf>
    <xf numFmtId="173" fontId="6" fillId="11" borderId="0" xfId="0" applyNumberFormat="1" applyFont="1" applyFill="1" applyBorder="1" applyAlignment="1">
      <alignment vertical="center"/>
    </xf>
    <xf numFmtId="173" fontId="7" fillId="11" borderId="0" xfId="0" applyNumberFormat="1" applyFont="1" applyFill="1" applyBorder="1" applyAlignment="1">
      <alignment vertical="center"/>
    </xf>
    <xf numFmtId="49" fontId="10" fillId="3" borderId="8" xfId="0" applyNumberFormat="1" applyFont="1" applyFill="1" applyBorder="1" applyAlignment="1">
      <alignment horizontal="center" vertical="center"/>
    </xf>
    <xf numFmtId="49" fontId="7" fillId="11" borderId="3" xfId="0" applyNumberFormat="1" applyFont="1" applyFill="1" applyBorder="1" applyAlignment="1">
      <alignment vertical="center"/>
    </xf>
    <xf numFmtId="49" fontId="17" fillId="8" borderId="3" xfId="0" applyNumberFormat="1" applyFont="1" applyFill="1" applyBorder="1" applyAlignment="1">
      <alignment horizontal="center" vertical="center"/>
    </xf>
    <xf numFmtId="49" fontId="7" fillId="0" borderId="3" xfId="0" applyNumberFormat="1" applyFont="1" applyFill="1" applyBorder="1" applyAlignment="1">
      <alignment vertical="center"/>
    </xf>
    <xf numFmtId="49" fontId="10" fillId="3" borderId="3" xfId="0" applyNumberFormat="1" applyFont="1" applyFill="1" applyBorder="1" applyAlignment="1">
      <alignment vertical="center"/>
    </xf>
    <xf numFmtId="49" fontId="7" fillId="10" borderId="3" xfId="0" applyNumberFormat="1" applyFont="1" applyFill="1" applyBorder="1" applyAlignment="1">
      <alignment vertical="center"/>
    </xf>
    <xf numFmtId="49" fontId="7" fillId="9" borderId="3" xfId="0" applyNumberFormat="1" applyFont="1" applyFill="1" applyBorder="1" applyAlignment="1">
      <alignment vertical="center"/>
    </xf>
    <xf numFmtId="49" fontId="7" fillId="11" borderId="8" xfId="0" applyNumberFormat="1" applyFont="1" applyFill="1" applyBorder="1" applyAlignment="1">
      <alignment horizontal="center" vertical="center"/>
    </xf>
    <xf numFmtId="0" fontId="7" fillId="2" borderId="0" xfId="0" applyFont="1" applyFill="1" applyAlignment="1">
      <alignment vertical="center"/>
    </xf>
    <xf numFmtId="173" fontId="8" fillId="0" borderId="0" xfId="2" applyNumberFormat="1" applyBorder="1"/>
    <xf numFmtId="49" fontId="18" fillId="3" borderId="3" xfId="6" applyNumberFormat="1" applyFont="1" applyFill="1" applyBorder="1" applyAlignment="1">
      <alignment vertical="center" wrapText="1"/>
    </xf>
    <xf numFmtId="173" fontId="10" fillId="10" borderId="3" xfId="0" applyNumberFormat="1" applyFont="1" applyFill="1" applyBorder="1" applyAlignment="1">
      <alignment vertical="center"/>
    </xf>
    <xf numFmtId="173" fontId="12" fillId="10" borderId="3" xfId="0" applyNumberFormat="1" applyFont="1" applyFill="1" applyBorder="1" applyAlignment="1">
      <alignment vertical="center"/>
    </xf>
    <xf numFmtId="0" fontId="10" fillId="10" borderId="3" xfId="0" applyFont="1" applyFill="1" applyBorder="1" applyAlignment="1">
      <alignment vertical="center"/>
    </xf>
    <xf numFmtId="0" fontId="10" fillId="10" borderId="0" xfId="0" applyFont="1" applyFill="1" applyAlignment="1">
      <alignment vertical="center"/>
    </xf>
    <xf numFmtId="49" fontId="18" fillId="10" borderId="3" xfId="6" applyNumberFormat="1" applyFont="1" applyFill="1" applyBorder="1" applyAlignment="1">
      <alignment vertical="center" wrapText="1"/>
    </xf>
    <xf numFmtId="49" fontId="18" fillId="10" borderId="3" xfId="6" applyNumberFormat="1" applyFont="1" applyFill="1" applyBorder="1" applyAlignment="1">
      <alignment horizontal="center" vertical="center" wrapText="1"/>
    </xf>
    <xf numFmtId="0" fontId="11" fillId="13" borderId="3" xfId="2" applyFont="1" applyFill="1" applyBorder="1" applyAlignment="1">
      <alignment horizontal="left" vertical="center" wrapText="1"/>
    </xf>
    <xf numFmtId="49" fontId="11" fillId="9" borderId="5" xfId="0" quotePrefix="1" applyNumberFormat="1" applyFont="1" applyFill="1" applyBorder="1" applyAlignment="1">
      <alignment horizontal="center" vertical="center"/>
    </xf>
    <xf numFmtId="49" fontId="11" fillId="9" borderId="3" xfId="6" applyNumberFormat="1" applyFont="1" applyFill="1" applyBorder="1" applyAlignment="1">
      <alignment horizontal="center" vertical="center" wrapText="1"/>
    </xf>
    <xf numFmtId="49" fontId="11" fillId="9" borderId="3" xfId="6" quotePrefix="1" applyNumberFormat="1" applyFont="1" applyFill="1" applyBorder="1" applyAlignment="1">
      <alignment horizontal="center" vertical="center" wrapText="1"/>
    </xf>
    <xf numFmtId="49" fontId="18" fillId="9" borderId="3" xfId="6" applyNumberFormat="1" applyFont="1" applyFill="1" applyBorder="1" applyAlignment="1">
      <alignment horizontal="center" vertical="center" wrapText="1"/>
    </xf>
    <xf numFmtId="49" fontId="16" fillId="11" borderId="8" xfId="6" applyNumberFormat="1" applyFont="1" applyFill="1" applyBorder="1" applyAlignment="1">
      <alignment horizontal="center" vertical="center" wrapText="1"/>
    </xf>
    <xf numFmtId="49" fontId="16" fillId="11" borderId="13" xfId="4" applyNumberFormat="1" applyFont="1" applyFill="1" applyBorder="1" applyAlignment="1">
      <alignment horizontal="center" vertical="center"/>
    </xf>
    <xf numFmtId="49" fontId="16" fillId="11" borderId="3" xfId="4" applyNumberFormat="1" applyFont="1" applyFill="1" applyBorder="1" applyAlignment="1">
      <alignment horizontal="center" vertical="center"/>
    </xf>
    <xf numFmtId="49" fontId="11" fillId="3" borderId="3" xfId="6" applyNumberFormat="1" applyFont="1" applyFill="1" applyBorder="1" applyAlignment="1">
      <alignment horizontal="center" vertical="center"/>
    </xf>
    <xf numFmtId="0" fontId="7" fillId="11" borderId="0" xfId="0" applyFont="1" applyFill="1" applyBorder="1"/>
    <xf numFmtId="49" fontId="11" fillId="9" borderId="5" xfId="0" applyNumberFormat="1" applyFont="1" applyFill="1" applyBorder="1" applyAlignment="1">
      <alignment horizontal="center" vertical="center"/>
    </xf>
    <xf numFmtId="49" fontId="16" fillId="9" borderId="3" xfId="4" applyNumberFormat="1" applyFont="1" applyFill="1" applyBorder="1" applyAlignment="1">
      <alignment horizontal="center" vertical="center"/>
    </xf>
    <xf numFmtId="49" fontId="11" fillId="9" borderId="3" xfId="4" applyNumberFormat="1" applyFont="1" applyFill="1" applyBorder="1" applyAlignment="1">
      <alignment horizontal="center" vertical="center"/>
    </xf>
    <xf numFmtId="49" fontId="16" fillId="11" borderId="3" xfId="6" applyNumberFormat="1" applyFont="1" applyFill="1" applyBorder="1" applyAlignment="1">
      <alignment horizontal="center" vertical="center" wrapText="1"/>
    </xf>
    <xf numFmtId="0" fontId="11" fillId="11" borderId="3" xfId="0" quotePrefix="1" applyFont="1" applyFill="1" applyBorder="1" applyAlignment="1">
      <alignment horizontal="center" vertical="center" wrapText="1"/>
    </xf>
    <xf numFmtId="49" fontId="11" fillId="9" borderId="8" xfId="0" applyNumberFormat="1" applyFont="1" applyFill="1" applyBorder="1" applyAlignment="1">
      <alignment horizontal="center" vertical="center"/>
    </xf>
    <xf numFmtId="49" fontId="16" fillId="9" borderId="8" xfId="6" applyNumberFormat="1" applyFont="1" applyFill="1" applyBorder="1" applyAlignment="1">
      <alignment horizontal="center" vertical="center" wrapText="1"/>
    </xf>
    <xf numFmtId="49" fontId="16" fillId="0" borderId="3" xfId="6" applyNumberFormat="1" applyFont="1" applyFill="1" applyBorder="1" applyAlignment="1">
      <alignment horizontal="center" vertical="center" wrapText="1"/>
    </xf>
    <xf numFmtId="49" fontId="11" fillId="12" borderId="3" xfId="0" applyNumberFormat="1" applyFont="1" applyFill="1" applyBorder="1" applyAlignment="1">
      <alignment horizontal="center" vertical="center"/>
    </xf>
    <xf numFmtId="0" fontId="11" fillId="12" borderId="3" xfId="0" quotePrefix="1" applyFont="1" applyFill="1" applyBorder="1" applyAlignment="1">
      <alignment horizontal="center" vertical="center" wrapText="1"/>
    </xf>
    <xf numFmtId="0" fontId="7" fillId="12" borderId="3" xfId="0" applyFont="1" applyFill="1" applyBorder="1" applyAlignment="1">
      <alignment horizontal="center"/>
    </xf>
    <xf numFmtId="49" fontId="16" fillId="12" borderId="3" xfId="6" applyNumberFormat="1" applyFont="1" applyFill="1" applyBorder="1" applyAlignment="1">
      <alignment horizontal="center" vertical="center" wrapText="1"/>
    </xf>
    <xf numFmtId="173" fontId="6" fillId="0" borderId="3" xfId="0" applyNumberFormat="1" applyFont="1" applyFill="1" applyBorder="1"/>
    <xf numFmtId="0" fontId="7" fillId="0" borderId="3" xfId="0" applyFont="1" applyFill="1" applyBorder="1"/>
    <xf numFmtId="0" fontId="7" fillId="0" borderId="0" xfId="0" applyFont="1" applyFill="1"/>
    <xf numFmtId="173" fontId="24" fillId="16" borderId="6" xfId="5" applyNumberFormat="1" applyFont="1" applyFill="1" applyBorder="1" applyAlignment="1">
      <alignment horizontal="center" vertical="center" wrapText="1"/>
    </xf>
    <xf numFmtId="0" fontId="10" fillId="3" borderId="3" xfId="0" applyFont="1" applyFill="1" applyBorder="1" applyAlignment="1">
      <alignment horizontal="center" vertical="center"/>
    </xf>
    <xf numFmtId="49" fontId="10" fillId="12" borderId="8" xfId="0" applyNumberFormat="1" applyFont="1" applyFill="1" applyBorder="1" applyAlignment="1">
      <alignment horizontal="center" vertical="center" wrapText="1"/>
    </xf>
    <xf numFmtId="0" fontId="11" fillId="17" borderId="3" xfId="0" applyFont="1" applyFill="1" applyBorder="1" applyAlignment="1">
      <alignment vertical="center" wrapText="1"/>
    </xf>
    <xf numFmtId="173" fontId="6" fillId="7" borderId="3" xfId="0" applyNumberFormat="1" applyFont="1" applyFill="1" applyBorder="1" applyAlignment="1">
      <alignment vertical="center"/>
    </xf>
    <xf numFmtId="173" fontId="6" fillId="8" borderId="3" xfId="0" applyNumberFormat="1" applyFont="1" applyFill="1" applyBorder="1" applyAlignment="1">
      <alignment vertical="center"/>
    </xf>
    <xf numFmtId="0" fontId="7" fillId="7" borderId="3" xfId="0" applyFont="1" applyFill="1" applyBorder="1" applyAlignment="1">
      <alignment vertical="center"/>
    </xf>
    <xf numFmtId="49" fontId="10" fillId="0" borderId="0" xfId="0" applyNumberFormat="1" applyFont="1" applyFill="1" applyAlignment="1">
      <alignment horizontal="center" vertical="center"/>
    </xf>
    <xf numFmtId="0" fontId="7" fillId="0" borderId="0" xfId="0" applyFont="1" applyFill="1" applyAlignment="1">
      <alignment horizontal="left" vertical="center"/>
    </xf>
    <xf numFmtId="0" fontId="28" fillId="0" borderId="3" xfId="2" applyFont="1" applyBorder="1" applyAlignment="1">
      <alignment horizontal="center" vertical="center"/>
    </xf>
    <xf numFmtId="173" fontId="3" fillId="0" borderId="3" xfId="2" applyNumberFormat="1" applyFont="1" applyBorder="1" applyAlignment="1">
      <alignment horizontal="center" vertical="center" wrapText="1"/>
    </xf>
    <xf numFmtId="173" fontId="3" fillId="0" borderId="3" xfId="2" applyNumberFormat="1" applyFont="1" applyBorder="1" applyAlignment="1">
      <alignment vertical="center" wrapText="1"/>
    </xf>
    <xf numFmtId="0" fontId="3" fillId="0" borderId="3" xfId="2" applyFont="1" applyBorder="1" applyAlignment="1">
      <alignment vertical="center" wrapText="1"/>
    </xf>
    <xf numFmtId="0" fontId="9" fillId="0" borderId="3" xfId="2" applyFont="1" applyBorder="1" applyAlignment="1">
      <alignment wrapText="1"/>
    </xf>
    <xf numFmtId="0" fontId="29" fillId="0" borderId="3" xfId="2" applyFont="1" applyBorder="1"/>
    <xf numFmtId="0" fontId="8" fillId="0" borderId="3" xfId="2" applyBorder="1"/>
    <xf numFmtId="0" fontId="3" fillId="0" borderId="3" xfId="2" applyFont="1" applyBorder="1"/>
    <xf numFmtId="173" fontId="30" fillId="0" borderId="3" xfId="2" applyNumberFormat="1" applyFont="1" applyBorder="1"/>
    <xf numFmtId="173" fontId="31" fillId="0" borderId="3" xfId="2" applyNumberFormat="1" applyFont="1" applyBorder="1"/>
    <xf numFmtId="0" fontId="8" fillId="10" borderId="3" xfId="2" applyFill="1" applyBorder="1"/>
    <xf numFmtId="173" fontId="8" fillId="10" borderId="6" xfId="2" applyNumberFormat="1" applyFill="1" applyBorder="1"/>
    <xf numFmtId="0" fontId="8" fillId="10" borderId="3" xfId="2" applyFill="1" applyBorder="1" applyAlignment="1">
      <alignment wrapText="1"/>
    </xf>
    <xf numFmtId="0" fontId="8" fillId="10" borderId="0" xfId="2" applyFill="1"/>
    <xf numFmtId="173" fontId="30" fillId="0" borderId="6" xfId="2" applyNumberFormat="1" applyFont="1" applyBorder="1"/>
    <xf numFmtId="173" fontId="5" fillId="0" borderId="0" xfId="2" applyNumberFormat="1" applyFont="1"/>
    <xf numFmtId="0" fontId="32" fillId="0" borderId="3" xfId="2" applyFont="1" applyBorder="1"/>
    <xf numFmtId="0" fontId="28" fillId="0" borderId="3" xfId="2" applyFont="1" applyBorder="1"/>
    <xf numFmtId="173" fontId="29" fillId="0" borderId="6" xfId="2" applyNumberFormat="1" applyFont="1" applyBorder="1"/>
    <xf numFmtId="0" fontId="8" fillId="11" borderId="3" xfId="2" applyFont="1" applyFill="1" applyBorder="1" applyAlignment="1">
      <alignment horizontal="left" wrapText="1"/>
    </xf>
    <xf numFmtId="173" fontId="24" fillId="11" borderId="0" xfId="2" applyNumberFormat="1" applyFont="1" applyFill="1"/>
    <xf numFmtId="0" fontId="24" fillId="11" borderId="3" xfId="2" applyFont="1" applyFill="1" applyBorder="1" applyAlignment="1">
      <alignment horizontal="center" wrapText="1"/>
    </xf>
    <xf numFmtId="166" fontId="0" fillId="16" borderId="3" xfId="5" applyFont="1" applyFill="1" applyBorder="1" applyAlignment="1">
      <alignment horizontal="left" vertical="center" wrapText="1"/>
    </xf>
    <xf numFmtId="173" fontId="24" fillId="11" borderId="14" xfId="2" applyNumberFormat="1" applyFont="1" applyFill="1" applyBorder="1"/>
    <xf numFmtId="0" fontId="8" fillId="11" borderId="3" xfId="2" applyFont="1" applyFill="1" applyBorder="1" applyAlignment="1">
      <alignment horizontal="left" vertical="center" wrapText="1"/>
    </xf>
    <xf numFmtId="0" fontId="33" fillId="18" borderId="3" xfId="2" applyFont="1" applyFill="1" applyBorder="1" applyAlignment="1">
      <alignment wrapText="1"/>
    </xf>
    <xf numFmtId="0" fontId="5" fillId="11" borderId="3" xfId="2" applyFont="1" applyFill="1" applyBorder="1" applyAlignment="1">
      <alignment wrapText="1"/>
    </xf>
    <xf numFmtId="173" fontId="5" fillId="11" borderId="6" xfId="2" applyNumberFormat="1" applyFont="1" applyFill="1" applyBorder="1"/>
    <xf numFmtId="0" fontId="8" fillId="11" borderId="3" xfId="2" applyFont="1" applyFill="1" applyBorder="1" applyAlignment="1">
      <alignment wrapText="1"/>
    </xf>
    <xf numFmtId="173" fontId="8" fillId="0" borderId="6" xfId="2" applyNumberFormat="1" applyFont="1" applyBorder="1"/>
    <xf numFmtId="173" fontId="29" fillId="0" borderId="3" xfId="2" applyNumberFormat="1" applyFont="1" applyBorder="1"/>
    <xf numFmtId="0" fontId="8" fillId="0" borderId="0" xfId="2" applyAlignment="1">
      <alignment wrapText="1"/>
    </xf>
    <xf numFmtId="0" fontId="11" fillId="6" borderId="2" xfId="0" applyFont="1" applyFill="1" applyBorder="1" applyAlignment="1">
      <alignment horizontal="center" vertical="center" wrapText="1"/>
    </xf>
    <xf numFmtId="0" fontId="11" fillId="3" borderId="2" xfId="4" applyFont="1" applyFill="1" applyBorder="1" applyAlignment="1">
      <alignment horizontal="left" vertical="center" wrapText="1"/>
    </xf>
    <xf numFmtId="0" fontId="11" fillId="10" borderId="2" xfId="4" applyFont="1" applyFill="1" applyBorder="1" applyAlignment="1">
      <alignment horizontal="left" vertical="center" wrapText="1"/>
    </xf>
    <xf numFmtId="0" fontId="11" fillId="9" borderId="2" xfId="4" applyFont="1" applyFill="1" applyBorder="1" applyAlignment="1">
      <alignment horizontal="left" vertical="center" wrapText="1"/>
    </xf>
    <xf numFmtId="0" fontId="11" fillId="9" borderId="2" xfId="0" applyFont="1" applyFill="1" applyBorder="1" applyAlignment="1">
      <alignment horizontal="left" vertical="center" wrapText="1"/>
    </xf>
    <xf numFmtId="0" fontId="16" fillId="11" borderId="2" xfId="0" applyFont="1" applyFill="1" applyBorder="1" applyAlignment="1">
      <alignment horizontal="left" vertical="center" wrapText="1"/>
    </xf>
    <xf numFmtId="0" fontId="11" fillId="12" borderId="2" xfId="0" applyFont="1" applyFill="1" applyBorder="1" applyAlignment="1">
      <alignment horizontal="left" vertical="center" wrapText="1"/>
    </xf>
    <xf numFmtId="0" fontId="11" fillId="12" borderId="2" xfId="4" applyFont="1" applyFill="1" applyBorder="1" applyAlignment="1">
      <alignment horizontal="left" vertical="center" wrapText="1"/>
    </xf>
    <xf numFmtId="0" fontId="16" fillId="11" borderId="2" xfId="4" applyFont="1" applyFill="1" applyBorder="1" applyAlignment="1">
      <alignment horizontal="left" vertical="center" wrapText="1"/>
    </xf>
    <xf numFmtId="0" fontId="11" fillId="9" borderId="2" xfId="0" applyFont="1" applyFill="1" applyBorder="1" applyAlignment="1">
      <alignment vertical="center" wrapText="1"/>
    </xf>
    <xf numFmtId="0" fontId="11" fillId="9" borderId="2" xfId="0" applyFont="1" applyFill="1" applyBorder="1" applyAlignment="1">
      <alignment horizontal="justify" vertical="center" wrapText="1"/>
    </xf>
    <xf numFmtId="0" fontId="11" fillId="12" borderId="2" xfId="0" applyFont="1" applyFill="1" applyBorder="1" applyAlignment="1">
      <alignment horizontal="justify" vertical="center" wrapText="1"/>
    </xf>
    <xf numFmtId="0" fontId="16" fillId="11" borderId="4" xfId="0" applyFont="1" applyFill="1" applyBorder="1" applyAlignment="1">
      <alignment horizontal="justify" vertical="center" wrapText="1"/>
    </xf>
    <xf numFmtId="0" fontId="11" fillId="3" borderId="2"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1" fillId="13" borderId="2" xfId="4" applyFont="1" applyFill="1" applyBorder="1" applyAlignment="1">
      <alignment horizontal="left" vertical="center" wrapText="1"/>
    </xf>
    <xf numFmtId="0" fontId="11" fillId="12" borderId="2" xfId="6" applyFont="1" applyFill="1" applyBorder="1" applyAlignment="1">
      <alignment horizontal="left" vertical="center" wrapText="1"/>
    </xf>
    <xf numFmtId="0" fontId="11" fillId="15" borderId="2" xfId="4" applyFont="1" applyFill="1" applyBorder="1" applyAlignment="1">
      <alignment horizontal="left" vertical="center" wrapText="1"/>
    </xf>
    <xf numFmtId="0" fontId="11" fillId="10" borderId="15" xfId="4" applyFont="1" applyFill="1" applyBorder="1" applyAlignment="1">
      <alignment horizontal="left" vertical="center" wrapText="1"/>
    </xf>
    <xf numFmtId="0" fontId="11" fillId="9" borderId="2" xfId="6" applyFont="1" applyFill="1" applyBorder="1" applyAlignment="1">
      <alignment vertical="center" wrapText="1"/>
    </xf>
    <xf numFmtId="0" fontId="11" fillId="9" borderId="15" xfId="0" applyFont="1" applyFill="1" applyBorder="1" applyAlignment="1">
      <alignment vertical="center" wrapText="1"/>
    </xf>
    <xf numFmtId="0" fontId="11" fillId="9" borderId="2" xfId="4" applyFont="1" applyFill="1" applyBorder="1" applyAlignment="1">
      <alignment vertical="center" wrapText="1"/>
    </xf>
    <xf numFmtId="0" fontId="10" fillId="10" borderId="2" xfId="0" applyFont="1" applyFill="1" applyBorder="1" applyAlignment="1">
      <alignment horizontal="left" vertical="center"/>
    </xf>
    <xf numFmtId="0" fontId="10" fillId="10" borderId="2" xfId="0" applyFont="1" applyFill="1" applyBorder="1" applyAlignment="1">
      <alignment horizontal="left" vertical="center" wrapText="1"/>
    </xf>
    <xf numFmtId="0" fontId="10" fillId="9" borderId="2" xfId="0" applyFont="1" applyFill="1" applyBorder="1" applyAlignment="1">
      <alignment horizontal="left" vertical="center" wrapText="1"/>
    </xf>
    <xf numFmtId="0" fontId="10" fillId="9" borderId="2" xfId="0" applyFont="1" applyFill="1" applyBorder="1" applyAlignment="1">
      <alignment horizontal="left" vertical="center"/>
    </xf>
    <xf numFmtId="0" fontId="10" fillId="9" borderId="7" xfId="0" applyFont="1" applyFill="1" applyBorder="1" applyAlignment="1">
      <alignment horizontal="left" vertical="center" wrapText="1"/>
    </xf>
    <xf numFmtId="0" fontId="16" fillId="11" borderId="2" xfId="6" applyFont="1" applyFill="1" applyBorder="1" applyAlignment="1">
      <alignment vertical="center" wrapText="1"/>
    </xf>
    <xf numFmtId="0" fontId="11" fillId="12" borderId="2" xfId="4" applyFont="1" applyFill="1" applyBorder="1" applyAlignment="1">
      <alignment vertical="center" wrapText="1"/>
    </xf>
    <xf numFmtId="0" fontId="11" fillId="10" borderId="2" xfId="4" applyFont="1" applyFill="1" applyBorder="1" applyAlignment="1">
      <alignment vertical="center" wrapText="1"/>
    </xf>
    <xf numFmtId="0" fontId="11" fillId="3" borderId="2" xfId="0" applyFont="1" applyFill="1" applyBorder="1" applyAlignment="1">
      <alignment vertical="center"/>
    </xf>
    <xf numFmtId="0" fontId="16" fillId="11" borderId="4" xfId="6" applyFont="1" applyFill="1" applyBorder="1" applyAlignment="1">
      <alignment horizontal="left" vertical="center" wrapText="1"/>
    </xf>
    <xf numFmtId="0" fontId="7" fillId="0" borderId="2" xfId="0" applyFont="1" applyFill="1" applyBorder="1" applyAlignment="1">
      <alignment horizontal="justify" vertical="center" wrapText="1"/>
    </xf>
    <xf numFmtId="0" fontId="11" fillId="13" borderId="2" xfId="2" applyFont="1" applyFill="1" applyBorder="1" applyAlignment="1">
      <alignment horizontal="left" vertical="center" wrapText="1"/>
    </xf>
    <xf numFmtId="0" fontId="10" fillId="3" borderId="2" xfId="0" applyFont="1" applyFill="1" applyBorder="1" applyAlignment="1">
      <alignment vertical="center" wrapText="1"/>
    </xf>
    <xf numFmtId="0" fontId="11" fillId="3" borderId="4" xfId="6" applyFont="1" applyFill="1" applyBorder="1" applyAlignment="1">
      <alignment horizontal="left" vertical="center" wrapText="1"/>
    </xf>
    <xf numFmtId="0" fontId="11" fillId="10" borderId="4" xfId="6" applyFont="1" applyFill="1" applyBorder="1" applyAlignment="1">
      <alignment horizontal="left" vertical="center" wrapText="1"/>
    </xf>
    <xf numFmtId="0" fontId="11" fillId="10" borderId="2" xfId="6" applyFont="1" applyFill="1" applyBorder="1" applyAlignment="1">
      <alignment horizontal="left" vertical="center" wrapText="1"/>
    </xf>
    <xf numFmtId="0" fontId="11" fillId="9" borderId="2" xfId="6" applyFont="1" applyFill="1" applyBorder="1" applyAlignment="1">
      <alignment horizontal="left" vertical="center" wrapText="1"/>
    </xf>
    <xf numFmtId="0" fontId="11" fillId="9" borderId="2" xfId="2" applyFont="1" applyFill="1" applyBorder="1" applyAlignment="1">
      <alignment horizontal="left" vertical="center" wrapText="1"/>
    </xf>
    <xf numFmtId="0" fontId="11" fillId="9" borderId="7" xfId="0" applyFont="1" applyFill="1" applyBorder="1" applyAlignment="1">
      <alignment horizontal="left" vertical="center" wrapText="1"/>
    </xf>
    <xf numFmtId="0" fontId="16" fillId="11" borderId="2" xfId="0" applyFont="1" applyFill="1" applyBorder="1" applyAlignment="1">
      <alignment horizontal="justify" vertical="center"/>
    </xf>
    <xf numFmtId="0" fontId="11" fillId="9" borderId="4" xfId="0" applyFont="1" applyFill="1" applyBorder="1" applyAlignment="1">
      <alignment horizontal="left" vertical="center" wrapText="1"/>
    </xf>
    <xf numFmtId="0" fontId="11" fillId="9" borderId="4" xfId="6" applyFont="1" applyFill="1" applyBorder="1" applyAlignment="1">
      <alignment horizontal="left" vertical="center" wrapText="1"/>
    </xf>
    <xf numFmtId="173" fontId="16" fillId="11" borderId="3" xfId="0" applyNumberFormat="1" applyFont="1" applyFill="1" applyBorder="1" applyAlignment="1">
      <alignment vertical="center"/>
    </xf>
    <xf numFmtId="49" fontId="10" fillId="14" borderId="3" xfId="0" applyNumberFormat="1" applyFont="1" applyFill="1" applyBorder="1" applyAlignment="1">
      <alignment horizontal="center" vertical="center"/>
    </xf>
    <xf numFmtId="49" fontId="11" fillId="14" borderId="3" xfId="0" applyNumberFormat="1" applyFont="1" applyFill="1" applyBorder="1" applyAlignment="1">
      <alignment horizontal="center" vertical="center"/>
    </xf>
    <xf numFmtId="173" fontId="11" fillId="11" borderId="3" xfId="0" applyNumberFormat="1" applyFont="1" applyFill="1" applyBorder="1" applyAlignment="1">
      <alignment vertical="center"/>
    </xf>
    <xf numFmtId="49" fontId="10" fillId="14" borderId="8" xfId="0" applyNumberFormat="1" applyFont="1" applyFill="1" applyBorder="1" applyAlignment="1">
      <alignment horizontal="center" vertical="center" wrapText="1"/>
    </xf>
    <xf numFmtId="49" fontId="11" fillId="14" borderId="8" xfId="6" applyNumberFormat="1" applyFont="1" applyFill="1" applyBorder="1" applyAlignment="1">
      <alignment horizontal="center" vertical="center" wrapText="1"/>
    </xf>
    <xf numFmtId="49" fontId="11" fillId="14" borderId="3" xfId="6" applyNumberFormat="1" applyFont="1" applyFill="1" applyBorder="1" applyAlignment="1">
      <alignment horizontal="center" vertical="center" wrapText="1"/>
    </xf>
    <xf numFmtId="0" fontId="16" fillId="11" borderId="8" xfId="2" applyFont="1" applyFill="1" applyBorder="1" applyAlignment="1">
      <alignment vertical="center" wrapText="1"/>
    </xf>
    <xf numFmtId="173" fontId="12" fillId="8" borderId="3" xfId="0" applyNumberFormat="1" applyFont="1" applyFill="1" applyBorder="1" applyAlignment="1">
      <alignment vertical="center"/>
    </xf>
    <xf numFmtId="173" fontId="6" fillId="8" borderId="3" xfId="0" applyNumberFormat="1" applyFont="1" applyFill="1" applyBorder="1"/>
    <xf numFmtId="173" fontId="6" fillId="8" borderId="0" xfId="0" applyNumberFormat="1" applyFont="1" applyFill="1" applyBorder="1" applyAlignment="1">
      <alignment vertical="center"/>
    </xf>
    <xf numFmtId="173" fontId="6" fillId="0" borderId="0" xfId="0" applyNumberFormat="1" applyFont="1" applyFill="1" applyBorder="1" applyAlignment="1">
      <alignment vertical="center"/>
    </xf>
    <xf numFmtId="173" fontId="10" fillId="0" borderId="0" xfId="0" applyNumberFormat="1" applyFont="1" applyFill="1" applyAlignment="1">
      <alignment vertical="center"/>
    </xf>
    <xf numFmtId="49" fontId="14" fillId="6" borderId="5" xfId="0" applyNumberFormat="1" applyFont="1" applyFill="1" applyBorder="1" applyAlignment="1">
      <alignment vertical="center" wrapText="1"/>
    </xf>
    <xf numFmtId="49" fontId="14" fillId="6" borderId="5" xfId="0" applyNumberFormat="1" applyFont="1" applyFill="1" applyBorder="1" applyAlignment="1">
      <alignment horizontal="center" vertical="center" wrapText="1"/>
    </xf>
    <xf numFmtId="0" fontId="14" fillId="6" borderId="2" xfId="0" applyFont="1" applyFill="1" applyBorder="1" applyAlignment="1">
      <alignment horizontal="left" vertical="center" wrapText="1"/>
    </xf>
    <xf numFmtId="0" fontId="14" fillId="0" borderId="0" xfId="0" applyFont="1" applyFill="1" applyAlignment="1">
      <alignment vertical="center"/>
    </xf>
    <xf numFmtId="49" fontId="10" fillId="14" borderId="8" xfId="0" applyNumberFormat="1" applyFont="1" applyFill="1" applyBorder="1" applyAlignment="1">
      <alignment horizontal="center" vertical="center"/>
    </xf>
    <xf numFmtId="49" fontId="11" fillId="10" borderId="6" xfId="0" applyNumberFormat="1" applyFont="1" applyFill="1" applyBorder="1" applyAlignment="1">
      <alignment horizontal="center" vertical="center"/>
    </xf>
    <xf numFmtId="49" fontId="11" fillId="14" borderId="6" xfId="0" applyNumberFormat="1" applyFont="1" applyFill="1" applyBorder="1" applyAlignment="1">
      <alignment horizontal="center" vertical="center"/>
    </xf>
    <xf numFmtId="49" fontId="11" fillId="9" borderId="6" xfId="0" applyNumberFormat="1" applyFont="1" applyFill="1" applyBorder="1" applyAlignment="1">
      <alignment horizontal="center" vertical="center"/>
    </xf>
    <xf numFmtId="49" fontId="10" fillId="14" borderId="6" xfId="0" applyNumberFormat="1" applyFont="1" applyFill="1" applyBorder="1" applyAlignment="1">
      <alignment horizontal="center" vertical="center"/>
    </xf>
    <xf numFmtId="49" fontId="10" fillId="3" borderId="6" xfId="0" applyNumberFormat="1" applyFont="1" applyFill="1" applyBorder="1" applyAlignment="1">
      <alignment horizontal="center" vertical="center"/>
    </xf>
    <xf numFmtId="49" fontId="17" fillId="3" borderId="5" xfId="0" applyNumberFormat="1" applyFont="1" applyFill="1" applyBorder="1" applyAlignment="1">
      <alignment horizontal="center" vertical="center"/>
    </xf>
    <xf numFmtId="49" fontId="10" fillId="3" borderId="5" xfId="0" applyNumberFormat="1" applyFont="1" applyFill="1" applyBorder="1" applyAlignment="1">
      <alignment horizontal="center" vertical="center"/>
    </xf>
    <xf numFmtId="49" fontId="10" fillId="9" borderId="5" xfId="0" applyNumberFormat="1" applyFont="1" applyFill="1" applyBorder="1" applyAlignment="1">
      <alignment horizontal="center" vertical="center"/>
    </xf>
    <xf numFmtId="49" fontId="10" fillId="10" borderId="8" xfId="0" applyNumberFormat="1" applyFont="1" applyFill="1" applyBorder="1" applyAlignment="1">
      <alignment horizontal="center" vertical="center"/>
    </xf>
    <xf numFmtId="49" fontId="11" fillId="3" borderId="5" xfId="6" applyNumberFormat="1" applyFont="1" applyFill="1" applyBorder="1" applyAlignment="1">
      <alignment horizontal="center" vertical="center" wrapText="1"/>
    </xf>
    <xf numFmtId="49" fontId="11" fillId="14" borderId="5" xfId="6" applyNumberFormat="1" applyFont="1" applyFill="1" applyBorder="1" applyAlignment="1">
      <alignment horizontal="center" vertical="center" wrapText="1"/>
    </xf>
    <xf numFmtId="49" fontId="10" fillId="11" borderId="8" xfId="0" applyNumberFormat="1" applyFont="1" applyFill="1" applyBorder="1" applyAlignment="1">
      <alignment horizontal="center" vertical="center" wrapText="1"/>
    </xf>
    <xf numFmtId="49" fontId="17" fillId="11" borderId="5" xfId="0" applyNumberFormat="1" applyFont="1" applyFill="1" applyBorder="1" applyAlignment="1">
      <alignment horizontal="center" vertical="center"/>
    </xf>
    <xf numFmtId="49" fontId="12" fillId="7" borderId="17" xfId="0" applyNumberFormat="1" applyFont="1" applyFill="1" applyBorder="1" applyAlignment="1">
      <alignment horizontal="center" vertical="center"/>
    </xf>
    <xf numFmtId="49" fontId="10" fillId="14" borderId="10" xfId="0" applyNumberFormat="1" applyFont="1" applyFill="1" applyBorder="1" applyAlignment="1">
      <alignment horizontal="center" vertical="center"/>
    </xf>
    <xf numFmtId="49" fontId="10" fillId="11" borderId="5" xfId="0" applyNumberFormat="1" applyFont="1" applyFill="1" applyBorder="1" applyAlignment="1">
      <alignment horizontal="center" vertical="center" wrapText="1"/>
    </xf>
    <xf numFmtId="0" fontId="7" fillId="0" borderId="0" xfId="0" applyFont="1" applyFill="1" applyAlignment="1">
      <alignment vertical="center" wrapText="1"/>
    </xf>
    <xf numFmtId="173" fontId="12" fillId="0" borderId="3" xfId="0" applyNumberFormat="1" applyFont="1" applyFill="1" applyBorder="1" applyAlignment="1">
      <alignment vertical="center" wrapText="1"/>
    </xf>
    <xf numFmtId="173" fontId="6" fillId="0" borderId="3" xfId="0" applyNumberFormat="1" applyFont="1" applyFill="1" applyBorder="1" applyAlignment="1">
      <alignment vertical="center" wrapText="1"/>
    </xf>
    <xf numFmtId="173" fontId="6" fillId="11" borderId="3" xfId="0" applyNumberFormat="1" applyFont="1" applyFill="1" applyBorder="1" applyAlignment="1">
      <alignment vertical="center" wrapText="1"/>
    </xf>
    <xf numFmtId="173" fontId="12" fillId="11" borderId="3" xfId="0" applyNumberFormat="1" applyFont="1" applyFill="1" applyBorder="1" applyAlignment="1">
      <alignment vertical="center" wrapText="1"/>
    </xf>
    <xf numFmtId="0" fontId="7" fillId="11" borderId="0" xfId="0" applyFont="1" applyFill="1" applyAlignment="1">
      <alignment vertical="center" wrapText="1"/>
    </xf>
    <xf numFmtId="0" fontId="13" fillId="0" borderId="0" xfId="3" applyFont="1" applyFill="1" applyAlignment="1">
      <alignment wrapText="1"/>
    </xf>
    <xf numFmtId="0" fontId="10" fillId="11" borderId="0" xfId="0" applyFont="1" applyFill="1" applyAlignment="1">
      <alignment vertical="center" wrapText="1"/>
    </xf>
    <xf numFmtId="173" fontId="12" fillId="10" borderId="3" xfId="0" applyNumberFormat="1" applyFont="1" applyFill="1" applyBorder="1" applyAlignment="1">
      <alignment vertical="center" wrapText="1"/>
    </xf>
    <xf numFmtId="173" fontId="6" fillId="14" borderId="3" xfId="0" applyNumberFormat="1" applyFont="1" applyFill="1" applyBorder="1" applyAlignment="1">
      <alignment vertical="center" wrapText="1"/>
    </xf>
    <xf numFmtId="173" fontId="6" fillId="11" borderId="3" xfId="0" applyNumberFormat="1" applyFont="1" applyFill="1" applyBorder="1" applyAlignment="1">
      <alignment wrapText="1"/>
    </xf>
    <xf numFmtId="173" fontId="6" fillId="0" borderId="3" xfId="0" applyNumberFormat="1" applyFont="1" applyBorder="1" applyAlignment="1">
      <alignment wrapText="1"/>
    </xf>
    <xf numFmtId="173" fontId="6" fillId="0" borderId="3" xfId="0" applyNumberFormat="1" applyFont="1" applyFill="1" applyBorder="1" applyAlignment="1">
      <alignment wrapText="1"/>
    </xf>
    <xf numFmtId="173" fontId="6" fillId="7" borderId="3" xfId="0" applyNumberFormat="1" applyFont="1" applyFill="1" applyBorder="1" applyAlignment="1">
      <alignment vertical="center" wrapText="1"/>
    </xf>
    <xf numFmtId="173" fontId="7" fillId="0" borderId="0" xfId="2" applyNumberFormat="1" applyFont="1" applyAlignment="1">
      <alignment wrapText="1"/>
    </xf>
    <xf numFmtId="173" fontId="37" fillId="0" borderId="13" xfId="0" applyNumberFormat="1" applyFont="1" applyFill="1" applyBorder="1" applyAlignment="1">
      <alignment vertical="center" wrapText="1"/>
    </xf>
    <xf numFmtId="173" fontId="37" fillId="0" borderId="3" xfId="0" applyNumberFormat="1" applyFont="1" applyFill="1" applyBorder="1" applyAlignment="1">
      <alignment horizontal="right" vertical="center" wrapText="1"/>
    </xf>
    <xf numFmtId="173" fontId="39" fillId="0" borderId="3" xfId="0" applyNumberFormat="1" applyFont="1" applyFill="1" applyBorder="1" applyAlignment="1">
      <alignment horizontal="right" vertical="center" wrapText="1"/>
    </xf>
    <xf numFmtId="174" fontId="37" fillId="0" borderId="3" xfId="0" applyNumberFormat="1" applyFont="1" applyFill="1" applyBorder="1" applyAlignment="1">
      <alignment horizontal="right" vertical="center" wrapText="1"/>
    </xf>
    <xf numFmtId="0" fontId="37" fillId="22" borderId="13" xfId="0" applyFont="1" applyFill="1" applyBorder="1" applyAlignment="1">
      <alignment horizontal="left" vertical="center" wrapText="1"/>
    </xf>
    <xf numFmtId="0" fontId="41" fillId="22" borderId="13" xfId="0" applyFont="1" applyFill="1" applyBorder="1" applyAlignment="1" applyProtection="1">
      <alignment horizontal="left" vertical="center" wrapText="1"/>
    </xf>
    <xf numFmtId="173" fontId="10" fillId="12" borderId="2" xfId="0" applyNumberFormat="1" applyFont="1" applyFill="1" applyBorder="1" applyAlignment="1">
      <alignment vertical="center" wrapText="1"/>
    </xf>
    <xf numFmtId="0" fontId="10" fillId="3" borderId="6" xfId="0" applyFont="1" applyFill="1" applyBorder="1" applyAlignment="1">
      <alignment horizontal="center" vertical="center" wrapText="1"/>
    </xf>
    <xf numFmtId="173" fontId="6" fillId="0" borderId="6" xfId="0" applyNumberFormat="1" applyFont="1" applyFill="1" applyBorder="1" applyAlignment="1">
      <alignment vertical="center" wrapText="1"/>
    </xf>
    <xf numFmtId="173" fontId="12" fillId="0" borderId="6" xfId="0" applyNumberFormat="1" applyFont="1" applyFill="1" applyBorder="1" applyAlignment="1">
      <alignment vertical="center" wrapText="1"/>
    </xf>
    <xf numFmtId="173" fontId="6" fillId="11" borderId="6" xfId="0" applyNumberFormat="1" applyFont="1" applyFill="1" applyBorder="1" applyAlignment="1">
      <alignment vertical="center" wrapText="1"/>
    </xf>
    <xf numFmtId="173" fontId="12" fillId="11" borderId="6" xfId="0" applyNumberFormat="1" applyFont="1" applyFill="1" applyBorder="1" applyAlignment="1">
      <alignment vertical="center" wrapText="1"/>
    </xf>
    <xf numFmtId="173" fontId="12" fillId="10" borderId="6" xfId="0" applyNumberFormat="1" applyFont="1" applyFill="1" applyBorder="1" applyAlignment="1">
      <alignment vertical="center" wrapText="1"/>
    </xf>
    <xf numFmtId="173" fontId="6" fillId="14" borderId="6" xfId="0" applyNumberFormat="1" applyFont="1" applyFill="1" applyBorder="1" applyAlignment="1">
      <alignment vertical="center" wrapText="1"/>
    </xf>
    <xf numFmtId="173" fontId="6" fillId="11" borderId="6" xfId="0" applyNumberFormat="1" applyFont="1" applyFill="1" applyBorder="1" applyAlignment="1">
      <alignment wrapText="1"/>
    </xf>
    <xf numFmtId="173" fontId="6" fillId="0" borderId="6" xfId="0" applyNumberFormat="1" applyFont="1" applyBorder="1" applyAlignment="1">
      <alignment wrapText="1"/>
    </xf>
    <xf numFmtId="173" fontId="6" fillId="0" borderId="6" xfId="0" applyNumberFormat="1" applyFont="1" applyFill="1" applyBorder="1" applyAlignment="1">
      <alignment wrapText="1"/>
    </xf>
    <xf numFmtId="173" fontId="40" fillId="7" borderId="3" xfId="0" applyNumberFormat="1" applyFont="1" applyFill="1" applyBorder="1" applyAlignment="1">
      <alignment vertical="center" wrapText="1"/>
    </xf>
    <xf numFmtId="173" fontId="14" fillId="11" borderId="3" xfId="0" applyNumberFormat="1" applyFont="1" applyFill="1" applyBorder="1" applyAlignment="1">
      <alignment vertical="center"/>
    </xf>
    <xf numFmtId="173" fontId="24" fillId="11" borderId="3" xfId="0" applyNumberFormat="1" applyFont="1" applyFill="1" applyBorder="1" applyAlignment="1">
      <alignment vertical="center"/>
    </xf>
    <xf numFmtId="173" fontId="7" fillId="0" borderId="3" xfId="2" applyNumberFormat="1" applyFont="1" applyBorder="1" applyAlignment="1">
      <alignment wrapText="1"/>
    </xf>
    <xf numFmtId="173" fontId="10" fillId="21" borderId="3" xfId="0" applyNumberFormat="1" applyFont="1" applyFill="1" applyBorder="1" applyAlignment="1">
      <alignment horizontal="center" vertical="center" wrapText="1"/>
    </xf>
    <xf numFmtId="173" fontId="10" fillId="3" borderId="3" xfId="0" applyNumberFormat="1" applyFont="1" applyFill="1" applyBorder="1" applyAlignment="1">
      <alignment horizontal="center" vertical="center" wrapText="1"/>
    </xf>
    <xf numFmtId="173" fontId="14" fillId="0" borderId="3" xfId="0" applyNumberFormat="1" applyFont="1" applyFill="1" applyBorder="1" applyAlignment="1">
      <alignment vertical="center"/>
    </xf>
    <xf numFmtId="173" fontId="38" fillId="0" borderId="3" xfId="5" applyNumberFormat="1" applyFont="1" applyFill="1" applyBorder="1" applyAlignment="1">
      <alignment vertical="center"/>
    </xf>
    <xf numFmtId="173" fontId="7" fillId="0" borderId="3" xfId="0" applyNumberFormat="1" applyFont="1" applyFill="1" applyBorder="1" applyAlignment="1">
      <alignment vertical="center" wrapText="1"/>
    </xf>
    <xf numFmtId="173" fontId="13" fillId="0" borderId="3" xfId="3" applyNumberFormat="1" applyFont="1" applyFill="1" applyBorder="1" applyAlignment="1">
      <alignment wrapText="1"/>
    </xf>
    <xf numFmtId="173" fontId="10" fillId="11" borderId="3" xfId="0" applyNumberFormat="1" applyFont="1" applyFill="1" applyBorder="1" applyAlignment="1">
      <alignment vertical="center" wrapText="1"/>
    </xf>
    <xf numFmtId="0" fontId="19" fillId="0" borderId="2" xfId="0" applyFont="1" applyFill="1" applyBorder="1" applyAlignment="1">
      <alignment horizontal="left" vertical="center" wrapText="1"/>
    </xf>
    <xf numFmtId="0" fontId="42" fillId="19" borderId="13" xfId="0" applyFont="1" applyFill="1" applyBorder="1" applyAlignment="1" applyProtection="1">
      <alignment vertical="center" wrapText="1"/>
    </xf>
    <xf numFmtId="0" fontId="42" fillId="0" borderId="13" xfId="0" applyFont="1" applyFill="1" applyBorder="1" applyAlignment="1" applyProtection="1">
      <alignment vertical="center" wrapText="1"/>
    </xf>
    <xf numFmtId="173" fontId="37" fillId="0" borderId="3" xfId="0" applyNumberFormat="1" applyFont="1" applyFill="1" applyBorder="1" applyAlignment="1">
      <alignment vertical="center" wrapText="1"/>
    </xf>
    <xf numFmtId="173" fontId="37" fillId="19" borderId="3" xfId="0" applyNumberFormat="1" applyFont="1" applyFill="1" applyBorder="1" applyAlignment="1">
      <alignment horizontal="right" vertical="center" wrapText="1"/>
    </xf>
    <xf numFmtId="173" fontId="37" fillId="11" borderId="3" xfId="0" applyNumberFormat="1" applyFont="1" applyFill="1" applyBorder="1" applyAlignment="1">
      <alignment horizontal="right" vertical="center" wrapText="1"/>
    </xf>
    <xf numFmtId="49" fontId="23" fillId="3" borderId="3" xfId="6" applyNumberFormat="1" applyFont="1" applyFill="1" applyBorder="1" applyAlignment="1">
      <alignment vertical="center" wrapText="1"/>
    </xf>
    <xf numFmtId="49" fontId="23" fillId="3" borderId="3" xfId="6" applyNumberFormat="1" applyFont="1" applyFill="1" applyBorder="1" applyAlignment="1">
      <alignment horizontal="center" vertical="center" wrapText="1"/>
    </xf>
    <xf numFmtId="0" fontId="11" fillId="3" borderId="3" xfId="2" applyFont="1" applyFill="1" applyBorder="1" applyAlignment="1">
      <alignment horizontal="left" vertical="center" wrapText="1"/>
    </xf>
    <xf numFmtId="173" fontId="6" fillId="3" borderId="3" xfId="0" applyNumberFormat="1" applyFont="1" applyFill="1" applyBorder="1" applyAlignment="1">
      <alignment vertical="center" wrapText="1"/>
    </xf>
    <xf numFmtId="173" fontId="39" fillId="3" borderId="3" xfId="0" applyNumberFormat="1" applyFont="1" applyFill="1" applyBorder="1" applyAlignment="1">
      <alignment horizontal="right" vertical="center" wrapText="1"/>
    </xf>
    <xf numFmtId="173" fontId="39" fillId="3" borderId="3" xfId="5" applyNumberFormat="1" applyFont="1" applyFill="1" applyBorder="1" applyAlignment="1">
      <alignment vertical="center"/>
    </xf>
    <xf numFmtId="174" fontId="39" fillId="3" borderId="3" xfId="0" applyNumberFormat="1" applyFont="1" applyFill="1" applyBorder="1" applyAlignment="1">
      <alignment horizontal="right" vertical="center" wrapText="1"/>
    </xf>
    <xf numFmtId="172" fontId="6" fillId="11" borderId="3" xfId="619" applyFont="1" applyFill="1" applyBorder="1" applyAlignment="1">
      <alignment vertical="center"/>
    </xf>
    <xf numFmtId="0" fontId="20" fillId="11" borderId="2" xfId="4" applyFont="1" applyFill="1" applyBorder="1" applyAlignment="1">
      <alignment horizontal="left" vertical="center" wrapText="1"/>
    </xf>
    <xf numFmtId="0" fontId="7" fillId="0" borderId="0" xfId="0" applyFont="1" applyFill="1" applyBorder="1" applyAlignment="1">
      <alignment vertical="center"/>
    </xf>
    <xf numFmtId="172" fontId="6" fillId="0" borderId="3" xfId="619" applyFont="1" applyFill="1" applyBorder="1" applyAlignment="1">
      <alignment vertical="center"/>
    </xf>
    <xf numFmtId="0" fontId="7" fillId="0" borderId="6" xfId="0" applyFont="1" applyFill="1" applyBorder="1" applyAlignment="1">
      <alignment vertical="center"/>
    </xf>
    <xf numFmtId="0" fontId="7" fillId="11" borderId="6" xfId="0" applyFont="1" applyFill="1" applyBorder="1" applyAlignment="1">
      <alignment vertical="center"/>
    </xf>
    <xf numFmtId="0" fontId="22" fillId="11" borderId="2" xfId="0" applyFont="1" applyFill="1" applyBorder="1" applyAlignment="1">
      <alignment horizontal="justify" vertical="center" wrapText="1"/>
    </xf>
    <xf numFmtId="172" fontId="6" fillId="11" borderId="0" xfId="619" applyFont="1" applyFill="1" applyBorder="1" applyAlignment="1">
      <alignment vertical="center"/>
    </xf>
    <xf numFmtId="173" fontId="7" fillId="11" borderId="0" xfId="2" applyNumberFormat="1" applyFont="1" applyFill="1" applyBorder="1"/>
    <xf numFmtId="173" fontId="6" fillId="11" borderId="0" xfId="0" applyNumberFormat="1" applyFont="1" applyFill="1" applyBorder="1" applyAlignment="1">
      <alignment vertical="center" wrapText="1"/>
    </xf>
    <xf numFmtId="49" fontId="7" fillId="9" borderId="8" xfId="0" applyNumberFormat="1" applyFont="1" applyFill="1" applyBorder="1" applyAlignment="1">
      <alignment horizontal="center" vertical="center" wrapText="1"/>
    </xf>
    <xf numFmtId="49" fontId="7" fillId="9" borderId="8" xfId="0" applyNumberFormat="1" applyFont="1" applyFill="1" applyBorder="1" applyAlignment="1">
      <alignment horizontal="center" vertical="center"/>
    </xf>
    <xf numFmtId="0" fontId="43" fillId="0" borderId="2" xfId="0" applyFont="1" applyBorder="1" applyAlignment="1">
      <alignment wrapText="1"/>
    </xf>
    <xf numFmtId="49" fontId="16" fillId="9" borderId="8" xfId="6" applyNumberFormat="1" applyFont="1" applyFill="1" applyBorder="1" applyAlignment="1">
      <alignment vertical="center"/>
    </xf>
    <xf numFmtId="173" fontId="44" fillId="3" borderId="3" xfId="0" applyNumberFormat="1" applyFont="1" applyFill="1" applyBorder="1" applyAlignment="1">
      <alignment vertical="center" wrapText="1"/>
    </xf>
    <xf numFmtId="0" fontId="43" fillId="0" borderId="2" xfId="0" applyFont="1" applyBorder="1" applyAlignment="1">
      <alignment vertical="center" wrapText="1"/>
    </xf>
    <xf numFmtId="0" fontId="43" fillId="11" borderId="2" xfId="0" applyFont="1" applyFill="1" applyBorder="1" applyAlignment="1">
      <alignment vertical="center" wrapText="1"/>
    </xf>
    <xf numFmtId="0" fontId="43" fillId="11" borderId="2" xfId="4" applyFont="1" applyFill="1" applyBorder="1" applyAlignment="1">
      <alignment horizontal="left" vertical="center" wrapText="1"/>
    </xf>
    <xf numFmtId="0" fontId="43" fillId="11" borderId="18" xfId="0" applyFont="1" applyFill="1" applyBorder="1" applyAlignment="1">
      <alignment vertical="center" wrapText="1"/>
    </xf>
    <xf numFmtId="0" fontId="43" fillId="11" borderId="2" xfId="0" applyFont="1" applyFill="1" applyBorder="1" applyAlignment="1">
      <alignment horizontal="left" vertical="center" wrapText="1"/>
    </xf>
    <xf numFmtId="49" fontId="11" fillId="4" borderId="8" xfId="6" applyNumberFormat="1" applyFont="1" applyFill="1" applyBorder="1" applyAlignment="1">
      <alignment horizontal="center" vertical="center" wrapText="1"/>
    </xf>
    <xf numFmtId="0" fontId="7" fillId="0" borderId="3" xfId="2" applyFont="1" applyBorder="1" applyAlignment="1">
      <alignment horizontal="justify" wrapText="1"/>
    </xf>
    <xf numFmtId="164" fontId="7" fillId="0" borderId="3" xfId="2" applyNumberFormat="1" applyFont="1" applyBorder="1"/>
    <xf numFmtId="0" fontId="7" fillId="0" borderId="3" xfId="2" applyFont="1" applyBorder="1" applyAlignment="1">
      <alignment horizontal="justify" vertical="top" wrapText="1"/>
    </xf>
    <xf numFmtId="3" fontId="7" fillId="0" borderId="3" xfId="2" applyNumberFormat="1" applyFont="1" applyBorder="1" applyAlignment="1">
      <alignment horizontal="right" wrapText="1"/>
    </xf>
    <xf numFmtId="0" fontId="10" fillId="25" borderId="3" xfId="2" applyFont="1" applyFill="1" applyBorder="1" applyAlignment="1">
      <alignment horizontal="center" vertical="center" wrapText="1"/>
    </xf>
    <xf numFmtId="164" fontId="46" fillId="25" borderId="3" xfId="2" applyNumberFormat="1" applyFont="1" applyFill="1" applyBorder="1"/>
    <xf numFmtId="0" fontId="22" fillId="11" borderId="7" xfId="0" applyFont="1" applyFill="1" applyBorder="1" applyAlignment="1">
      <alignment horizontal="left" vertical="center" wrapText="1"/>
    </xf>
    <xf numFmtId="164" fontId="8" fillId="0" borderId="0" xfId="2" applyNumberFormat="1"/>
    <xf numFmtId="3" fontId="8" fillId="0" borderId="0" xfId="2" applyNumberFormat="1"/>
    <xf numFmtId="49" fontId="15" fillId="11" borderId="3" xfId="0" quotePrefix="1" applyNumberFormat="1" applyFont="1" applyFill="1" applyBorder="1" applyAlignment="1">
      <alignment horizontal="center" vertical="center"/>
    </xf>
    <xf numFmtId="173" fontId="47" fillId="3" borderId="3" xfId="0" applyNumberFormat="1" applyFont="1" applyFill="1" applyBorder="1" applyAlignment="1">
      <alignment horizontal="right" vertical="center" wrapText="1"/>
    </xf>
    <xf numFmtId="173" fontId="7" fillId="0" borderId="0" xfId="2" applyNumberFormat="1" applyFont="1" applyBorder="1"/>
    <xf numFmtId="172" fontId="6" fillId="0" borderId="0" xfId="619" applyFont="1" applyFill="1" applyBorder="1" applyAlignment="1">
      <alignment vertical="center"/>
    </xf>
    <xf numFmtId="172" fontId="6" fillId="14" borderId="3" xfId="619" applyFont="1" applyFill="1" applyBorder="1" applyAlignment="1">
      <alignment vertical="center"/>
    </xf>
    <xf numFmtId="172" fontId="12" fillId="0" borderId="3" xfId="619" applyFont="1" applyFill="1" applyBorder="1" applyAlignment="1">
      <alignment vertical="center"/>
    </xf>
    <xf numFmtId="173" fontId="10" fillId="11" borderId="6" xfId="0" applyNumberFormat="1" applyFont="1" applyFill="1" applyBorder="1" applyAlignment="1">
      <alignment vertical="center"/>
    </xf>
    <xf numFmtId="173" fontId="10" fillId="11" borderId="0" xfId="0" applyNumberFormat="1" applyFont="1" applyFill="1" applyBorder="1" applyAlignment="1">
      <alignment vertical="center"/>
    </xf>
    <xf numFmtId="173" fontId="12" fillId="11" borderId="0" xfId="0" applyNumberFormat="1" applyFont="1" applyFill="1" applyBorder="1" applyAlignment="1">
      <alignment vertical="center"/>
    </xf>
    <xf numFmtId="172" fontId="12" fillId="11" borderId="0" xfId="619" applyFont="1" applyFill="1" applyBorder="1" applyAlignment="1">
      <alignment vertical="center"/>
    </xf>
    <xf numFmtId="0" fontId="10" fillId="11" borderId="0" xfId="0" applyFont="1" applyFill="1" applyBorder="1" applyAlignment="1">
      <alignment vertical="center"/>
    </xf>
    <xf numFmtId="49" fontId="48" fillId="11" borderId="8" xfId="0" applyNumberFormat="1" applyFont="1" applyFill="1" applyBorder="1" applyAlignment="1">
      <alignment horizontal="center" vertical="center"/>
    </xf>
    <xf numFmtId="0" fontId="43" fillId="11" borderId="4" xfId="6" applyFont="1" applyFill="1" applyBorder="1" applyAlignment="1">
      <alignment vertical="center" wrapText="1"/>
    </xf>
    <xf numFmtId="0" fontId="43" fillId="11" borderId="15" xfId="0" applyFont="1" applyFill="1" applyBorder="1" applyAlignment="1">
      <alignment horizontal="left" vertical="center" wrapText="1"/>
    </xf>
    <xf numFmtId="0" fontId="43" fillId="11" borderId="4" xfId="0" applyFont="1" applyFill="1" applyBorder="1" applyAlignment="1">
      <alignment vertical="center" wrapText="1"/>
    </xf>
    <xf numFmtId="173" fontId="7" fillId="0" borderId="0" xfId="2" applyNumberFormat="1" applyFont="1" applyFill="1" applyAlignment="1">
      <alignment vertical="center"/>
    </xf>
    <xf numFmtId="173" fontId="10" fillId="5" borderId="4" xfId="2" applyNumberFormat="1" applyFont="1" applyFill="1" applyBorder="1" applyAlignment="1">
      <alignment wrapText="1"/>
    </xf>
    <xf numFmtId="173" fontId="10" fillId="5" borderId="1" xfId="2" applyNumberFormat="1" applyFont="1" applyFill="1" applyBorder="1" applyAlignment="1">
      <alignment wrapText="1"/>
    </xf>
    <xf numFmtId="173" fontId="10" fillId="5" borderId="0" xfId="2" applyNumberFormat="1" applyFont="1" applyFill="1" applyBorder="1" applyAlignment="1">
      <alignment wrapText="1"/>
    </xf>
    <xf numFmtId="173" fontId="6" fillId="0" borderId="3" xfId="2" applyNumberFormat="1" applyFont="1" applyFill="1" applyBorder="1" applyAlignment="1">
      <alignment vertical="center"/>
    </xf>
    <xf numFmtId="0" fontId="7" fillId="0" borderId="3" xfId="2" applyFont="1" applyFill="1" applyBorder="1" applyAlignment="1">
      <alignment vertical="center"/>
    </xf>
    <xf numFmtId="173" fontId="7" fillId="0" borderId="3" xfId="2" applyNumberFormat="1" applyFont="1" applyFill="1" applyBorder="1" applyAlignment="1">
      <alignment vertical="center"/>
    </xf>
    <xf numFmtId="0" fontId="7" fillId="0" borderId="0" xfId="2" applyFont="1" applyFill="1" applyAlignment="1">
      <alignment vertical="center"/>
    </xf>
    <xf numFmtId="49" fontId="10" fillId="6" borderId="5" xfId="2" applyNumberFormat="1" applyFont="1" applyFill="1" applyBorder="1" applyAlignment="1">
      <alignment horizontal="center" vertical="center" wrapText="1"/>
    </xf>
    <xf numFmtId="0" fontId="10" fillId="6" borderId="3" xfId="2" applyFont="1" applyFill="1" applyBorder="1" applyAlignment="1">
      <alignment horizontal="center" vertical="center" wrapText="1"/>
    </xf>
    <xf numFmtId="0" fontId="10" fillId="6" borderId="5" xfId="2" applyFont="1" applyFill="1" applyBorder="1" applyAlignment="1">
      <alignment horizontal="center" vertical="center" wrapText="1"/>
    </xf>
    <xf numFmtId="173" fontId="10" fillId="7" borderId="2" xfId="2" applyNumberFormat="1" applyFont="1" applyFill="1" applyBorder="1" applyAlignment="1">
      <alignment horizontal="center" vertical="center" wrapText="1"/>
    </xf>
    <xf numFmtId="173" fontId="10" fillId="26" borderId="3" xfId="2" applyNumberFormat="1" applyFont="1" applyFill="1" applyBorder="1" applyAlignment="1">
      <alignment horizontal="center" vertical="center" wrapText="1"/>
    </xf>
    <xf numFmtId="173" fontId="10" fillId="7" borderId="3" xfId="2" applyNumberFormat="1" applyFont="1" applyFill="1" applyBorder="1" applyAlignment="1">
      <alignment horizontal="center" vertical="center" wrapText="1"/>
    </xf>
    <xf numFmtId="173" fontId="10" fillId="5" borderId="3" xfId="2" applyNumberFormat="1" applyFont="1" applyFill="1" applyBorder="1" applyAlignment="1">
      <alignment horizontal="center" vertical="center" wrapText="1"/>
    </xf>
    <xf numFmtId="173" fontId="11" fillId="5" borderId="3" xfId="2" applyNumberFormat="1" applyFont="1" applyFill="1" applyBorder="1" applyAlignment="1">
      <alignment horizontal="center" vertical="center" wrapText="1"/>
    </xf>
    <xf numFmtId="173" fontId="10" fillId="5" borderId="2" xfId="2" applyNumberFormat="1" applyFont="1" applyFill="1" applyBorder="1" applyAlignment="1">
      <alignment horizontal="center" vertical="center" wrapText="1"/>
    </xf>
    <xf numFmtId="173" fontId="49" fillId="3" borderId="3" xfId="2" applyNumberFormat="1" applyFont="1" applyFill="1" applyBorder="1" applyAlignment="1">
      <alignment wrapText="1"/>
    </xf>
    <xf numFmtId="0" fontId="8" fillId="3" borderId="3" xfId="2" applyFill="1" applyBorder="1" applyAlignment="1">
      <alignment wrapText="1"/>
    </xf>
    <xf numFmtId="0" fontId="8" fillId="3" borderId="0" xfId="2" applyFill="1" applyAlignment="1">
      <alignment wrapText="1"/>
    </xf>
    <xf numFmtId="173" fontId="8" fillId="3" borderId="3" xfId="2" applyNumberFormat="1" applyFill="1" applyBorder="1" applyAlignment="1">
      <alignment wrapText="1"/>
    </xf>
    <xf numFmtId="173" fontId="8" fillId="3" borderId="3" xfId="2" applyNumberFormat="1" applyFill="1" applyBorder="1" applyAlignment="1">
      <alignment vertical="center" wrapText="1"/>
    </xf>
    <xf numFmtId="0" fontId="49" fillId="3" borderId="3" xfId="2" applyFont="1" applyFill="1" applyBorder="1" applyAlignment="1">
      <alignment wrapText="1"/>
    </xf>
    <xf numFmtId="0" fontId="10" fillId="0" borderId="0" xfId="2" applyFont="1" applyFill="1" applyAlignment="1">
      <alignment horizontal="center" vertical="center"/>
    </xf>
    <xf numFmtId="49" fontId="10" fillId="6" borderId="5" xfId="2" applyNumberFormat="1" applyFont="1" applyFill="1" applyBorder="1" applyAlignment="1">
      <alignment vertical="center" wrapText="1"/>
    </xf>
    <xf numFmtId="0" fontId="10" fillId="6" borderId="3" xfId="2" applyFont="1" applyFill="1" applyBorder="1" applyAlignment="1">
      <alignment vertical="center" wrapText="1"/>
    </xf>
    <xf numFmtId="0" fontId="7" fillId="6" borderId="3" xfId="2" applyFont="1" applyFill="1" applyBorder="1" applyAlignment="1">
      <alignment horizontal="left" vertical="center" wrapText="1"/>
    </xf>
    <xf numFmtId="173" fontId="7" fillId="7" borderId="2" xfId="2" applyNumberFormat="1" applyFont="1" applyFill="1" applyBorder="1" applyAlignment="1">
      <alignment vertical="center"/>
    </xf>
    <xf numFmtId="173" fontId="7" fillId="26" borderId="3" xfId="2" applyNumberFormat="1" applyFont="1" applyFill="1" applyBorder="1" applyAlignment="1">
      <alignment wrapText="1"/>
    </xf>
    <xf numFmtId="166" fontId="7" fillId="27" borderId="3" xfId="5" applyFont="1" applyFill="1" applyBorder="1" applyAlignment="1">
      <alignment horizontal="center" vertical="center" wrapText="1"/>
    </xf>
    <xf numFmtId="173" fontId="7" fillId="7" borderId="3" xfId="2" applyNumberFormat="1" applyFont="1" applyFill="1" applyBorder="1" applyAlignment="1">
      <alignment wrapText="1"/>
    </xf>
    <xf numFmtId="173" fontId="7" fillId="5" borderId="3" xfId="2" applyNumberFormat="1" applyFont="1" applyFill="1" applyBorder="1" applyAlignment="1">
      <alignment wrapText="1"/>
    </xf>
    <xf numFmtId="173" fontId="16" fillId="5" borderId="3" xfId="2" applyNumberFormat="1" applyFont="1" applyFill="1" applyBorder="1" applyAlignment="1">
      <alignment wrapText="1"/>
    </xf>
    <xf numFmtId="173" fontId="7" fillId="5" borderId="3" xfId="2" applyNumberFormat="1" applyFont="1" applyFill="1" applyBorder="1" applyAlignment="1">
      <alignment vertical="center"/>
    </xf>
    <xf numFmtId="173" fontId="7" fillId="5" borderId="2" xfId="2" applyNumberFormat="1" applyFont="1" applyFill="1" applyBorder="1" applyAlignment="1">
      <alignment wrapText="1"/>
    </xf>
    <xf numFmtId="49" fontId="10" fillId="3" borderId="3" xfId="2" applyNumberFormat="1" applyFont="1" applyFill="1" applyBorder="1" applyAlignment="1">
      <alignment vertical="center" wrapText="1"/>
    </xf>
    <xf numFmtId="49" fontId="7" fillId="3" borderId="3" xfId="2" applyNumberFormat="1" applyFont="1" applyFill="1" applyBorder="1" applyAlignment="1">
      <alignment vertical="center" wrapText="1"/>
    </xf>
    <xf numFmtId="49" fontId="10" fillId="3" borderId="3" xfId="2" applyNumberFormat="1" applyFont="1" applyFill="1" applyBorder="1" applyAlignment="1">
      <alignment horizontal="center" vertical="center" wrapText="1"/>
    </xf>
    <xf numFmtId="0" fontId="7" fillId="3" borderId="3" xfId="2" applyFont="1" applyFill="1" applyBorder="1" applyAlignment="1">
      <alignment vertical="center" wrapText="1"/>
    </xf>
    <xf numFmtId="0" fontId="7" fillId="3" borderId="3" xfId="2" applyFont="1" applyFill="1" applyBorder="1" applyAlignment="1">
      <alignment horizontal="center" vertical="center" wrapText="1"/>
    </xf>
    <xf numFmtId="173" fontId="7" fillId="11" borderId="2" xfId="2" applyNumberFormat="1" applyFont="1" applyFill="1" applyBorder="1" applyAlignment="1">
      <alignment vertical="center"/>
    </xf>
    <xf numFmtId="173" fontId="7" fillId="0" borderId="2" xfId="2" applyNumberFormat="1" applyFont="1" applyFill="1" applyBorder="1" applyAlignment="1">
      <alignment vertical="center"/>
    </xf>
    <xf numFmtId="49" fontId="10" fillId="9" borderId="3" xfId="2" applyNumberFormat="1" applyFont="1" applyFill="1" applyBorder="1" applyAlignment="1">
      <alignment vertical="center" wrapText="1"/>
    </xf>
    <xf numFmtId="49" fontId="7" fillId="9" borderId="3" xfId="2" applyNumberFormat="1" applyFont="1" applyFill="1" applyBorder="1" applyAlignment="1">
      <alignment vertical="center" wrapText="1"/>
    </xf>
    <xf numFmtId="49" fontId="10" fillId="9" borderId="3" xfId="2" applyNumberFormat="1" applyFont="1" applyFill="1" applyBorder="1" applyAlignment="1">
      <alignment horizontal="center" vertical="center" wrapText="1"/>
    </xf>
    <xf numFmtId="0" fontId="7" fillId="9" borderId="3" xfId="2" applyFont="1" applyFill="1" applyBorder="1" applyAlignment="1">
      <alignment vertical="center" wrapText="1"/>
    </xf>
    <xf numFmtId="173" fontId="7" fillId="11" borderId="3" xfId="2" applyNumberFormat="1" applyFont="1" applyFill="1" applyBorder="1" applyAlignment="1">
      <alignment vertical="center"/>
    </xf>
    <xf numFmtId="173" fontId="6" fillId="11" borderId="3" xfId="2" applyNumberFormat="1" applyFont="1" applyFill="1" applyBorder="1" applyAlignment="1">
      <alignment vertical="center"/>
    </xf>
    <xf numFmtId="0" fontId="7" fillId="11" borderId="3" xfId="2" applyFont="1" applyFill="1" applyBorder="1" applyAlignment="1">
      <alignment vertical="center"/>
    </xf>
    <xf numFmtId="0" fontId="7" fillId="11" borderId="0" xfId="2" applyFont="1" applyFill="1" applyAlignment="1">
      <alignment vertical="center"/>
    </xf>
    <xf numFmtId="173" fontId="10" fillId="11" borderId="2" xfId="2" applyNumberFormat="1" applyFont="1" applyFill="1" applyBorder="1" applyAlignment="1">
      <alignment vertical="center" wrapText="1"/>
    </xf>
    <xf numFmtId="49" fontId="10" fillId="11" borderId="3" xfId="2" applyNumberFormat="1" applyFont="1" applyFill="1" applyBorder="1" applyAlignment="1">
      <alignment vertical="center" wrapText="1"/>
    </xf>
    <xf numFmtId="49" fontId="7" fillId="11" borderId="3" xfId="2" applyNumberFormat="1" applyFont="1" applyFill="1" applyBorder="1" applyAlignment="1">
      <alignment vertical="center" wrapText="1"/>
    </xf>
    <xf numFmtId="49" fontId="10" fillId="4" borderId="3" xfId="2" applyNumberFormat="1" applyFont="1" applyFill="1" applyBorder="1" applyAlignment="1">
      <alignment horizontal="center" vertical="center" wrapText="1"/>
    </xf>
    <xf numFmtId="0" fontId="7" fillId="11" borderId="3" xfId="2" applyFont="1" applyFill="1" applyBorder="1" applyAlignment="1">
      <alignment vertical="center" wrapText="1"/>
    </xf>
    <xf numFmtId="49" fontId="10" fillId="4" borderId="8" xfId="2" applyNumberFormat="1" applyFont="1" applyFill="1" applyBorder="1" applyAlignment="1">
      <alignment horizontal="center" vertical="center" wrapText="1"/>
    </xf>
    <xf numFmtId="0" fontId="16" fillId="11" borderId="3" xfId="2" applyFont="1" applyFill="1" applyBorder="1" applyAlignment="1">
      <alignment horizontal="justify" vertical="center" wrapText="1"/>
    </xf>
    <xf numFmtId="49" fontId="10" fillId="11" borderId="3" xfId="2" applyNumberFormat="1" applyFont="1" applyFill="1" applyBorder="1" applyAlignment="1">
      <alignment horizontal="center" vertical="center" wrapText="1"/>
    </xf>
    <xf numFmtId="49" fontId="11" fillId="11" borderId="9" xfId="6" applyNumberFormat="1" applyFont="1" applyFill="1" applyBorder="1" applyAlignment="1">
      <alignment horizontal="center" vertical="center" wrapText="1"/>
    </xf>
    <xf numFmtId="0" fontId="11" fillId="11" borderId="9" xfId="6" applyFont="1" applyFill="1" applyBorder="1" applyAlignment="1">
      <alignment vertical="center" wrapText="1"/>
    </xf>
    <xf numFmtId="0" fontId="16" fillId="0" borderId="3" xfId="2" applyFont="1" applyFill="1" applyBorder="1" applyAlignment="1">
      <alignment horizontal="justify" vertical="center" wrapText="1"/>
    </xf>
    <xf numFmtId="0" fontId="11" fillId="0" borderId="9" xfId="6" applyFont="1" applyFill="1" applyBorder="1" applyAlignment="1">
      <alignment vertical="center" wrapText="1"/>
    </xf>
    <xf numFmtId="0" fontId="11" fillId="0" borderId="8" xfId="6" applyFont="1" applyFill="1" applyBorder="1" applyAlignment="1">
      <alignment vertical="center" wrapText="1"/>
    </xf>
    <xf numFmtId="0" fontId="11" fillId="9" borderId="3" xfId="2" applyFont="1" applyFill="1" applyBorder="1" applyAlignment="1">
      <alignment horizontal="justify" vertical="center" wrapText="1"/>
    </xf>
    <xf numFmtId="49" fontId="10" fillId="12" borderId="3" xfId="2" applyNumberFormat="1" applyFont="1" applyFill="1" applyBorder="1" applyAlignment="1">
      <alignment horizontal="center" vertical="center" wrapText="1"/>
    </xf>
    <xf numFmtId="49" fontId="15" fillId="12" borderId="3" xfId="2" applyNumberFormat="1" applyFont="1" applyFill="1" applyBorder="1" applyAlignment="1">
      <alignment horizontal="center" vertical="center"/>
    </xf>
    <xf numFmtId="49" fontId="7" fillId="12" borderId="3" xfId="2" applyNumberFormat="1" applyFont="1" applyFill="1" applyBorder="1" applyAlignment="1">
      <alignment vertical="center" wrapText="1"/>
    </xf>
    <xf numFmtId="0" fontId="7" fillId="12" borderId="3" xfId="2" applyFont="1" applyFill="1" applyBorder="1" applyAlignment="1">
      <alignment vertical="center" wrapText="1"/>
    </xf>
    <xf numFmtId="0" fontId="7" fillId="12" borderId="3" xfId="2" applyFont="1" applyFill="1" applyBorder="1" applyAlignment="1">
      <alignment horizontal="center" vertical="center" wrapText="1"/>
    </xf>
    <xf numFmtId="49" fontId="15" fillId="9" borderId="3" xfId="2" applyNumberFormat="1" applyFont="1" applyFill="1" applyBorder="1" applyAlignment="1">
      <alignment horizontal="center" vertical="center"/>
    </xf>
    <xf numFmtId="49" fontId="7" fillId="0" borderId="3" xfId="2" applyNumberFormat="1" applyFont="1" applyBorder="1" applyAlignment="1">
      <alignment vertical="center" wrapText="1"/>
    </xf>
    <xf numFmtId="49" fontId="10" fillId="14" borderId="3" xfId="2" applyNumberFormat="1" applyFont="1" applyFill="1" applyBorder="1" applyAlignment="1">
      <alignment horizontal="center" vertical="center" wrapText="1"/>
    </xf>
    <xf numFmtId="0" fontId="7" fillId="0" borderId="3" xfId="2" applyFont="1" applyBorder="1" applyAlignment="1">
      <alignment vertical="center" wrapText="1"/>
    </xf>
    <xf numFmtId="0" fontId="16" fillId="11" borderId="3" xfId="2" applyFont="1" applyFill="1" applyBorder="1" applyAlignment="1">
      <alignment vertical="center" wrapText="1"/>
    </xf>
    <xf numFmtId="49" fontId="7" fillId="0" borderId="0" xfId="2" applyNumberFormat="1" applyFont="1" applyFill="1" applyAlignment="1">
      <alignment vertical="center"/>
    </xf>
    <xf numFmtId="49" fontId="10" fillId="0" borderId="0" xfId="2" applyNumberFormat="1" applyFont="1" applyFill="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horizontal="left" vertical="center"/>
    </xf>
    <xf numFmtId="0" fontId="43" fillId="11" borderId="2" xfId="0" applyFont="1" applyFill="1" applyBorder="1" applyAlignment="1">
      <alignment horizontal="justify" vertical="center" wrapText="1"/>
    </xf>
    <xf numFmtId="49" fontId="11" fillId="11" borderId="8" xfId="6" applyNumberFormat="1" applyFont="1" applyFill="1" applyBorder="1" applyAlignment="1">
      <alignment horizontal="center" vertical="center" wrapText="1"/>
    </xf>
    <xf numFmtId="0" fontId="16" fillId="14" borderId="2" xfId="7" applyFont="1" applyFill="1" applyBorder="1" applyAlignment="1">
      <alignment horizontal="justify" vertical="center"/>
    </xf>
    <xf numFmtId="166" fontId="49" fillId="0" borderId="0" xfId="5" applyFont="1"/>
    <xf numFmtId="0" fontId="43" fillId="11" borderId="3" xfId="7" applyFont="1" applyFill="1" applyBorder="1" applyAlignment="1">
      <alignment horizontal="justify" vertical="center"/>
    </xf>
    <xf numFmtId="0" fontId="16" fillId="3" borderId="5" xfId="4" applyFont="1" applyFill="1" applyBorder="1" applyAlignment="1">
      <alignment vertical="center" wrapText="1"/>
    </xf>
    <xf numFmtId="173" fontId="7" fillId="3" borderId="2" xfId="2" applyNumberFormat="1" applyFont="1" applyFill="1" applyBorder="1" applyAlignment="1">
      <alignment vertical="center"/>
    </xf>
    <xf numFmtId="0" fontId="16" fillId="3" borderId="3" xfId="7" applyFont="1" applyFill="1" applyBorder="1" applyAlignment="1">
      <alignment horizontal="justify" vertical="center"/>
    </xf>
    <xf numFmtId="0" fontId="16" fillId="20" borderId="3" xfId="7" applyFont="1" applyFill="1" applyBorder="1" applyAlignment="1">
      <alignment horizontal="justify" vertical="center"/>
    </xf>
    <xf numFmtId="173" fontId="7" fillId="20" borderId="2" xfId="2" applyNumberFormat="1" applyFont="1" applyFill="1" applyBorder="1" applyAlignment="1">
      <alignment vertical="center"/>
    </xf>
    <xf numFmtId="0" fontId="16" fillId="7" borderId="3" xfId="7" applyFont="1" applyFill="1" applyBorder="1" applyAlignment="1">
      <alignment horizontal="justify" vertical="center"/>
    </xf>
    <xf numFmtId="0" fontId="16" fillId="7" borderId="3" xfId="2" applyFont="1" applyFill="1" applyBorder="1" applyAlignment="1">
      <alignment horizontal="justify" vertical="center" wrapText="1"/>
    </xf>
    <xf numFmtId="0" fontId="43" fillId="0" borderId="3" xfId="2" applyFont="1" applyBorder="1" applyAlignment="1">
      <alignment horizontal="justify" wrapText="1"/>
    </xf>
    <xf numFmtId="164" fontId="43" fillId="0" borderId="3" xfId="2" applyNumberFormat="1" applyFont="1" applyBorder="1"/>
    <xf numFmtId="0" fontId="7" fillId="11" borderId="12" xfId="0" applyFont="1" applyFill="1" applyBorder="1" applyAlignment="1">
      <alignment horizontal="left" vertical="center" wrapText="1"/>
    </xf>
    <xf numFmtId="172" fontId="6" fillId="0" borderId="3" xfId="619" applyFont="1" applyBorder="1"/>
    <xf numFmtId="173" fontId="7" fillId="11" borderId="6" xfId="0" applyNumberFormat="1" applyFont="1" applyFill="1" applyBorder="1"/>
    <xf numFmtId="173" fontId="7" fillId="11" borderId="0" xfId="0" applyNumberFormat="1" applyFont="1" applyFill="1" applyBorder="1"/>
    <xf numFmtId="173" fontId="6" fillId="11" borderId="0" xfId="0" applyNumberFormat="1" applyFont="1" applyFill="1" applyBorder="1"/>
    <xf numFmtId="172" fontId="6" fillId="11" borderId="0" xfId="619" applyFont="1" applyFill="1" applyBorder="1"/>
    <xf numFmtId="49" fontId="16" fillId="9" borderId="3" xfId="6" applyNumberFormat="1" applyFont="1" applyFill="1" applyBorder="1" applyAlignment="1">
      <alignment horizontal="center" vertical="center" wrapText="1"/>
    </xf>
    <xf numFmtId="173" fontId="6" fillId="23" borderId="3" xfId="0" applyNumberFormat="1" applyFont="1" applyFill="1" applyBorder="1" applyAlignment="1">
      <alignment vertical="center" wrapText="1"/>
    </xf>
    <xf numFmtId="173" fontId="39" fillId="23" borderId="3" xfId="0" applyNumberFormat="1" applyFont="1" applyFill="1" applyBorder="1" applyAlignment="1">
      <alignment horizontal="right" vertical="center" wrapText="1"/>
    </xf>
    <xf numFmtId="173" fontId="44" fillId="23" borderId="3" xfId="0" applyNumberFormat="1" applyFont="1" applyFill="1" applyBorder="1" applyAlignment="1">
      <alignment vertical="center" wrapText="1"/>
    </xf>
    <xf numFmtId="173" fontId="6" fillId="23" borderId="6" xfId="0" applyNumberFormat="1" applyFont="1" applyFill="1" applyBorder="1" applyAlignment="1">
      <alignment vertical="center" wrapText="1"/>
    </xf>
    <xf numFmtId="174" fontId="39" fillId="23" borderId="3" xfId="0" applyNumberFormat="1" applyFont="1" applyFill="1" applyBorder="1" applyAlignment="1">
      <alignment horizontal="right" vertical="center" wrapText="1"/>
    </xf>
    <xf numFmtId="0" fontId="20" fillId="8" borderId="2" xfId="4" applyFont="1" applyFill="1" applyBorder="1" applyAlignment="1">
      <alignment horizontal="left" vertical="center" wrapText="1"/>
    </xf>
    <xf numFmtId="0" fontId="7" fillId="8" borderId="2" xfId="0" applyFont="1" applyFill="1" applyBorder="1" applyAlignment="1">
      <alignment vertical="center" wrapText="1"/>
    </xf>
    <xf numFmtId="0" fontId="16" fillId="8" borderId="2" xfId="6" applyFont="1" applyFill="1" applyBorder="1" applyAlignment="1">
      <alignment vertical="center" wrapText="1"/>
    </xf>
    <xf numFmtId="0" fontId="16" fillId="8" borderId="2" xfId="0" applyFont="1" applyFill="1" applyBorder="1" applyAlignment="1">
      <alignment horizontal="justify" vertical="center" wrapText="1"/>
    </xf>
    <xf numFmtId="0" fontId="16" fillId="8" borderId="2" xfId="4" applyFont="1" applyFill="1" applyBorder="1" applyAlignment="1">
      <alignment horizontal="left" vertical="center" wrapText="1"/>
    </xf>
    <xf numFmtId="0" fontId="16" fillId="8" borderId="7" xfId="4" applyFont="1" applyFill="1" applyBorder="1" applyAlignment="1">
      <alignment horizontal="left" vertical="center" wrapText="1"/>
    </xf>
    <xf numFmtId="0" fontId="16" fillId="8" borderId="7" xfId="0" applyFont="1" applyFill="1" applyBorder="1" applyAlignment="1">
      <alignment horizontal="left" vertical="center" wrapText="1"/>
    </xf>
    <xf numFmtId="0" fontId="16" fillId="8" borderId="2" xfId="0" applyFont="1" applyFill="1" applyBorder="1" applyAlignment="1">
      <alignment vertical="center" wrapText="1"/>
    </xf>
    <xf numFmtId="0" fontId="7" fillId="8" borderId="7" xfId="0" applyFont="1" applyFill="1" applyBorder="1" applyAlignment="1">
      <alignment vertical="center" wrapText="1"/>
    </xf>
    <xf numFmtId="0" fontId="16" fillId="8" borderId="15" xfId="0" applyFont="1" applyFill="1" applyBorder="1" applyAlignment="1">
      <alignment horizontal="justify" vertical="center" wrapText="1"/>
    </xf>
    <xf numFmtId="0" fontId="7" fillId="8" borderId="12" xfId="0" applyFont="1" applyFill="1" applyBorder="1" applyAlignment="1">
      <alignment horizontal="left" vertical="center" wrapText="1"/>
    </xf>
    <xf numFmtId="0" fontId="16" fillId="8" borderId="2" xfId="7" applyFont="1" applyFill="1" applyBorder="1" applyAlignment="1">
      <alignment horizontal="justify" vertical="center"/>
    </xf>
    <xf numFmtId="0" fontId="16" fillId="8" borderId="2" xfId="0" applyFont="1" applyFill="1" applyBorder="1" applyAlignment="1">
      <alignment horizontal="left" vertical="center" wrapText="1"/>
    </xf>
    <xf numFmtId="0" fontId="16" fillId="8" borderId="3" xfId="4" applyFont="1" applyFill="1" applyBorder="1" applyAlignment="1">
      <alignment horizontal="left" vertical="center" wrapText="1"/>
    </xf>
    <xf numFmtId="0" fontId="80" fillId="11" borderId="2" xfId="0" applyFont="1" applyFill="1" applyBorder="1" applyAlignment="1">
      <alignment horizontal="left" vertical="center" wrapText="1"/>
    </xf>
    <xf numFmtId="49" fontId="10" fillId="53" borderId="3" xfId="0" applyNumberFormat="1" applyFont="1" applyFill="1" applyBorder="1" applyAlignment="1">
      <alignment horizontal="center" vertical="center" wrapText="1"/>
    </xf>
    <xf numFmtId="0" fontId="16" fillId="53" borderId="2" xfId="0" applyFont="1" applyFill="1" applyBorder="1" applyAlignment="1">
      <alignment horizontal="left" vertical="center" wrapText="1"/>
    </xf>
    <xf numFmtId="0" fontId="16" fillId="53" borderId="2" xfId="4" applyFont="1" applyFill="1" applyBorder="1" applyAlignment="1">
      <alignment horizontal="left" vertical="center" wrapText="1"/>
    </xf>
    <xf numFmtId="49" fontId="10" fillId="53" borderId="5" xfId="0" applyNumberFormat="1" applyFont="1" applyFill="1" applyBorder="1" applyAlignment="1">
      <alignment horizontal="center" vertical="center" wrapText="1"/>
    </xf>
    <xf numFmtId="0" fontId="16" fillId="53" borderId="7" xfId="4" applyFont="1" applyFill="1" applyBorder="1" applyAlignment="1">
      <alignment horizontal="left" vertical="center" wrapText="1"/>
    </xf>
    <xf numFmtId="0" fontId="43" fillId="11" borderId="7" xfId="4" applyFont="1" applyFill="1" applyBorder="1" applyAlignment="1">
      <alignment horizontal="left" vertical="center" wrapText="1"/>
    </xf>
    <xf numFmtId="49" fontId="10" fillId="53" borderId="3" xfId="0" applyNumberFormat="1" applyFont="1" applyFill="1" applyBorder="1" applyAlignment="1">
      <alignment horizontal="center" vertical="center"/>
    </xf>
    <xf numFmtId="49" fontId="10" fillId="53" borderId="8" xfId="0" applyNumberFormat="1" applyFont="1" applyFill="1" applyBorder="1" applyAlignment="1">
      <alignment horizontal="center" vertical="center"/>
    </xf>
    <xf numFmtId="0" fontId="16" fillId="53" borderId="4" xfId="0" applyFont="1" applyFill="1" applyBorder="1" applyAlignment="1">
      <alignment horizontal="justify" vertical="center" wrapText="1"/>
    </xf>
    <xf numFmtId="49" fontId="10" fillId="11" borderId="8" xfId="0" applyNumberFormat="1" applyFont="1" applyFill="1" applyBorder="1" applyAlignment="1">
      <alignment horizontal="center" vertical="center"/>
    </xf>
    <xf numFmtId="0" fontId="43" fillId="11" borderId="3" xfId="4" applyFont="1" applyFill="1" applyBorder="1" applyAlignment="1">
      <alignment horizontal="left" vertical="center" wrapText="1"/>
    </xf>
    <xf numFmtId="0" fontId="43" fillId="0" borderId="2" xfId="0" applyFont="1" applyFill="1" applyBorder="1" applyAlignment="1">
      <alignment vertical="center" wrapText="1"/>
    </xf>
    <xf numFmtId="49" fontId="11" fillId="53" borderId="3" xfId="0" applyNumberFormat="1" applyFont="1" applyFill="1" applyBorder="1" applyAlignment="1">
      <alignment horizontal="center" vertical="center"/>
    </xf>
    <xf numFmtId="0" fontId="7" fillId="53" borderId="2" xfId="0" applyFont="1" applyFill="1" applyBorder="1" applyAlignment="1">
      <alignment vertical="center" wrapText="1"/>
    </xf>
    <xf numFmtId="0" fontId="22" fillId="11" borderId="2" xfId="0" applyFont="1" applyFill="1" applyBorder="1" applyAlignment="1">
      <alignment vertical="center" wrapText="1"/>
    </xf>
    <xf numFmtId="0" fontId="22" fillId="11" borderId="2" xfId="6" applyFont="1" applyFill="1" applyBorder="1" applyAlignment="1">
      <alignment vertical="center" wrapText="1"/>
    </xf>
    <xf numFmtId="0" fontId="43" fillId="11" borderId="4" xfId="0" applyFont="1" applyFill="1" applyBorder="1" applyAlignment="1">
      <alignment horizontal="justify" vertical="center" wrapText="1"/>
    </xf>
    <xf numFmtId="49" fontId="11" fillId="11" borderId="8" xfId="0" applyNumberFormat="1" applyFont="1" applyFill="1" applyBorder="1" applyAlignment="1">
      <alignment horizontal="center" vertical="center"/>
    </xf>
    <xf numFmtId="49" fontId="11" fillId="53" borderId="8" xfId="0" applyNumberFormat="1" applyFont="1" applyFill="1" applyBorder="1" applyAlignment="1">
      <alignment horizontal="center" vertical="center"/>
    </xf>
    <xf numFmtId="0" fontId="16" fillId="53" borderId="18" xfId="6" applyFont="1" applyFill="1" applyBorder="1" applyAlignment="1">
      <alignment vertical="center" wrapText="1"/>
    </xf>
    <xf numFmtId="0" fontId="16" fillId="53" borderId="4" xfId="6" applyFont="1" applyFill="1" applyBorder="1" applyAlignment="1">
      <alignment vertical="center" wrapText="1"/>
    </xf>
    <xf numFmtId="49" fontId="11" fillId="11" borderId="6" xfId="0" applyNumberFormat="1" applyFont="1" applyFill="1" applyBorder="1" applyAlignment="1">
      <alignment horizontal="center" vertical="center"/>
    </xf>
    <xf numFmtId="49" fontId="11" fillId="53" borderId="6" xfId="0" applyNumberFormat="1" applyFont="1" applyFill="1" applyBorder="1" applyAlignment="1">
      <alignment horizontal="center" vertical="center"/>
    </xf>
    <xf numFmtId="0" fontId="16" fillId="53" borderId="15" xfId="0" applyFont="1" applyFill="1" applyBorder="1" applyAlignment="1">
      <alignment horizontal="left" vertical="center" wrapText="1"/>
    </xf>
    <xf numFmtId="49" fontId="10" fillId="53" borderId="8" xfId="0" applyNumberFormat="1" applyFont="1" applyFill="1" applyBorder="1" applyAlignment="1">
      <alignment horizontal="center" vertical="center" wrapText="1"/>
    </xf>
    <xf numFmtId="0" fontId="16" fillId="53" borderId="2" xfId="0" applyFont="1" applyFill="1" applyBorder="1" applyAlignment="1">
      <alignment vertical="center" wrapText="1"/>
    </xf>
    <xf numFmtId="0" fontId="22" fillId="11" borderId="2" xfId="4" applyFont="1" applyFill="1" applyBorder="1" applyAlignment="1">
      <alignment horizontal="left" vertical="center" wrapText="1"/>
    </xf>
    <xf numFmtId="0" fontId="16" fillId="53" borderId="7" xfId="4" applyFont="1" applyFill="1" applyBorder="1" applyAlignment="1">
      <alignment vertical="center" wrapText="1"/>
    </xf>
    <xf numFmtId="0" fontId="16" fillId="53" borderId="2" xfId="7" applyFont="1" applyFill="1" applyBorder="1" applyAlignment="1">
      <alignment horizontal="justify" vertical="center"/>
    </xf>
    <xf numFmtId="173" fontId="7" fillId="53" borderId="2" xfId="0" applyNumberFormat="1" applyFont="1" applyFill="1" applyBorder="1" applyAlignment="1">
      <alignment vertical="center" wrapText="1"/>
    </xf>
    <xf numFmtId="173" fontId="22" fillId="11" borderId="2" xfId="0" applyNumberFormat="1" applyFont="1" applyFill="1" applyBorder="1" applyAlignment="1">
      <alignment vertical="center" wrapText="1"/>
    </xf>
    <xf numFmtId="0" fontId="43" fillId="11" borderId="3" xfId="2" applyFont="1" applyFill="1" applyBorder="1" applyAlignment="1">
      <alignment horizontal="justify" vertical="center" wrapText="1"/>
    </xf>
    <xf numFmtId="0" fontId="43" fillId="11" borderId="9" xfId="2" applyFont="1" applyFill="1" applyBorder="1" applyAlignment="1">
      <alignment vertical="center" wrapText="1"/>
    </xf>
    <xf numFmtId="0" fontId="43" fillId="11" borderId="8" xfId="2" applyFont="1" applyFill="1" applyBorder="1" applyAlignment="1">
      <alignment vertical="center" wrapText="1"/>
    </xf>
    <xf numFmtId="0" fontId="43" fillId="11" borderId="3" xfId="4" applyFont="1" applyFill="1" applyBorder="1" applyAlignment="1">
      <alignment vertical="center" wrapText="1"/>
    </xf>
    <xf numFmtId="0" fontId="43" fillId="11" borderId="3" xfId="2" applyFont="1" applyFill="1" applyBorder="1" applyAlignment="1">
      <alignment vertical="center" wrapText="1"/>
    </xf>
    <xf numFmtId="0" fontId="43" fillId="11" borderId="18" xfId="6" applyFont="1" applyFill="1" applyBorder="1" applyAlignment="1">
      <alignment vertical="center" wrapText="1"/>
    </xf>
    <xf numFmtId="0" fontId="43" fillId="11" borderId="3" xfId="0" applyFont="1" applyFill="1" applyBorder="1" applyAlignment="1">
      <alignment vertical="center" wrapText="1"/>
    </xf>
    <xf numFmtId="0" fontId="43" fillId="0" borderId="3" xfId="6" applyFont="1" applyFill="1" applyBorder="1" applyAlignment="1">
      <alignment vertical="center" wrapText="1"/>
    </xf>
    <xf numFmtId="0" fontId="22" fillId="11" borderId="2" xfId="0" applyFont="1" applyFill="1" applyBorder="1" applyAlignment="1">
      <alignment horizontal="left" vertical="center" wrapText="1"/>
    </xf>
    <xf numFmtId="49" fontId="10" fillId="11" borderId="6" xfId="0" applyNumberFormat="1" applyFont="1" applyFill="1" applyBorder="1" applyAlignment="1">
      <alignment horizontal="center" vertical="center"/>
    </xf>
    <xf numFmtId="49" fontId="17" fillId="53" borderId="3" xfId="0" applyNumberFormat="1" applyFont="1" applyFill="1" applyBorder="1" applyAlignment="1">
      <alignment horizontal="center" vertical="center"/>
    </xf>
    <xf numFmtId="49" fontId="17" fillId="53" borderId="5" xfId="0" applyNumberFormat="1" applyFont="1" applyFill="1" applyBorder="1" applyAlignment="1">
      <alignment horizontal="center" vertical="center"/>
    </xf>
    <xf numFmtId="0" fontId="7" fillId="53" borderId="7" xfId="0" applyFont="1" applyFill="1" applyBorder="1" applyAlignment="1">
      <alignment vertical="center" wrapText="1"/>
    </xf>
    <xf numFmtId="0" fontId="16" fillId="53" borderId="7" xfId="0" applyFont="1" applyFill="1" applyBorder="1" applyAlignment="1">
      <alignment vertical="center" wrapText="1"/>
    </xf>
    <xf numFmtId="49" fontId="10" fillId="53" borderId="5" xfId="0" applyNumberFormat="1" applyFont="1" applyFill="1" applyBorder="1" applyAlignment="1">
      <alignment horizontal="center" vertical="center"/>
    </xf>
    <xf numFmtId="0" fontId="7" fillId="53" borderId="7" xfId="0" applyFont="1" applyFill="1" applyBorder="1" applyAlignment="1">
      <alignment horizontal="left" vertical="center" wrapText="1"/>
    </xf>
    <xf numFmtId="49" fontId="10" fillId="11" borderId="5" xfId="0" applyNumberFormat="1" applyFont="1" applyFill="1" applyBorder="1" applyAlignment="1">
      <alignment horizontal="center" vertical="center"/>
    </xf>
    <xf numFmtId="49" fontId="11" fillId="53" borderId="9" xfId="6" applyNumberFormat="1" applyFont="1" applyFill="1" applyBorder="1" applyAlignment="1">
      <alignment horizontal="center" vertical="center" wrapText="1"/>
    </xf>
    <xf numFmtId="49" fontId="11" fillId="53" borderId="8" xfId="6" applyNumberFormat="1" applyFont="1" applyFill="1" applyBorder="1" applyAlignment="1">
      <alignment horizontal="center" vertical="center" wrapText="1"/>
    </xf>
    <xf numFmtId="0" fontId="16" fillId="53" borderId="2" xfId="6" applyFont="1" applyFill="1" applyBorder="1" applyAlignment="1">
      <alignment vertical="center" wrapText="1"/>
    </xf>
    <xf numFmtId="0" fontId="43" fillId="0" borderId="2" xfId="0" applyFont="1" applyFill="1" applyBorder="1" applyAlignment="1">
      <alignment horizontal="left" vertical="center" wrapText="1"/>
    </xf>
    <xf numFmtId="0" fontId="10" fillId="11" borderId="3" xfId="0" applyFont="1" applyFill="1" applyBorder="1" applyAlignment="1">
      <alignment horizontal="center" vertical="center"/>
    </xf>
    <xf numFmtId="0" fontId="10" fillId="11" borderId="5" xfId="0" applyFont="1" applyFill="1" applyBorder="1" applyAlignment="1">
      <alignment horizontal="center" vertical="center"/>
    </xf>
    <xf numFmtId="164" fontId="7" fillId="0" borderId="0" xfId="2" applyNumberFormat="1" applyFont="1" applyBorder="1"/>
    <xf numFmtId="0" fontId="7" fillId="53" borderId="2" xfId="0" applyFont="1" applyFill="1" applyBorder="1" applyAlignment="1">
      <alignment horizontal="left" vertical="center" wrapText="1"/>
    </xf>
    <xf numFmtId="0" fontId="7" fillId="53" borderId="2" xfId="0" applyFont="1" applyFill="1" applyBorder="1" applyAlignment="1">
      <alignment horizontal="justify" vertical="center" wrapText="1"/>
    </xf>
    <xf numFmtId="49" fontId="11" fillId="11" borderId="3" xfId="6" applyNumberFormat="1" applyFont="1" applyFill="1" applyBorder="1" applyAlignment="1">
      <alignment horizontal="center" vertical="center"/>
    </xf>
    <xf numFmtId="49" fontId="11" fillId="11" borderId="5" xfId="6" applyNumberFormat="1" applyFont="1" applyFill="1" applyBorder="1" applyAlignment="1">
      <alignment horizontal="center" vertical="center" wrapText="1"/>
    </xf>
    <xf numFmtId="9" fontId="7" fillId="0" borderId="0" xfId="1" applyFont="1" applyFill="1" applyAlignment="1">
      <alignment vertical="center"/>
    </xf>
    <xf numFmtId="173" fontId="13" fillId="0" borderId="3" xfId="3" applyNumberFormat="1" applyFont="1" applyFill="1" applyBorder="1" applyAlignment="1">
      <alignment vertical="center"/>
    </xf>
    <xf numFmtId="9" fontId="16" fillId="8" borderId="2" xfId="0" applyNumberFormat="1" applyFont="1" applyFill="1" applyBorder="1" applyAlignment="1" applyProtection="1">
      <alignment horizontal="justify" vertical="center" wrapText="1"/>
      <protection locked="0"/>
    </xf>
    <xf numFmtId="164" fontId="7" fillId="0" borderId="3" xfId="2" applyNumberFormat="1" applyFont="1" applyBorder="1" applyAlignment="1">
      <alignment vertical="center"/>
    </xf>
    <xf numFmtId="49" fontId="81" fillId="11" borderId="5" xfId="0" applyNumberFormat="1" applyFont="1" applyFill="1" applyBorder="1" applyAlignment="1">
      <alignment horizontal="center" vertical="center"/>
    </xf>
    <xf numFmtId="173" fontId="22" fillId="11" borderId="3" xfId="0" applyNumberFormat="1" applyFont="1" applyFill="1" applyBorder="1" applyAlignment="1">
      <alignment vertical="center" wrapText="1"/>
    </xf>
    <xf numFmtId="0" fontId="22" fillId="11" borderId="0" xfId="0" applyFont="1" applyFill="1" applyAlignment="1">
      <alignment vertical="center" wrapText="1"/>
    </xf>
    <xf numFmtId="0" fontId="22" fillId="11" borderId="0" xfId="0" applyFont="1" applyFill="1" applyAlignment="1">
      <alignment vertical="center"/>
    </xf>
    <xf numFmtId="49" fontId="15" fillId="10" borderId="3" xfId="0" quotePrefix="1" applyNumberFormat="1" applyFont="1" applyFill="1" applyBorder="1" applyAlignment="1">
      <alignment horizontal="center" vertical="center"/>
    </xf>
    <xf numFmtId="49" fontId="10" fillId="11" borderId="6" xfId="0" applyNumberFormat="1" applyFont="1" applyFill="1" applyBorder="1" applyAlignment="1">
      <alignment horizontal="center" vertical="center" wrapText="1"/>
    </xf>
    <xf numFmtId="0" fontId="16" fillId="11" borderId="15" xfId="4" applyFont="1" applyFill="1" applyBorder="1" applyAlignment="1">
      <alignment horizontal="left" vertical="center" wrapText="1"/>
    </xf>
    <xf numFmtId="173" fontId="82" fillId="11" borderId="3" xfId="0" applyNumberFormat="1" applyFont="1" applyFill="1" applyBorder="1" applyAlignment="1">
      <alignment vertical="center"/>
    </xf>
    <xf numFmtId="0" fontId="43" fillId="0" borderId="3" xfId="0" applyFont="1" applyBorder="1" applyAlignment="1">
      <alignment vertical="center" wrapText="1"/>
    </xf>
    <xf numFmtId="49" fontId="15" fillId="11" borderId="3" xfId="0" applyNumberFormat="1" applyFont="1" applyFill="1" applyBorder="1" applyAlignment="1">
      <alignment horizontal="left" vertical="center" wrapText="1"/>
    </xf>
    <xf numFmtId="49" fontId="10" fillId="22" borderId="3" xfId="0" applyNumberFormat="1" applyFont="1" applyFill="1" applyBorder="1" applyAlignment="1">
      <alignment horizontal="center" vertical="center" wrapText="1"/>
    </xf>
    <xf numFmtId="49" fontId="10" fillId="22" borderId="3" xfId="0" applyNumberFormat="1" applyFont="1" applyFill="1" applyBorder="1" applyAlignment="1">
      <alignment horizontal="center" vertical="center"/>
    </xf>
    <xf numFmtId="49" fontId="11" fillId="22" borderId="3" xfId="0" applyNumberFormat="1" applyFont="1" applyFill="1" applyBorder="1" applyAlignment="1">
      <alignment horizontal="center" vertical="center"/>
    </xf>
    <xf numFmtId="49" fontId="10" fillId="22" borderId="8" xfId="0" applyNumberFormat="1" applyFont="1" applyFill="1" applyBorder="1" applyAlignment="1">
      <alignment horizontal="center" vertical="center"/>
    </xf>
    <xf numFmtId="49" fontId="11" fillId="22" borderId="8" xfId="6" applyNumberFormat="1" applyFont="1" applyFill="1" applyBorder="1" applyAlignment="1">
      <alignment horizontal="center" vertical="center" wrapText="1"/>
    </xf>
    <xf numFmtId="49" fontId="10" fillId="22" borderId="8" xfId="0" applyNumberFormat="1" applyFont="1" applyFill="1" applyBorder="1" applyAlignment="1">
      <alignment horizontal="center" vertical="center" wrapText="1"/>
    </xf>
    <xf numFmtId="49" fontId="11" fillId="22" borderId="9" xfId="6" applyNumberFormat="1" applyFont="1" applyFill="1" applyBorder="1" applyAlignment="1">
      <alignment horizontal="center" vertical="center" wrapText="1"/>
    </xf>
    <xf numFmtId="49" fontId="17" fillId="22" borderId="3" xfId="0" applyNumberFormat="1" applyFont="1" applyFill="1" applyBorder="1" applyAlignment="1">
      <alignment horizontal="center" vertical="center"/>
    </xf>
    <xf numFmtId="49" fontId="17" fillId="22" borderId="5" xfId="0" applyNumberFormat="1" applyFont="1" applyFill="1" applyBorder="1" applyAlignment="1">
      <alignment horizontal="center" vertical="center"/>
    </xf>
    <xf numFmtId="0" fontId="19" fillId="22" borderId="0" xfId="0" applyFont="1" applyFill="1" applyAlignment="1">
      <alignment vertical="center"/>
    </xf>
    <xf numFmtId="0" fontId="83" fillId="0" borderId="2" xfId="0" applyFont="1" applyBorder="1" applyAlignment="1">
      <alignment horizontal="justify" vertical="center" wrapText="1"/>
    </xf>
    <xf numFmtId="49" fontId="10" fillId="54" borderId="3" xfId="0" applyNumberFormat="1" applyFont="1" applyFill="1" applyBorder="1" applyAlignment="1">
      <alignment horizontal="center" vertical="center"/>
    </xf>
    <xf numFmtId="49" fontId="11" fillId="22" borderId="3" xfId="6" applyNumberFormat="1" applyFont="1" applyFill="1" applyBorder="1" applyAlignment="1">
      <alignment horizontal="center" vertical="center"/>
    </xf>
    <xf numFmtId="49" fontId="11" fillId="22" borderId="3" xfId="6" applyNumberFormat="1" applyFont="1" applyFill="1" applyBorder="1" applyAlignment="1">
      <alignment horizontal="center" vertical="center" wrapText="1"/>
    </xf>
    <xf numFmtId="0" fontId="7" fillId="22" borderId="3" xfId="0" applyFont="1" applyFill="1" applyBorder="1" applyAlignment="1">
      <alignment horizontal="center"/>
    </xf>
    <xf numFmtId="0" fontId="10" fillId="22" borderId="3" xfId="0" applyFont="1" applyFill="1" applyBorder="1" applyAlignment="1">
      <alignment horizontal="center" vertical="center"/>
    </xf>
    <xf numFmtId="173" fontId="24" fillId="11" borderId="8" xfId="0" applyNumberFormat="1" applyFont="1" applyFill="1" applyBorder="1" applyAlignment="1">
      <alignment vertical="center"/>
    </xf>
    <xf numFmtId="0" fontId="7" fillId="0" borderId="0" xfId="0" applyFont="1" applyFill="1" applyBorder="1" applyAlignment="1">
      <alignment horizontal="left" vertical="center"/>
    </xf>
    <xf numFmtId="173" fontId="24" fillId="11" borderId="0" xfId="0" applyNumberFormat="1" applyFont="1" applyFill="1" applyBorder="1" applyAlignment="1">
      <alignment vertical="center"/>
    </xf>
    <xf numFmtId="173" fontId="24" fillId="11" borderId="31" xfId="0" applyNumberFormat="1" applyFont="1" applyFill="1" applyBorder="1" applyAlignment="1">
      <alignment vertical="center"/>
    </xf>
    <xf numFmtId="172" fontId="7" fillId="0" borderId="0" xfId="619" applyFont="1" applyFill="1" applyAlignment="1">
      <alignment vertical="center"/>
    </xf>
    <xf numFmtId="197" fontId="7" fillId="0" borderId="0" xfId="0" applyNumberFormat="1" applyFont="1" applyFill="1" applyAlignment="1">
      <alignment vertical="center"/>
    </xf>
    <xf numFmtId="49" fontId="84" fillId="22" borderId="3" xfId="0" applyNumberFormat="1" applyFont="1" applyFill="1" applyBorder="1" applyAlignment="1">
      <alignment horizontal="center" vertical="center"/>
    </xf>
    <xf numFmtId="0" fontId="7" fillId="0" borderId="3" xfId="2" applyFont="1" applyBorder="1" applyAlignment="1">
      <alignment horizontal="justify" vertical="center" wrapText="1"/>
    </xf>
    <xf numFmtId="49" fontId="11" fillId="9" borderId="8" xfId="6" applyNumberFormat="1" applyFont="1" applyFill="1" applyBorder="1" applyAlignment="1">
      <alignment horizontal="center" vertical="center"/>
    </xf>
    <xf numFmtId="166" fontId="7" fillId="11" borderId="0" xfId="0" applyNumberFormat="1" applyFont="1" applyFill="1" applyBorder="1" applyAlignment="1">
      <alignment horizontal="left" vertical="center"/>
    </xf>
    <xf numFmtId="173" fontId="24" fillId="11" borderId="30" xfId="0" applyNumberFormat="1" applyFont="1" applyFill="1" applyBorder="1" applyAlignment="1">
      <alignment vertical="center"/>
    </xf>
    <xf numFmtId="0" fontId="7" fillId="11" borderId="0" xfId="0" applyFont="1" applyFill="1" applyBorder="1" applyAlignment="1">
      <alignment horizontal="left" vertical="center"/>
    </xf>
    <xf numFmtId="0" fontId="12" fillId="11" borderId="0" xfId="0" applyFont="1" applyFill="1" applyBorder="1" applyAlignment="1">
      <alignment horizontal="left" vertical="center"/>
    </xf>
    <xf numFmtId="0" fontId="6" fillId="11" borderId="0" xfId="0" applyFont="1" applyFill="1" applyBorder="1" applyAlignment="1">
      <alignment horizontal="left" vertical="center"/>
    </xf>
    <xf numFmtId="0" fontId="11" fillId="11" borderId="3" xfId="4" applyFont="1" applyFill="1" applyBorder="1" applyAlignment="1">
      <alignment horizontal="left" vertical="center" wrapText="1"/>
    </xf>
    <xf numFmtId="173" fontId="14" fillId="55" borderId="3" xfId="0" applyNumberFormat="1" applyFont="1" applyFill="1" applyBorder="1" applyAlignment="1">
      <alignment horizontal="center" vertical="center" wrapText="1"/>
    </xf>
    <xf numFmtId="0" fontId="22" fillId="8" borderId="7" xfId="4" applyFont="1" applyFill="1" applyBorder="1" applyAlignment="1">
      <alignment horizontal="left" vertical="center" wrapText="1"/>
    </xf>
    <xf numFmtId="49" fontId="7" fillId="11" borderId="0" xfId="0" applyNumberFormat="1" applyFont="1" applyFill="1" applyBorder="1" applyAlignment="1">
      <alignment horizontal="center" vertical="center" wrapText="1"/>
    </xf>
    <xf numFmtId="49" fontId="10" fillId="11" borderId="0" xfId="0" applyNumberFormat="1" applyFont="1" applyFill="1" applyBorder="1" applyAlignment="1">
      <alignment horizontal="center" vertical="center"/>
    </xf>
    <xf numFmtId="0" fontId="0" fillId="11" borderId="0" xfId="0" applyFill="1"/>
    <xf numFmtId="0" fontId="16" fillId="11" borderId="3" xfId="0" applyFont="1" applyFill="1" applyBorder="1" applyAlignment="1">
      <alignment horizontal="left" vertical="center" wrapText="1"/>
    </xf>
    <xf numFmtId="0" fontId="16" fillId="11" borderId="7" xfId="4" applyFont="1" applyFill="1" applyBorder="1" applyAlignment="1">
      <alignment horizontal="left" vertical="center" wrapText="1"/>
    </xf>
    <xf numFmtId="0" fontId="16" fillId="11" borderId="3" xfId="4" applyFont="1" applyFill="1" applyBorder="1" applyAlignment="1">
      <alignment horizontal="left" vertical="center" wrapText="1"/>
    </xf>
    <xf numFmtId="0" fontId="22" fillId="11" borderId="3" xfId="4" applyFont="1" applyFill="1" applyBorder="1" applyAlignment="1">
      <alignment horizontal="left" vertical="center" wrapText="1"/>
    </xf>
    <xf numFmtId="49" fontId="17" fillId="23" borderId="3" xfId="0" applyNumberFormat="1" applyFont="1" applyFill="1" applyBorder="1" applyAlignment="1">
      <alignment horizontal="center" vertical="center"/>
    </xf>
    <xf numFmtId="49" fontId="16" fillId="11" borderId="3" xfId="6" applyNumberFormat="1" applyFont="1" applyFill="1" applyBorder="1" applyAlignment="1">
      <alignment vertical="center"/>
    </xf>
    <xf numFmtId="0" fontId="16" fillId="11" borderId="3" xfId="6" applyFont="1" applyFill="1" applyBorder="1" applyAlignment="1">
      <alignment vertical="center" wrapText="1"/>
    </xf>
    <xf numFmtId="0" fontId="22" fillId="11" borderId="3" xfId="0" applyFont="1" applyFill="1" applyBorder="1" applyAlignment="1">
      <alignment horizontal="left" vertical="center" wrapText="1"/>
    </xf>
    <xf numFmtId="0" fontId="0" fillId="0" borderId="3" xfId="0" applyBorder="1"/>
    <xf numFmtId="49" fontId="10" fillId="23" borderId="3"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10" fillId="3" borderId="0" xfId="0" applyNumberFormat="1" applyFont="1" applyFill="1" applyBorder="1" applyAlignment="1">
      <alignment horizontal="center" vertical="center"/>
    </xf>
    <xf numFmtId="49" fontId="10" fillId="23" borderId="8" xfId="0" applyNumberFormat="1" applyFont="1" applyFill="1" applyBorder="1" applyAlignment="1">
      <alignment horizontal="center" vertical="center"/>
    </xf>
    <xf numFmtId="0" fontId="19" fillId="11" borderId="3" xfId="6" applyFont="1" applyFill="1" applyBorder="1" applyAlignment="1">
      <alignment vertical="center" wrapText="1"/>
    </xf>
    <xf numFmtId="0" fontId="19" fillId="11" borderId="2" xfId="6" applyFont="1" applyFill="1" applyBorder="1" applyAlignment="1">
      <alignment vertical="center" wrapText="1"/>
    </xf>
    <xf numFmtId="49" fontId="7" fillId="23" borderId="3" xfId="0" applyNumberFormat="1" applyFont="1" applyFill="1" applyBorder="1" applyAlignment="1">
      <alignment horizontal="center" vertical="center" wrapText="1"/>
    </xf>
    <xf numFmtId="0" fontId="19" fillId="11" borderId="2" xfId="0" applyFont="1" applyFill="1" applyBorder="1" applyAlignment="1">
      <alignment horizontal="left" vertical="center" wrapText="1"/>
    </xf>
    <xf numFmtId="173" fontId="0" fillId="0" borderId="0" xfId="0" applyNumberFormat="1"/>
    <xf numFmtId="0" fontId="19" fillId="11" borderId="4" xfId="6" applyFont="1" applyFill="1" applyBorder="1" applyAlignment="1">
      <alignment vertical="center" wrapText="1"/>
    </xf>
    <xf numFmtId="49" fontId="10" fillId="23" borderId="8" xfId="0" applyNumberFormat="1" applyFont="1" applyFill="1" applyBorder="1" applyAlignment="1">
      <alignment horizontal="center" vertical="center" wrapText="1"/>
    </xf>
    <xf numFmtId="0" fontId="19" fillId="11" borderId="2" xfId="0" applyFont="1" applyFill="1" applyBorder="1" applyAlignment="1">
      <alignment vertical="center" wrapText="1"/>
    </xf>
    <xf numFmtId="0" fontId="19" fillId="11" borderId="7" xfId="4" applyFont="1" applyFill="1" applyBorder="1" applyAlignment="1">
      <alignment horizontal="left" vertical="center" wrapText="1"/>
    </xf>
    <xf numFmtId="0" fontId="19" fillId="11" borderId="2" xfId="0" applyFont="1" applyFill="1" applyBorder="1" applyAlignment="1">
      <alignment horizontal="justify" vertical="center" wrapText="1"/>
    </xf>
    <xf numFmtId="0" fontId="7" fillId="11" borderId="2" xfId="0" applyFont="1" applyFill="1" applyBorder="1" applyAlignment="1">
      <alignment horizontal="left" vertical="center" wrapText="1"/>
    </xf>
    <xf numFmtId="0" fontId="16" fillId="11" borderId="15" xfId="0" applyFont="1" applyFill="1" applyBorder="1" applyAlignment="1">
      <alignment horizontal="justify" vertical="center" wrapText="1"/>
    </xf>
    <xf numFmtId="49" fontId="10" fillId="23" borderId="3" xfId="0" applyNumberFormat="1" applyFont="1" applyFill="1" applyBorder="1" applyAlignment="1">
      <alignment horizontal="center" vertical="center" wrapText="1"/>
    </xf>
    <xf numFmtId="0" fontId="19" fillId="11" borderId="3" xfId="0" applyFont="1" applyFill="1" applyBorder="1" applyAlignment="1">
      <alignment horizontal="justify" vertical="center" wrapText="1"/>
    </xf>
    <xf numFmtId="0" fontId="19" fillId="11" borderId="3" xfId="4" applyFont="1" applyFill="1" applyBorder="1" applyAlignment="1">
      <alignment horizontal="left" vertical="center" wrapText="1"/>
    </xf>
    <xf numFmtId="0" fontId="10" fillId="11" borderId="0" xfId="0" applyFont="1" applyFill="1" applyBorder="1" applyAlignment="1">
      <alignment horizontal="left" vertical="center"/>
    </xf>
    <xf numFmtId="49" fontId="10" fillId="23" borderId="0" xfId="0" applyNumberFormat="1" applyFont="1" applyFill="1" applyBorder="1" applyAlignment="1">
      <alignment horizontal="center" vertical="center"/>
    </xf>
    <xf numFmtId="0" fontId="19" fillId="11" borderId="0" xfId="4" applyFont="1" applyFill="1" applyBorder="1" applyAlignment="1">
      <alignment horizontal="left" vertical="center" wrapText="1"/>
    </xf>
    <xf numFmtId="0" fontId="0" fillId="0" borderId="0" xfId="0" applyBorder="1"/>
    <xf numFmtId="0" fontId="22" fillId="11" borderId="3" xfId="0" applyFont="1" applyFill="1" applyBorder="1" applyAlignment="1">
      <alignment vertical="center" wrapText="1"/>
    </xf>
    <xf numFmtId="0" fontId="16" fillId="11" borderId="3" xfId="0" applyFont="1" applyFill="1" applyBorder="1" applyAlignment="1">
      <alignment horizontal="justify" vertical="center" wrapText="1"/>
    </xf>
    <xf numFmtId="0" fontId="38" fillId="0" borderId="0" xfId="0" applyFont="1" applyFill="1" applyAlignment="1">
      <alignment horizontal="center" vertical="center" wrapText="1"/>
    </xf>
    <xf numFmtId="172" fontId="24" fillId="11" borderId="0" xfId="619" applyFont="1" applyFill="1" applyAlignment="1">
      <alignment vertical="center"/>
    </xf>
    <xf numFmtId="172" fontId="85" fillId="3" borderId="0" xfId="619" applyFont="1" applyFill="1" applyAlignment="1">
      <alignment vertical="center"/>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12" fillId="7" borderId="16" xfId="0" applyNumberFormat="1" applyFont="1" applyFill="1" applyBorder="1" applyAlignment="1">
      <alignment horizontal="center" vertical="center"/>
    </xf>
    <xf numFmtId="49" fontId="12" fillId="7" borderId="17" xfId="0" applyNumberFormat="1" applyFont="1" applyFill="1" applyBorder="1" applyAlignment="1">
      <alignment horizontal="center" vertical="center"/>
    </xf>
    <xf numFmtId="0" fontId="27" fillId="3" borderId="3" xfId="2" applyFont="1" applyFill="1" applyBorder="1" applyAlignment="1">
      <alignment horizontal="center"/>
    </xf>
    <xf numFmtId="49" fontId="10" fillId="11" borderId="5" xfId="2" applyNumberFormat="1" applyFont="1" applyFill="1" applyBorder="1" applyAlignment="1">
      <alignment horizontal="center" vertical="center" wrapText="1"/>
    </xf>
    <xf numFmtId="49" fontId="10" fillId="11" borderId="10" xfId="2" applyNumberFormat="1" applyFont="1" applyFill="1" applyBorder="1" applyAlignment="1">
      <alignment horizontal="center" vertical="center" wrapText="1"/>
    </xf>
    <xf numFmtId="49" fontId="10" fillId="11" borderId="11" xfId="2" applyNumberFormat="1" applyFont="1" applyFill="1" applyBorder="1" applyAlignment="1">
      <alignment horizontal="center" vertical="center" wrapText="1"/>
    </xf>
    <xf numFmtId="173" fontId="7" fillId="0" borderId="0" xfId="2" applyNumberFormat="1" applyFont="1" applyFill="1" applyAlignment="1">
      <alignment horizontal="center" vertical="center" wrapText="1"/>
    </xf>
    <xf numFmtId="173" fontId="7" fillId="0" borderId="0" xfId="2" applyNumberFormat="1" applyFont="1" applyFill="1" applyAlignment="1">
      <alignment horizontal="center" vertical="center"/>
    </xf>
    <xf numFmtId="49" fontId="4" fillId="0" borderId="1" xfId="2" applyNumberFormat="1" applyFont="1" applyFill="1" applyBorder="1" applyAlignment="1">
      <alignment horizontal="center" vertical="center"/>
    </xf>
    <xf numFmtId="49" fontId="5" fillId="0" borderId="1" xfId="2" applyNumberFormat="1" applyFont="1" applyFill="1" applyBorder="1" applyAlignment="1">
      <alignment horizontal="center" vertical="center"/>
    </xf>
    <xf numFmtId="173" fontId="10" fillId="26" borderId="1" xfId="2" applyNumberFormat="1" applyFont="1" applyFill="1" applyBorder="1" applyAlignment="1">
      <alignment horizontal="center" vertical="center"/>
    </xf>
    <xf numFmtId="173" fontId="10" fillId="26" borderId="19" xfId="2" applyNumberFormat="1" applyFont="1" applyFill="1" applyBorder="1" applyAlignment="1">
      <alignment horizontal="center" vertical="center"/>
    </xf>
    <xf numFmtId="173" fontId="10" fillId="7" borderId="4" xfId="2" applyNumberFormat="1" applyFont="1" applyFill="1" applyBorder="1" applyAlignment="1">
      <alignment horizontal="center" wrapText="1"/>
    </xf>
    <xf numFmtId="173" fontId="10" fillId="7" borderId="1" xfId="2" applyNumberFormat="1" applyFont="1" applyFill="1" applyBorder="1" applyAlignment="1">
      <alignment horizontal="center" wrapText="1"/>
    </xf>
    <xf numFmtId="173" fontId="10" fillId="7" borderId="19" xfId="2" applyNumberFormat="1" applyFont="1" applyFill="1" applyBorder="1" applyAlignment="1">
      <alignment horizontal="center" wrapText="1"/>
    </xf>
    <xf numFmtId="49" fontId="10" fillId="4" borderId="5" xfId="2" applyNumberFormat="1" applyFont="1" applyFill="1" applyBorder="1" applyAlignment="1">
      <alignment horizontal="center" vertical="center" wrapText="1"/>
    </xf>
    <xf numFmtId="49" fontId="10" fillId="4" borderId="10" xfId="2" applyNumberFormat="1" applyFont="1" applyFill="1" applyBorder="1" applyAlignment="1">
      <alignment horizontal="center" vertical="center" wrapText="1"/>
    </xf>
    <xf numFmtId="49" fontId="10" fillId="4" borderId="8" xfId="2" applyNumberFormat="1" applyFont="1" applyFill="1" applyBorder="1" applyAlignment="1">
      <alignment horizontal="center" vertical="center" wrapText="1"/>
    </xf>
    <xf numFmtId="0" fontId="10" fillId="24" borderId="2" xfId="2" applyFont="1" applyFill="1" applyBorder="1" applyAlignment="1">
      <alignment horizontal="center" vertical="center" wrapText="1"/>
    </xf>
    <xf numFmtId="0" fontId="10" fillId="24" borderId="6" xfId="2" applyFont="1" applyFill="1" applyBorder="1" applyAlignment="1">
      <alignment horizontal="center" vertical="center" wrapText="1"/>
    </xf>
    <xf numFmtId="0" fontId="45" fillId="24" borderId="2" xfId="2" applyFont="1" applyFill="1" applyBorder="1" applyAlignment="1">
      <alignment horizontal="center" vertical="center" wrapText="1"/>
    </xf>
    <xf numFmtId="0" fontId="45" fillId="24" borderId="6" xfId="2" applyFont="1" applyFill="1" applyBorder="1" applyAlignment="1">
      <alignment horizontal="center" vertical="center" wrapText="1"/>
    </xf>
    <xf numFmtId="0" fontId="10" fillId="24" borderId="3" xfId="2" applyFont="1" applyFill="1" applyBorder="1" applyAlignment="1">
      <alignment horizontal="center" vertical="center" wrapText="1"/>
    </xf>
  </cellXfs>
  <cellStyles count="1261">
    <cellStyle name="????" xfId="719"/>
    <cellStyle name="?????" xfId="720"/>
    <cellStyle name="????????" xfId="722"/>
    <cellStyle name="?????????????" xfId="724"/>
    <cellStyle name="??????????_BOPENGC" xfId="723"/>
    <cellStyle name="?????????1" xfId="725"/>
    <cellStyle name="?????????2" xfId="726"/>
    <cellStyle name="???????_BOPENGC" xfId="721"/>
    <cellStyle name="_A_Base Compara" xfId="718"/>
    <cellStyle name="20% - Énfasis1 2" xfId="727"/>
    <cellStyle name="20% - Énfasis2 2" xfId="728"/>
    <cellStyle name="20% - Énfasis3 2" xfId="729"/>
    <cellStyle name="20% - Énfasis4 2" xfId="730"/>
    <cellStyle name="20% - Énfasis5 2" xfId="731"/>
    <cellStyle name="20% - Énfasis6 2" xfId="732"/>
    <cellStyle name="40% - Énfasis1 2" xfId="733"/>
    <cellStyle name="40% - Énfasis2 2" xfId="734"/>
    <cellStyle name="40% - Énfasis3 2" xfId="735"/>
    <cellStyle name="40% - Énfasis4 2" xfId="736"/>
    <cellStyle name="40% - Énfasis5 2" xfId="737"/>
    <cellStyle name="40% - Énfasis6 2" xfId="738"/>
    <cellStyle name="60% - Énfasis1 2" xfId="739"/>
    <cellStyle name="60% - Énfasis2 2" xfId="740"/>
    <cellStyle name="60% - Énfasis3 2" xfId="741"/>
    <cellStyle name="60% - Énfasis4 2" xfId="742"/>
    <cellStyle name="60% - Énfasis5 2" xfId="743"/>
    <cellStyle name="60% - Énfasis6 2" xfId="744"/>
    <cellStyle name="Buena 2" xfId="745"/>
    <cellStyle name="Cabecera 1" xfId="746"/>
    <cellStyle name="Cabecera 1 2" xfId="747"/>
    <cellStyle name="Cabecera 1 3" xfId="748"/>
    <cellStyle name="Cabecera 1_Historico" xfId="749"/>
    <cellStyle name="Cabecera 2" xfId="750"/>
    <cellStyle name="Cabecera 2 2" xfId="751"/>
    <cellStyle name="Cabecera 2 3" xfId="752"/>
    <cellStyle name="Cabecera 2_Historico" xfId="753"/>
    <cellStyle name="Cálculo 2" xfId="754"/>
    <cellStyle name="Categoría del Piloto de Datos" xfId="755"/>
    <cellStyle name="Celda de comprobación 2" xfId="756"/>
    <cellStyle name="Celda vinculada 2" xfId="757"/>
    <cellStyle name="Comma" xfId="758"/>
    <cellStyle name="Comma [0]_PIB" xfId="759"/>
    <cellStyle name="Comma 2" xfId="760"/>
    <cellStyle name="Comma 3" xfId="761"/>
    <cellStyle name="Comma_2003 y 2004" xfId="762"/>
    <cellStyle name="Comma0" xfId="763"/>
    <cellStyle name="Comma0 2" xfId="764"/>
    <cellStyle name="Comma0 3" xfId="765"/>
    <cellStyle name="Comma0_Historico" xfId="766"/>
    <cellStyle name="Currency" xfId="767"/>
    <cellStyle name="Currency [0]_PIB" xfId="768"/>
    <cellStyle name="Currency 2" xfId="769"/>
    <cellStyle name="Currency 3" xfId="770"/>
    <cellStyle name="Currency_2003 y 2004" xfId="771"/>
    <cellStyle name="Currency0" xfId="772"/>
    <cellStyle name="Currency0 2" xfId="773"/>
    <cellStyle name="Currency0 3" xfId="774"/>
    <cellStyle name="Currency0_Historico" xfId="775"/>
    <cellStyle name="Date" xfId="776"/>
    <cellStyle name="Date 2" xfId="777"/>
    <cellStyle name="Date 3" xfId="778"/>
    <cellStyle name="Date_Historico" xfId="779"/>
    <cellStyle name="Default" xfId="780"/>
    <cellStyle name="Encabezado 4 2" xfId="781"/>
    <cellStyle name="Énfasis1 2" xfId="782"/>
    <cellStyle name="Énfasis2 2" xfId="783"/>
    <cellStyle name="Énfasis3 2" xfId="784"/>
    <cellStyle name="Énfasis4 2" xfId="785"/>
    <cellStyle name="Énfasis5 2" xfId="786"/>
    <cellStyle name="Énfasis6 2" xfId="787"/>
    <cellStyle name="Entrada 2" xfId="788"/>
    <cellStyle name="Estilo 1" xfId="789"/>
    <cellStyle name="Euro" xfId="790"/>
    <cellStyle name="Euro 2" xfId="791"/>
    <cellStyle name="Euro 3" xfId="792"/>
    <cellStyle name="Euro_Historico" xfId="793"/>
    <cellStyle name="F2" xfId="794"/>
    <cellStyle name="F3" xfId="795"/>
    <cellStyle name="F4" xfId="796"/>
    <cellStyle name="F5" xfId="797"/>
    <cellStyle name="F6" xfId="798"/>
    <cellStyle name="F7" xfId="799"/>
    <cellStyle name="F8" xfId="800"/>
    <cellStyle name="Fecha" xfId="801"/>
    <cellStyle name="Fecha 2" xfId="802"/>
    <cellStyle name="Fecha 3" xfId="803"/>
    <cellStyle name="Fecha_Historico" xfId="804"/>
    <cellStyle name="Fecha4 - Modelo4" xfId="805"/>
    <cellStyle name="Fecha4 - Modelo4 2" xfId="806"/>
    <cellStyle name="Fijo" xfId="807"/>
    <cellStyle name="Fijo 2" xfId="808"/>
    <cellStyle name="Fijo 3" xfId="809"/>
    <cellStyle name="Fijo_Historico" xfId="810"/>
    <cellStyle name="Fixed" xfId="811"/>
    <cellStyle name="Fixed 2" xfId="812"/>
    <cellStyle name="Fixed 3" xfId="813"/>
    <cellStyle name="Fixed_Historico" xfId="814"/>
    <cellStyle name="Heading 1" xfId="815"/>
    <cellStyle name="Heading 1 2" xfId="816"/>
    <cellStyle name="Heading 1 3" xfId="817"/>
    <cellStyle name="Heading 1_Historico" xfId="818"/>
    <cellStyle name="Heading 2" xfId="819"/>
    <cellStyle name="Heading 2 2" xfId="820"/>
    <cellStyle name="Heading 2 3" xfId="821"/>
    <cellStyle name="Heading 2_Historico" xfId="822"/>
    <cellStyle name="Heading1" xfId="823"/>
    <cellStyle name="Heading1 2" xfId="824"/>
    <cellStyle name="Heading1 3" xfId="825"/>
    <cellStyle name="Heading1_Historico" xfId="826"/>
    <cellStyle name="Heading2" xfId="827"/>
    <cellStyle name="Heading2 2" xfId="828"/>
    <cellStyle name="Heading2 3" xfId="829"/>
    <cellStyle name="Heading2_Historico" xfId="830"/>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1115" builtinId="8" hidden="1"/>
    <cellStyle name="Hipervínculo" xfId="1117" builtinId="8" hidden="1"/>
    <cellStyle name="Hipervínculo" xfId="1119" builtinId="8" hidden="1"/>
    <cellStyle name="Hipervínculo" xfId="1121" builtinId="8" hidden="1"/>
    <cellStyle name="Hipervínculo" xfId="1123" builtinId="8" hidden="1"/>
    <cellStyle name="Hipervínculo" xfId="1125" builtinId="8" hidden="1"/>
    <cellStyle name="Hipervínculo" xfId="1127" builtinId="8" hidden="1"/>
    <cellStyle name="Hipervínculo" xfId="1129" builtinId="8" hidden="1"/>
    <cellStyle name="Hipervínculo" xfId="1131" builtinId="8" hidden="1"/>
    <cellStyle name="Hipervínculo" xfId="1133" builtinId="8" hidden="1"/>
    <cellStyle name="Hipervínculo" xfId="1135" builtinId="8" hidden="1"/>
    <cellStyle name="Hipervínculo" xfId="1137" builtinId="8" hidden="1"/>
    <cellStyle name="Hipervínculo" xfId="1139" builtinId="8" hidden="1"/>
    <cellStyle name="Hipervínculo" xfId="1141" builtinId="8" hidden="1"/>
    <cellStyle name="Hipervínculo" xfId="1143" builtinId="8" hidden="1"/>
    <cellStyle name="Hipervínculo" xfId="1145" builtinId="8" hidden="1"/>
    <cellStyle name="Hipervínculo" xfId="1147" builtinId="8" hidden="1"/>
    <cellStyle name="Hipervínculo" xfId="1149" builtinId="8" hidden="1"/>
    <cellStyle name="Hipervínculo" xfId="1151" builtinId="8" hidden="1"/>
    <cellStyle name="Hipervínculo" xfId="1153" builtinId="8" hidden="1"/>
    <cellStyle name="Hipervínculo" xfId="1155" builtinId="8" hidden="1"/>
    <cellStyle name="Hipervínculo" xfId="1157" builtinId="8" hidden="1"/>
    <cellStyle name="Hipervínculo" xfId="1159" builtinId="8" hidden="1"/>
    <cellStyle name="Hipervínculo" xfId="1161" builtinId="8" hidden="1"/>
    <cellStyle name="Hipervínculo" xfId="1163" builtinId="8" hidden="1"/>
    <cellStyle name="Hipervínculo" xfId="1165" builtinId="8" hidden="1"/>
    <cellStyle name="Hipervínculo" xfId="1167" builtinId="8" hidden="1"/>
    <cellStyle name="Hipervínculo" xfId="1169" builtinId="8" hidden="1"/>
    <cellStyle name="Hipervínculo" xfId="1171" builtinId="8" hidden="1"/>
    <cellStyle name="Hipervínculo" xfId="1173" builtinId="8" hidden="1"/>
    <cellStyle name="Hipervínculo" xfId="1175" builtinId="8" hidden="1"/>
    <cellStyle name="Hipervínculo" xfId="1177" builtinId="8" hidden="1"/>
    <cellStyle name="Hipervínculo" xfId="1179" builtinId="8" hidden="1"/>
    <cellStyle name="Hipervínculo" xfId="1181" builtinId="8" hidden="1"/>
    <cellStyle name="Hipervínculo" xfId="1183" builtinId="8" hidden="1"/>
    <cellStyle name="Hipervínculo" xfId="1185" builtinId="8" hidden="1"/>
    <cellStyle name="Hipervínculo" xfId="1187" builtinId="8" hidden="1"/>
    <cellStyle name="Hipervínculo" xfId="1189" builtinId="8" hidden="1"/>
    <cellStyle name="Hipervínculo" xfId="1191" builtinId="8" hidden="1"/>
    <cellStyle name="Hipervínculo" xfId="1193" builtinId="8" hidden="1"/>
    <cellStyle name="Hipervínculo" xfId="1195" builtinId="8" hidden="1"/>
    <cellStyle name="Hipervínculo" xfId="1197" builtinId="8" hidden="1"/>
    <cellStyle name="Hipervínculo" xfId="1199" builtinId="8" hidden="1"/>
    <cellStyle name="Hipervínculo" xfId="1201" builtinId="8" hidden="1"/>
    <cellStyle name="Hipervínculo" xfId="1203" builtinId="8" hidden="1"/>
    <cellStyle name="Hipervínculo" xfId="1205" builtinId="8" hidden="1"/>
    <cellStyle name="Hipervínculo" xfId="1207" builtinId="8" hidden="1"/>
    <cellStyle name="Hipervínculo" xfId="1209" builtinId="8" hidden="1"/>
    <cellStyle name="Hipervínculo" xfId="1211" builtinId="8" hidden="1"/>
    <cellStyle name="Hipervínculo" xfId="1213" builtinId="8" hidden="1"/>
    <cellStyle name="Hipervínculo" xfId="1215" builtinId="8" hidden="1"/>
    <cellStyle name="Hipervínculo" xfId="1217" builtinId="8" hidden="1"/>
    <cellStyle name="Hipervínculo" xfId="1219" builtinId="8" hidden="1"/>
    <cellStyle name="Hipervínculo" xfId="1221" builtinId="8" hidden="1"/>
    <cellStyle name="Hipervínculo" xfId="1223" builtinId="8" hidden="1"/>
    <cellStyle name="Hipervínculo" xfId="1225" builtinId="8" hidden="1"/>
    <cellStyle name="Hipervínculo" xfId="1227" builtinId="8" hidden="1"/>
    <cellStyle name="Hipervínculo" xfId="1229" builtinId="8" hidden="1"/>
    <cellStyle name="Hipervínculo" xfId="1231" builtinId="8" hidden="1"/>
    <cellStyle name="Hipervínculo" xfId="1233" builtinId="8" hidden="1"/>
    <cellStyle name="Hipervínculo" xfId="1235" builtinId="8" hidden="1"/>
    <cellStyle name="Hipervínculo" xfId="1237" builtinId="8" hidden="1"/>
    <cellStyle name="Hipervínculo" xfId="1239" builtinId="8" hidden="1"/>
    <cellStyle name="Hipervínculo" xfId="1241" builtinId="8" hidden="1"/>
    <cellStyle name="Hipervínculo" xfId="1243" builtinId="8" hidden="1"/>
    <cellStyle name="Hipervínculo" xfId="1245" builtinId="8" hidden="1"/>
    <cellStyle name="Hipervínculo" xfId="1247" builtinId="8" hidden="1"/>
    <cellStyle name="Hipervínculo" xfId="1249" builtinId="8" hidden="1"/>
    <cellStyle name="Hipervínculo" xfId="1251" builtinId="8" hidden="1"/>
    <cellStyle name="Hipervínculo" xfId="1253" builtinId="8" hidden="1"/>
    <cellStyle name="Hipervínculo" xfId="1255" builtinId="8" hidden="1"/>
    <cellStyle name="Hipervínculo" xfId="1257" builtinId="8" hidden="1"/>
    <cellStyle name="Hipervínculo" xfId="1259" builtinId="8" hidden="1"/>
    <cellStyle name="Hipervínculo 2" xfId="83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1116" builtinId="9" hidden="1"/>
    <cellStyle name="Hipervínculo visitado" xfId="1118" builtinId="9" hidden="1"/>
    <cellStyle name="Hipervínculo visitado" xfId="1120" builtinId="9" hidden="1"/>
    <cellStyle name="Hipervínculo visitado" xfId="1122" builtinId="9" hidden="1"/>
    <cellStyle name="Hipervínculo visitado" xfId="1124" builtinId="9" hidden="1"/>
    <cellStyle name="Hipervínculo visitado" xfId="1126" builtinId="9" hidden="1"/>
    <cellStyle name="Hipervínculo visitado" xfId="1128" builtinId="9" hidden="1"/>
    <cellStyle name="Hipervínculo visitado" xfId="1130" builtinId="9" hidden="1"/>
    <cellStyle name="Hipervínculo visitado" xfId="1132" builtinId="9" hidden="1"/>
    <cellStyle name="Hipervínculo visitado" xfId="1134" builtinId="9" hidden="1"/>
    <cellStyle name="Hipervínculo visitado" xfId="1136" builtinId="9" hidden="1"/>
    <cellStyle name="Hipervínculo visitado" xfId="1138" builtinId="9" hidden="1"/>
    <cellStyle name="Hipervínculo visitado" xfId="1140" builtinId="9" hidden="1"/>
    <cellStyle name="Hipervínculo visitado" xfId="1142" builtinId="9" hidden="1"/>
    <cellStyle name="Hipervínculo visitado" xfId="1144" builtinId="9" hidden="1"/>
    <cellStyle name="Hipervínculo visitado" xfId="1146" builtinId="9" hidden="1"/>
    <cellStyle name="Hipervínculo visitado" xfId="1148" builtinId="9" hidden="1"/>
    <cellStyle name="Hipervínculo visitado" xfId="1150" builtinId="9" hidden="1"/>
    <cellStyle name="Hipervínculo visitado" xfId="1152" builtinId="9" hidden="1"/>
    <cellStyle name="Hipervínculo visitado" xfId="1154" builtinId="9" hidden="1"/>
    <cellStyle name="Hipervínculo visitado" xfId="1156" builtinId="9" hidden="1"/>
    <cellStyle name="Hipervínculo visitado" xfId="1158" builtinId="9" hidden="1"/>
    <cellStyle name="Hipervínculo visitado" xfId="1160" builtinId="9" hidden="1"/>
    <cellStyle name="Hipervínculo visitado" xfId="1162" builtinId="9" hidden="1"/>
    <cellStyle name="Hipervínculo visitado" xfId="1164" builtinId="9" hidden="1"/>
    <cellStyle name="Hipervínculo visitado" xfId="1166" builtinId="9" hidden="1"/>
    <cellStyle name="Hipervínculo visitado" xfId="1168" builtinId="9" hidden="1"/>
    <cellStyle name="Hipervínculo visitado" xfId="1170" builtinId="9" hidden="1"/>
    <cellStyle name="Hipervínculo visitado" xfId="1172" builtinId="9" hidden="1"/>
    <cellStyle name="Hipervínculo visitado" xfId="1174" builtinId="9" hidden="1"/>
    <cellStyle name="Hipervínculo visitado" xfId="1176" builtinId="9" hidden="1"/>
    <cellStyle name="Hipervínculo visitado" xfId="1178" builtinId="9" hidden="1"/>
    <cellStyle name="Hipervínculo visitado" xfId="1180" builtinId="9" hidden="1"/>
    <cellStyle name="Hipervínculo visitado" xfId="1182" builtinId="9" hidden="1"/>
    <cellStyle name="Hipervínculo visitado" xfId="1184" builtinId="9" hidden="1"/>
    <cellStyle name="Hipervínculo visitado" xfId="1186" builtinId="9" hidden="1"/>
    <cellStyle name="Hipervínculo visitado" xfId="1188" builtinId="9" hidden="1"/>
    <cellStyle name="Hipervínculo visitado" xfId="1190" builtinId="9" hidden="1"/>
    <cellStyle name="Hipervínculo visitado" xfId="1192" builtinId="9" hidden="1"/>
    <cellStyle name="Hipervínculo visitado" xfId="1194" builtinId="9" hidden="1"/>
    <cellStyle name="Hipervínculo visitado" xfId="1196" builtinId="9" hidden="1"/>
    <cellStyle name="Hipervínculo visitado" xfId="1198" builtinId="9" hidden="1"/>
    <cellStyle name="Hipervínculo visitado" xfId="1200" builtinId="9" hidden="1"/>
    <cellStyle name="Hipervínculo visitado" xfId="1202" builtinId="9" hidden="1"/>
    <cellStyle name="Hipervínculo visitado" xfId="1204" builtinId="9" hidden="1"/>
    <cellStyle name="Hipervínculo visitado" xfId="1206" builtinId="9" hidden="1"/>
    <cellStyle name="Hipervínculo visitado" xfId="1208" builtinId="9" hidden="1"/>
    <cellStyle name="Hipervínculo visitado" xfId="1210" builtinId="9" hidden="1"/>
    <cellStyle name="Hipervínculo visitado" xfId="1212" builtinId="9" hidden="1"/>
    <cellStyle name="Hipervínculo visitado" xfId="1214" builtinId="9" hidden="1"/>
    <cellStyle name="Hipervínculo visitado" xfId="1216" builtinId="9" hidden="1"/>
    <cellStyle name="Hipervínculo visitado" xfId="1218" builtinId="9" hidden="1"/>
    <cellStyle name="Hipervínculo visitado" xfId="1220" builtinId="9" hidden="1"/>
    <cellStyle name="Hipervínculo visitado" xfId="1222" builtinId="9" hidden="1"/>
    <cellStyle name="Hipervínculo visitado" xfId="1224" builtinId="9" hidden="1"/>
    <cellStyle name="Hipervínculo visitado" xfId="1226" builtinId="9" hidden="1"/>
    <cellStyle name="Hipervínculo visitado" xfId="1228" builtinId="9" hidden="1"/>
    <cellStyle name="Hipervínculo visitado" xfId="1230" builtinId="9" hidden="1"/>
    <cellStyle name="Hipervínculo visitado" xfId="1232" builtinId="9" hidden="1"/>
    <cellStyle name="Hipervínculo visitado" xfId="1234" builtinId="9" hidden="1"/>
    <cellStyle name="Hipervínculo visitado" xfId="1236" builtinId="9" hidden="1"/>
    <cellStyle name="Hipervínculo visitado" xfId="1238" builtinId="9" hidden="1"/>
    <cellStyle name="Hipervínculo visitado" xfId="1240" builtinId="9" hidden="1"/>
    <cellStyle name="Hipervínculo visitado" xfId="1242" builtinId="9" hidden="1"/>
    <cellStyle name="Hipervínculo visitado" xfId="1244" builtinId="9" hidden="1"/>
    <cellStyle name="Hipervínculo visitado" xfId="1246" builtinId="9" hidden="1"/>
    <cellStyle name="Hipervínculo visitado" xfId="1248" builtinId="9" hidden="1"/>
    <cellStyle name="Hipervínculo visitado" xfId="1250" builtinId="9" hidden="1"/>
    <cellStyle name="Hipervínculo visitado" xfId="1252" builtinId="9" hidden="1"/>
    <cellStyle name="Hipervínculo visitado" xfId="1254" builtinId="9" hidden="1"/>
    <cellStyle name="Hipervínculo visitado" xfId="1256" builtinId="9" hidden="1"/>
    <cellStyle name="Hipervínculo visitado" xfId="1258" builtinId="9" hidden="1"/>
    <cellStyle name="Hipervínculo visitado" xfId="1260" builtinId="9" hidden="1"/>
    <cellStyle name="Incorrecto 2" xfId="832"/>
    <cellStyle name="Millares [0] 10" xfId="833"/>
    <cellStyle name="Millares [0] 11" xfId="834"/>
    <cellStyle name="Millares [0] 12" xfId="835"/>
    <cellStyle name="Millares [0] 13" xfId="836"/>
    <cellStyle name="Millares [0] 14" xfId="837"/>
    <cellStyle name="Millares [0] 15" xfId="838"/>
    <cellStyle name="Millares [0] 16" xfId="839"/>
    <cellStyle name="Millares [0] 17" xfId="840"/>
    <cellStyle name="Millares [0] 18" xfId="841"/>
    <cellStyle name="Millares [0] 19" xfId="842"/>
    <cellStyle name="Millares [0] 2" xfId="843"/>
    <cellStyle name="Millares [0] 20" xfId="844"/>
    <cellStyle name="Millares [0] 21" xfId="845"/>
    <cellStyle name="Millares [0] 22" xfId="846"/>
    <cellStyle name="Millares [0] 23" xfId="847"/>
    <cellStyle name="Millares [0] 24" xfId="848"/>
    <cellStyle name="Millares [0] 25" xfId="849"/>
    <cellStyle name="Millares [0] 26" xfId="850"/>
    <cellStyle name="Millares [0] 27" xfId="851"/>
    <cellStyle name="Millares [0] 28" xfId="852"/>
    <cellStyle name="Millares [0] 29" xfId="853"/>
    <cellStyle name="Millares [0] 3" xfId="854"/>
    <cellStyle name="Millares [0] 30" xfId="855"/>
    <cellStyle name="Millares [0] 31" xfId="856"/>
    <cellStyle name="Millares [0] 4" xfId="857"/>
    <cellStyle name="Millares [0] 5" xfId="858"/>
    <cellStyle name="Millares [0] 6" xfId="859"/>
    <cellStyle name="Millares [0] 7" xfId="860"/>
    <cellStyle name="Millares [0] 8" xfId="861"/>
    <cellStyle name="Millares [0] 9" xfId="862"/>
    <cellStyle name="Millares 10" xfId="863"/>
    <cellStyle name="Millares 11" xfId="864"/>
    <cellStyle name="Millares 12" xfId="865"/>
    <cellStyle name="Millares 13" xfId="866"/>
    <cellStyle name="Millares 14" xfId="867"/>
    <cellStyle name="Millares 15" xfId="868"/>
    <cellStyle name="Millares 16" xfId="869"/>
    <cellStyle name="Millares 17" xfId="870"/>
    <cellStyle name="Millares 18" xfId="871"/>
    <cellStyle name="Millares 19" xfId="872"/>
    <cellStyle name="Millares 2" xfId="873"/>
    <cellStyle name="Millares 2 2" xfId="874"/>
    <cellStyle name="Millares 2 2 2" xfId="875"/>
    <cellStyle name="Millares 2 3" xfId="876"/>
    <cellStyle name="Millares 2 4" xfId="877"/>
    <cellStyle name="Millares 2_PG monica" xfId="878"/>
    <cellStyle name="Millares 20" xfId="879"/>
    <cellStyle name="Millares 21" xfId="880"/>
    <cellStyle name="Millares 22" xfId="881"/>
    <cellStyle name="Millares 23" xfId="882"/>
    <cellStyle name="Millares 24" xfId="883"/>
    <cellStyle name="Millares 25" xfId="884"/>
    <cellStyle name="Millares 26" xfId="885"/>
    <cellStyle name="Millares 27" xfId="886"/>
    <cellStyle name="Millares 28" xfId="887"/>
    <cellStyle name="Millares 29" xfId="888"/>
    <cellStyle name="Millares 3" xfId="889"/>
    <cellStyle name="Millares 3 2" xfId="890"/>
    <cellStyle name="Millares 30" xfId="891"/>
    <cellStyle name="Millares 31" xfId="892"/>
    <cellStyle name="Millares 32" xfId="893"/>
    <cellStyle name="Millares 33" xfId="894"/>
    <cellStyle name="Millares 34" xfId="895"/>
    <cellStyle name="Millares 35" xfId="896"/>
    <cellStyle name="Millares 36" xfId="897"/>
    <cellStyle name="Millares 37" xfId="898"/>
    <cellStyle name="Millares 38" xfId="899"/>
    <cellStyle name="Millares 39" xfId="900"/>
    <cellStyle name="Millares 4" xfId="901"/>
    <cellStyle name="Millares 4 2" xfId="902"/>
    <cellStyle name="Millares 40" xfId="903"/>
    <cellStyle name="Millares 41" xfId="904"/>
    <cellStyle name="Millares 42" xfId="905"/>
    <cellStyle name="Millares 43" xfId="906"/>
    <cellStyle name="Millares 44" xfId="907"/>
    <cellStyle name="Millares 5" xfId="908"/>
    <cellStyle name="Millares 6" xfId="909"/>
    <cellStyle name="Millares 7" xfId="910"/>
    <cellStyle name="Millares 8" xfId="911"/>
    <cellStyle name="Millares 9" xfId="912"/>
    <cellStyle name="Moneda" xfId="619" builtinId="4"/>
    <cellStyle name="Moneda [0] 2" xfId="913"/>
    <cellStyle name="Moneda 10" xfId="914"/>
    <cellStyle name="Moneda 11" xfId="915"/>
    <cellStyle name="Moneda 12" xfId="916"/>
    <cellStyle name="Moneda 13" xfId="917"/>
    <cellStyle name="Moneda 14" xfId="918"/>
    <cellStyle name="Moneda 15" xfId="919"/>
    <cellStyle name="Moneda 16" xfId="920"/>
    <cellStyle name="Moneda 16 2" xfId="921"/>
    <cellStyle name="Moneda 17" xfId="922"/>
    <cellStyle name="Moneda 18" xfId="923"/>
    <cellStyle name="Moneda 19" xfId="924"/>
    <cellStyle name="Moneda 19 2" xfId="925"/>
    <cellStyle name="Moneda 2" xfId="926"/>
    <cellStyle name="Moneda 2 2" xfId="927"/>
    <cellStyle name="Moneda 2 2 2" xfId="928"/>
    <cellStyle name="Moneda 2 3" xfId="929"/>
    <cellStyle name="Moneda 20" xfId="5"/>
    <cellStyle name="Moneda 21" xfId="8"/>
    <cellStyle name="Moneda 3" xfId="930"/>
    <cellStyle name="Moneda 3 2" xfId="931"/>
    <cellStyle name="Moneda 4" xfId="932"/>
    <cellStyle name="Moneda 5" xfId="933"/>
    <cellStyle name="Moneda 6" xfId="934"/>
    <cellStyle name="Moneda 7" xfId="935"/>
    <cellStyle name="Moneda 8" xfId="936"/>
    <cellStyle name="Moneda 9" xfId="937"/>
    <cellStyle name="Moneta - Modelo2" xfId="938"/>
    <cellStyle name="Moneta - Modelo2 2" xfId="939"/>
    <cellStyle name="Moneta - Modelo5" xfId="940"/>
    <cellStyle name="Moneta - Modelo5 2" xfId="941"/>
    <cellStyle name="Monetario" xfId="942"/>
    <cellStyle name="Monetario 2" xfId="943"/>
    <cellStyle name="Monetario 3" xfId="944"/>
    <cellStyle name="Monetario_Historico" xfId="945"/>
    <cellStyle name="Monetario0" xfId="946"/>
    <cellStyle name="Monetario0 2" xfId="947"/>
    <cellStyle name="Monetario0 3" xfId="948"/>
    <cellStyle name="Monetario0_Historico" xfId="949"/>
    <cellStyle name="Neutral 2" xfId="950"/>
    <cellStyle name="Normal" xfId="0" builtinId="0"/>
    <cellStyle name="Normal 10" xfId="951"/>
    <cellStyle name="Normal 11" xfId="952"/>
    <cellStyle name="Normal 12" xfId="953"/>
    <cellStyle name="Normal 13" xfId="954"/>
    <cellStyle name="Normal 14" xfId="955"/>
    <cellStyle name="Normal 15" xfId="956"/>
    <cellStyle name="Normal 16" xfId="957"/>
    <cellStyle name="Normal 17" xfId="958"/>
    <cellStyle name="Normal 18" xfId="959"/>
    <cellStyle name="Normal 19" xfId="960"/>
    <cellStyle name="Normal 2" xfId="4"/>
    <cellStyle name="Normal 2 2" xfId="961"/>
    <cellStyle name="Normal 2 3" xfId="2"/>
    <cellStyle name="Normal 2 3 2" xfId="962"/>
    <cellStyle name="Normal 2_CONSOLIDADO PLANTILLA ELABORACION PRESUPUESTO VIGENCIA 2010" xfId="963"/>
    <cellStyle name="Normal 20" xfId="964"/>
    <cellStyle name="Normal 21" xfId="965"/>
    <cellStyle name="Normal 22" xfId="966"/>
    <cellStyle name="Normal 23" xfId="967"/>
    <cellStyle name="Normal 24" xfId="968"/>
    <cellStyle name="Normal 25" xfId="969"/>
    <cellStyle name="Normal 26" xfId="970"/>
    <cellStyle name="Normal 27" xfId="971"/>
    <cellStyle name="Normal 28" xfId="972"/>
    <cellStyle name="Normal 29" xfId="973"/>
    <cellStyle name="Normal 3" xfId="6"/>
    <cellStyle name="Normal 3 2" xfId="974"/>
    <cellStyle name="Normal 3 2 2" xfId="975"/>
    <cellStyle name="Normal 3 3" xfId="976"/>
    <cellStyle name="Normal 3 3 2" xfId="977"/>
    <cellStyle name="Normal 3_ORDENANZA_NO_002_DE_2011_ADICION_SUPERAVIT_FISCAL_Y_FAEP_PTO_2011(1)" xfId="978"/>
    <cellStyle name="Normal 30" xfId="979"/>
    <cellStyle name="Normal 31" xfId="980"/>
    <cellStyle name="Normal 32" xfId="981"/>
    <cellStyle name="Normal 33" xfId="982"/>
    <cellStyle name="Normal 34" xfId="983"/>
    <cellStyle name="Normal 35" xfId="984"/>
    <cellStyle name="Normal 36" xfId="985"/>
    <cellStyle name="Normal 37" xfId="986"/>
    <cellStyle name="Normal 4" xfId="987"/>
    <cellStyle name="Normal 4 2" xfId="988"/>
    <cellStyle name="Normal 5" xfId="989"/>
    <cellStyle name="Normal 5 2" xfId="3"/>
    <cellStyle name="Normal 6" xfId="990"/>
    <cellStyle name="Normal 7" xfId="7"/>
    <cellStyle name="Normal 7 2" xfId="991"/>
    <cellStyle name="Normal 8" xfId="992"/>
    <cellStyle name="Normal 8 2" xfId="993"/>
    <cellStyle name="Normal 9" xfId="994"/>
    <cellStyle name="Notas 2" xfId="995"/>
    <cellStyle name="Percent" xfId="996"/>
    <cellStyle name="Percent 2" xfId="997"/>
    <cellStyle name="Percent 3" xfId="998"/>
    <cellStyle name="Percent_Historico" xfId="999"/>
    <cellStyle name="Piloto de Datos Ángulo" xfId="1000"/>
    <cellStyle name="Piloto de Datos Campo" xfId="1001"/>
    <cellStyle name="Piloto de Datos Resultado" xfId="1002"/>
    <cellStyle name="Piloto de Datos Título" xfId="1003"/>
    <cellStyle name="Piloto de Datos Valor" xfId="1004"/>
    <cellStyle name="Porcen - Modelo3" xfId="1005"/>
    <cellStyle name="Porcen - Modelo3 2" xfId="1006"/>
    <cellStyle name="Porcen - Modelo3 2 2" xfId="1007"/>
    <cellStyle name="Porcen - Modelo3 2 3" xfId="1008"/>
    <cellStyle name="Porcen - Modelo3 2 4" xfId="1009"/>
    <cellStyle name="Porcen - Modelo3 2 5" xfId="1010"/>
    <cellStyle name="Porcen - Modelo3 2 6" xfId="1011"/>
    <cellStyle name="Porcen - Modelo3 3" xfId="1012"/>
    <cellStyle name="Porcen - Modelo3 4" xfId="1013"/>
    <cellStyle name="Porcen - Modelo3 5" xfId="1014"/>
    <cellStyle name="Porcen - Modelo3 6" xfId="1015"/>
    <cellStyle name="Porcen - Modelo3 7" xfId="1016"/>
    <cellStyle name="Porcentaje" xfId="1" builtinId="5"/>
    <cellStyle name="Porcentaje 2" xfId="1017"/>
    <cellStyle name="Porcentaje 2 2" xfId="1018"/>
    <cellStyle name="Porcentaje 3" xfId="1019"/>
    <cellStyle name="Porcentaje 3 2" xfId="1020"/>
    <cellStyle name="Porcentaje 4" xfId="1021"/>
    <cellStyle name="Porcentual 2" xfId="1022"/>
    <cellStyle name="Porcentual 2 2" xfId="1023"/>
    <cellStyle name="Porcentual 3" xfId="1024"/>
    <cellStyle name="Porcentual 4" xfId="1025"/>
    <cellStyle name="Punto" xfId="1026"/>
    <cellStyle name="Punto 2" xfId="1027"/>
    <cellStyle name="Punto 3" xfId="1028"/>
    <cellStyle name="Punto_Historico" xfId="1029"/>
    <cellStyle name="Punto0" xfId="1030"/>
    <cellStyle name="Punto1 - Modelo1" xfId="1031"/>
    <cellStyle name="Punto1 - Modelo1 2" xfId="1032"/>
    <cellStyle name="Resumen" xfId="1033"/>
    <cellStyle name="Resumen 2" xfId="1034"/>
    <cellStyle name="Resumen 2 2" xfId="1035"/>
    <cellStyle name="Resumen 2 3" xfId="1036"/>
    <cellStyle name="Resumen 2 4" xfId="1037"/>
    <cellStyle name="Resumen 2 5" xfId="1038"/>
    <cellStyle name="Resumen 2 6" xfId="1039"/>
    <cellStyle name="Resumen 3" xfId="1040"/>
    <cellStyle name="Resumen 3 2" xfId="1041"/>
    <cellStyle name="Resumen 3 3" xfId="1042"/>
    <cellStyle name="Resumen 3 4" xfId="1043"/>
    <cellStyle name="Resumen 3 5" xfId="1044"/>
    <cellStyle name="Resumen 3 6" xfId="1045"/>
    <cellStyle name="Resumen 4" xfId="1046"/>
    <cellStyle name="Resumen 5" xfId="1047"/>
    <cellStyle name="Resumen 6" xfId="1048"/>
    <cellStyle name="Resumen 7" xfId="1049"/>
    <cellStyle name="Resumen 8" xfId="1050"/>
    <cellStyle name="Resumen_Historico" xfId="1051"/>
    <cellStyle name="S0" xfId="1052"/>
    <cellStyle name="S0 2" xfId="1053"/>
    <cellStyle name="S0 3" xfId="1054"/>
    <cellStyle name="S1" xfId="1055"/>
    <cellStyle name="S1 2" xfId="1056"/>
    <cellStyle name="S1 3" xfId="1057"/>
    <cellStyle name="S2" xfId="1058"/>
    <cellStyle name="S2 2" xfId="1059"/>
    <cellStyle name="S2 3" xfId="1060"/>
    <cellStyle name="S3" xfId="1061"/>
    <cellStyle name="S3 2" xfId="1062"/>
    <cellStyle name="S3 3" xfId="1063"/>
    <cellStyle name="S4" xfId="1064"/>
    <cellStyle name="S4 2" xfId="1065"/>
    <cellStyle name="S4 3" xfId="1066"/>
    <cellStyle name="S5" xfId="1067"/>
    <cellStyle name="S5 2" xfId="1068"/>
    <cellStyle name="S5 3" xfId="1069"/>
    <cellStyle name="S6" xfId="1070"/>
    <cellStyle name="S7" xfId="1071"/>
    <cellStyle name="S8" xfId="1072"/>
    <cellStyle name="S9" xfId="1073"/>
    <cellStyle name="Salida 2" xfId="1074"/>
    <cellStyle name="Text" xfId="1075"/>
    <cellStyle name="Text 2" xfId="1076"/>
    <cellStyle name="Text 3" xfId="1077"/>
    <cellStyle name="Text_Historico" xfId="1078"/>
    <cellStyle name="Texto de advertencia 2" xfId="1079"/>
    <cellStyle name="Texto explicativo 2" xfId="1080"/>
    <cellStyle name="Título 1 2" xfId="1081"/>
    <cellStyle name="Título 2 2" xfId="1082"/>
    <cellStyle name="Título 3 2" xfId="1083"/>
    <cellStyle name="Título 4" xfId="1084"/>
    <cellStyle name="Total 2" xfId="1085"/>
    <cellStyle name="Total 3" xfId="1086"/>
    <cellStyle name="ДАТА" xfId="1087"/>
    <cellStyle name="ДАТА 2" xfId="1088"/>
    <cellStyle name="ДАТА 3" xfId="1089"/>
    <cellStyle name="ДАТА_Historico" xfId="1090"/>
    <cellStyle name="ДЕНЕЖНЫЙ_BOPENGC" xfId="1091"/>
    <cellStyle name="ЗАГОЛОВОК1" xfId="1092"/>
    <cellStyle name="ЗАГОЛОВОК1 2" xfId="1093"/>
    <cellStyle name="ЗАГОЛОВОК1 3" xfId="1094"/>
    <cellStyle name="ЗАГОЛОВОК1_Historico" xfId="1095"/>
    <cellStyle name="ЗАГОЛОВОК2" xfId="1096"/>
    <cellStyle name="ЗАГОЛОВОК2 2" xfId="1097"/>
    <cellStyle name="ЗАГОЛОВОК2 3" xfId="1098"/>
    <cellStyle name="ЗАГОЛОВОК2_Historico" xfId="1099"/>
    <cellStyle name="ИТОГОВЫЙ" xfId="1100"/>
    <cellStyle name="ИТОГОВЫЙ 2" xfId="1101"/>
    <cellStyle name="ИТОГОВЫЙ 3" xfId="1102"/>
    <cellStyle name="ИТОГОВЫЙ_Historico" xfId="1103"/>
    <cellStyle name="Обычный_BOPENGC" xfId="1104"/>
    <cellStyle name="ПРОЦЕНТНЫЙ_BOPENGC" xfId="1105"/>
    <cellStyle name="ТЕКСТ" xfId="1106"/>
    <cellStyle name="ТЕКСТ 2" xfId="1107"/>
    <cellStyle name="ТЕКСТ 3" xfId="1108"/>
    <cellStyle name="ТЕКСТ_Historico" xfId="1109"/>
    <cellStyle name="ФИКСИРОВАННЫЙ" xfId="1110"/>
    <cellStyle name="ФИКСИРОВАННЫЙ 2" xfId="1111"/>
    <cellStyle name="ФИКСИРОВАННЫЙ 3" xfId="1112"/>
    <cellStyle name="ФИКСИРОВАННЫЙ_Historico" xfId="1113"/>
    <cellStyle name="ФИНАНСОВЫЙ_BOPENGC" xfId="1114"/>
  </cellStyles>
  <dxfs count="0"/>
  <tableStyles count="0" defaultTableStyle="TableStyleMedium9" defaultPivotStyle="PivotStyleMedium4"/>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mac\Downloads\KARELIA\Volumes\DISK_IMG\Volumes\KARELIA\POAI%20HOMOLOGADO%20ALVARADO%20OK.%2023%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DEFINITIVO"/>
      <sheetName val="FTES DE INVERSION "/>
      <sheetName val="RESUMEN SALDOS DISP"/>
      <sheetName val="saldo del 2016 disponible"/>
    </sheetNames>
    <sheetDataSet>
      <sheetData sheetId="0" refreshError="1"/>
      <sheetData sheetId="1" refreshError="1">
        <row r="4">
          <cell r="D4">
            <v>2447878292.6099896</v>
          </cell>
        </row>
        <row r="8">
          <cell r="D8">
            <v>1942467172.3700094</v>
          </cell>
        </row>
        <row r="12">
          <cell r="D12">
            <v>2216698424.5799994</v>
          </cell>
        </row>
        <row r="63">
          <cell r="D63">
            <v>6114120677.6700001</v>
          </cell>
        </row>
        <row r="70">
          <cell r="D70">
            <v>317175198.97000003</v>
          </cell>
        </row>
        <row r="75">
          <cell r="D75">
            <v>329881201.54000002</v>
          </cell>
        </row>
        <row r="82">
          <cell r="D82">
            <v>164554800.34</v>
          </cell>
        </row>
      </sheetData>
      <sheetData sheetId="2" refreshError="1"/>
      <sheetData sheetId="3" refreshError="1">
        <row r="23">
          <cell r="D23">
            <v>5990829486.1000004</v>
          </cell>
        </row>
        <row r="34">
          <cell r="D34">
            <v>88733551840.059998</v>
          </cell>
        </row>
        <row r="38">
          <cell r="D38">
            <v>1652596543.7900004</v>
          </cell>
        </row>
        <row r="44">
          <cell r="D44">
            <v>438099292.69999999</v>
          </cell>
        </row>
        <row r="49">
          <cell r="D49">
            <v>4156423280.9500003</v>
          </cell>
        </row>
        <row r="52">
          <cell r="D52">
            <v>3949864259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492"/>
  <sheetViews>
    <sheetView view="pageBreakPreview" zoomScale="93" zoomScaleNormal="150" zoomScaleSheetLayoutView="93" zoomScalePageLayoutView="150" workbookViewId="0">
      <pane xSplit="11" ySplit="3" topLeftCell="BH467" activePane="bottomRight" state="frozen"/>
      <selection pane="topRight" activeCell="L1" sqref="L1"/>
      <selection pane="bottomLeft" activeCell="A4" sqref="A4"/>
      <selection pane="bottomRight" activeCell="J2" sqref="J2"/>
    </sheetView>
  </sheetViews>
  <sheetFormatPr baseColWidth="10" defaultColWidth="10.8984375" defaultRowHeight="13.2"/>
  <cols>
    <col min="1" max="1" width="3.3984375" style="144" customWidth="1"/>
    <col min="2" max="2" width="5.3984375" style="144" customWidth="1"/>
    <col min="3" max="3" width="4.3984375" style="144" customWidth="1"/>
    <col min="4" max="4" width="6.59765625" style="144" customWidth="1"/>
    <col min="5" max="5" width="5.09765625" style="144" customWidth="1"/>
    <col min="6" max="6" width="17.3984375" style="144" customWidth="1"/>
    <col min="7" max="7" width="14.3984375" style="212" customWidth="1"/>
    <col min="8" max="8" width="7.59765625" style="212" customWidth="1"/>
    <col min="9" max="9" width="7.59765625" style="212" hidden="1" customWidth="1"/>
    <col min="10" max="10" width="37.09765625" style="213" customWidth="1"/>
    <col min="11" max="11" width="22.8984375" style="358" customWidth="1"/>
    <col min="12" max="12" width="16.09765625" style="21" customWidth="1"/>
    <col min="13" max="13" width="20.5" style="21" bestFit="1" customWidth="1"/>
    <col min="14" max="15" width="18.19921875" style="21" bestFit="1" customWidth="1"/>
    <col min="16" max="16" width="22.69921875" style="21" bestFit="1" customWidth="1"/>
    <col min="17" max="17" width="14.5" style="364" bestFit="1" customWidth="1"/>
    <col min="18" max="18" width="13.59765625" style="364" bestFit="1" customWidth="1"/>
    <col min="19" max="19" width="12.59765625" style="364" bestFit="1" customWidth="1"/>
    <col min="20" max="20" width="14.8984375" style="364" bestFit="1" customWidth="1"/>
    <col min="21" max="21" width="12.59765625" style="364" customWidth="1"/>
    <col min="22" max="24" width="13.5" style="364" customWidth="1"/>
    <col min="25" max="25" width="12.59765625" style="364" customWidth="1"/>
    <col min="26" max="26" width="11.8984375" style="364" customWidth="1"/>
    <col min="27" max="27" width="15.09765625" style="364" customWidth="1"/>
    <col min="28" max="29" width="11.8984375" style="364" customWidth="1"/>
    <col min="30" max="30" width="12.59765625" style="364" customWidth="1"/>
    <col min="31" max="31" width="14.8984375" style="364" bestFit="1" customWidth="1"/>
    <col min="32" max="32" width="11.8984375" style="324" bestFit="1" customWidth="1"/>
    <col min="33" max="33" width="14.8984375" style="2" bestFit="1" customWidth="1"/>
    <col min="34" max="34" width="12.8984375" style="2" bestFit="1" customWidth="1"/>
    <col min="35" max="35" width="13" style="2" bestFit="1" customWidth="1"/>
    <col min="36" max="36" width="12.09765625" style="2" customWidth="1"/>
    <col min="37" max="37" width="13.59765625" style="2" bestFit="1" customWidth="1"/>
    <col min="38" max="38" width="13.3984375" style="2" customWidth="1"/>
    <col min="39" max="39" width="14.8984375" style="2" bestFit="1" customWidth="1"/>
    <col min="40" max="40" width="12.8984375" style="2" bestFit="1" customWidth="1"/>
    <col min="41" max="41" width="14.8984375" style="2" bestFit="1" customWidth="1"/>
    <col min="42" max="42" width="13.09765625" style="2" customWidth="1"/>
    <col min="43" max="43" width="12" style="2" bestFit="1" customWidth="1"/>
    <col min="44" max="44" width="21.19921875" style="2" customWidth="1"/>
    <col min="45" max="45" width="20.5" style="2" bestFit="1" customWidth="1"/>
    <col min="46" max="46" width="14.3984375" style="2" bestFit="1" customWidth="1"/>
    <col min="47" max="48" width="10.8984375" style="2"/>
    <col min="49" max="49" width="18.59765625" style="2" bestFit="1" customWidth="1"/>
    <col min="50" max="50" width="18.19921875" style="2" bestFit="1" customWidth="1"/>
    <col min="51" max="51" width="15.59765625" style="2" bestFit="1" customWidth="1"/>
    <col min="52" max="52" width="18" style="2" customWidth="1"/>
    <col min="53" max="53" width="15.59765625" style="2" bestFit="1" customWidth="1"/>
    <col min="54" max="55" width="16.59765625" style="2" bestFit="1" customWidth="1"/>
    <col min="56" max="56" width="17" style="2" bestFit="1" customWidth="1"/>
    <col min="57" max="57" width="14.3984375" style="2" bestFit="1" customWidth="1"/>
    <col min="58" max="58" width="16.59765625" style="2" bestFit="1" customWidth="1"/>
    <col min="59" max="59" width="18.19921875" style="2" bestFit="1" customWidth="1"/>
    <col min="60" max="60" width="16.59765625" style="2" bestFit="1" customWidth="1"/>
    <col min="61" max="61" width="16.3984375" style="2" customWidth="1"/>
    <col min="62" max="62" width="13.59765625" style="2" bestFit="1" customWidth="1"/>
    <col min="63" max="195" width="10.8984375" style="2"/>
    <col min="196" max="196" width="14.5" style="2" bestFit="1" customWidth="1"/>
    <col min="197" max="16384" width="10.8984375" style="2"/>
  </cols>
  <sheetData>
    <row r="1" spans="1:61" ht="24.6" customHeight="1">
      <c r="A1" s="690" t="s">
        <v>360</v>
      </c>
      <c r="B1" s="690"/>
      <c r="C1" s="690"/>
      <c r="D1" s="690"/>
      <c r="E1" s="690"/>
      <c r="F1" s="690"/>
      <c r="G1" s="690"/>
      <c r="H1" s="690"/>
      <c r="I1" s="690"/>
      <c r="J1" s="690"/>
      <c r="K1" s="691"/>
      <c r="Q1" s="692" t="s">
        <v>373</v>
      </c>
      <c r="R1" s="692"/>
      <c r="S1" s="692"/>
      <c r="T1" s="692"/>
      <c r="U1" s="692"/>
      <c r="V1" s="692"/>
      <c r="W1" s="692"/>
      <c r="X1" s="692"/>
      <c r="Y1" s="692"/>
      <c r="Z1" s="692"/>
      <c r="AA1" s="692"/>
      <c r="AB1" s="692"/>
      <c r="AC1" s="692"/>
      <c r="AD1" s="692"/>
      <c r="AE1" s="692"/>
      <c r="AF1" s="692"/>
      <c r="AS1" s="626"/>
    </row>
    <row r="2" spans="1:61" s="6" customFormat="1" ht="110.25" customHeight="1">
      <c r="A2" s="3" t="s">
        <v>2</v>
      </c>
      <c r="B2" s="3" t="s">
        <v>3</v>
      </c>
      <c r="C2" s="3" t="s">
        <v>4</v>
      </c>
      <c r="D2" s="3" t="s">
        <v>5</v>
      </c>
      <c r="E2" s="3" t="s">
        <v>6</v>
      </c>
      <c r="F2" s="3" t="s">
        <v>781</v>
      </c>
      <c r="G2" s="3" t="s">
        <v>7</v>
      </c>
      <c r="H2" s="3" t="s">
        <v>338</v>
      </c>
      <c r="I2" s="3" t="s">
        <v>341</v>
      </c>
      <c r="J2" s="246" t="s">
        <v>8</v>
      </c>
      <c r="K2" s="648" t="s">
        <v>9</v>
      </c>
      <c r="L2" s="360" t="s">
        <v>376</v>
      </c>
      <c r="M2" s="356" t="s">
        <v>385</v>
      </c>
      <c r="N2" s="356" t="s">
        <v>374</v>
      </c>
      <c r="O2" s="356" t="s">
        <v>10</v>
      </c>
      <c r="P2" s="356" t="s">
        <v>375</v>
      </c>
      <c r="Q2" s="361" t="s">
        <v>361</v>
      </c>
      <c r="R2" s="361" t="s">
        <v>362</v>
      </c>
      <c r="S2" s="361" t="s">
        <v>363</v>
      </c>
      <c r="T2" s="361" t="s">
        <v>364</v>
      </c>
      <c r="U2" s="361" t="s">
        <v>365</v>
      </c>
      <c r="V2" s="361" t="s">
        <v>366</v>
      </c>
      <c r="W2" s="361" t="s">
        <v>14</v>
      </c>
      <c r="X2" s="361" t="s">
        <v>367</v>
      </c>
      <c r="Y2" s="361" t="s">
        <v>368</v>
      </c>
      <c r="Z2" s="361" t="s">
        <v>369</v>
      </c>
      <c r="AA2" s="361" t="s">
        <v>399</v>
      </c>
      <c r="AB2" s="361" t="s">
        <v>370</v>
      </c>
      <c r="AC2" s="361" t="s">
        <v>13</v>
      </c>
      <c r="AD2" s="361" t="s">
        <v>12</v>
      </c>
      <c r="AE2" s="361" t="s">
        <v>371</v>
      </c>
      <c r="AF2" s="346" t="s">
        <v>372</v>
      </c>
      <c r="AG2" s="343" t="s">
        <v>377</v>
      </c>
      <c r="AH2" s="343" t="s">
        <v>378</v>
      </c>
      <c r="AI2" s="343" t="s">
        <v>379</v>
      </c>
      <c r="AJ2" s="343" t="s">
        <v>380</v>
      </c>
      <c r="AK2" s="344" t="s">
        <v>381</v>
      </c>
      <c r="AL2" s="344" t="s">
        <v>400</v>
      </c>
      <c r="AM2" s="344" t="s">
        <v>1391</v>
      </c>
      <c r="AN2" s="344" t="s">
        <v>16</v>
      </c>
      <c r="AO2" s="344" t="s">
        <v>382</v>
      </c>
      <c r="AP2" s="344" t="s">
        <v>383</v>
      </c>
      <c r="AQ2" s="344" t="s">
        <v>384</v>
      </c>
      <c r="AR2" s="368" t="s">
        <v>386</v>
      </c>
      <c r="AS2" s="369" t="s">
        <v>387</v>
      </c>
      <c r="AT2" s="369" t="s">
        <v>388</v>
      </c>
      <c r="AU2" s="369" t="s">
        <v>389</v>
      </c>
      <c r="AV2" s="369" t="s">
        <v>390</v>
      </c>
      <c r="AW2" s="369" t="s">
        <v>770</v>
      </c>
      <c r="AX2" s="339" t="s">
        <v>391</v>
      </c>
      <c r="AY2" s="339" t="s">
        <v>392</v>
      </c>
      <c r="AZ2" s="339" t="s">
        <v>393</v>
      </c>
      <c r="BA2" s="339" t="s">
        <v>1390</v>
      </c>
      <c r="BB2" s="339" t="s">
        <v>394</v>
      </c>
      <c r="BC2" s="339" t="s">
        <v>1392</v>
      </c>
      <c r="BD2" s="339" t="s">
        <v>744</v>
      </c>
      <c r="BE2" s="339" t="s">
        <v>395</v>
      </c>
      <c r="BF2" s="339" t="s">
        <v>396</v>
      </c>
      <c r="BG2" s="370" t="s">
        <v>397</v>
      </c>
      <c r="BH2" s="370" t="s">
        <v>398</v>
      </c>
      <c r="BI2" s="687" t="s">
        <v>1387</v>
      </c>
    </row>
    <row r="3" spans="1:61" s="306" customFormat="1" ht="13.8">
      <c r="A3" s="303"/>
      <c r="B3" s="303"/>
      <c r="C3" s="303"/>
      <c r="D3" s="303"/>
      <c r="E3" s="303"/>
      <c r="F3" s="303"/>
      <c r="G3" s="304"/>
      <c r="H3" s="304"/>
      <c r="I3" s="304"/>
      <c r="J3" s="305"/>
      <c r="K3" s="357"/>
      <c r="L3" s="362"/>
      <c r="M3" s="378">
        <f>SUM(M4:M471)</f>
        <v>129075000000</v>
      </c>
      <c r="N3" s="525">
        <f>SUM(N4:N471)</f>
        <v>1350000000</v>
      </c>
      <c r="O3" s="525">
        <f>SUM(O4:O471)</f>
        <v>2450000000</v>
      </c>
      <c r="P3" s="525">
        <v>30000000</v>
      </c>
      <c r="Q3" s="524">
        <f>SUM(Q4:Q471)</f>
        <v>374640000</v>
      </c>
      <c r="R3" s="524">
        <f>SUM(R4:R470)</f>
        <v>479719200</v>
      </c>
      <c r="S3" s="524">
        <f>SUM(S4:S471)</f>
        <v>67468800</v>
      </c>
      <c r="T3" s="376">
        <f>SUM(T4:T469)</f>
        <v>2914595780</v>
      </c>
      <c r="U3" s="524">
        <f>SUM(U4:U471)</f>
        <v>10983000</v>
      </c>
      <c r="V3" s="524">
        <f>SUM(V4:V471)</f>
        <v>12552000</v>
      </c>
      <c r="W3" s="526">
        <v>250000000</v>
      </c>
      <c r="X3" s="526">
        <f>SUM(X4:X471)</f>
        <v>282420000</v>
      </c>
      <c r="Y3" s="524">
        <f>SUM(Y4:Y471)</f>
        <v>21966000</v>
      </c>
      <c r="Z3" s="524">
        <f>SUM(Z4:Z470)</f>
        <v>9414000</v>
      </c>
      <c r="AA3" s="394">
        <f>SUM(AA4:AA471)</f>
        <v>46650000</v>
      </c>
      <c r="AB3" s="394">
        <f>SUM(AB4:AB471)</f>
        <v>9414000</v>
      </c>
      <c r="AC3" s="376">
        <f>SUM(AC4:AC471)</f>
        <v>2510400</v>
      </c>
      <c r="AD3" s="524">
        <f>SUM(AD4:AD471)</f>
        <v>40794000</v>
      </c>
      <c r="AE3" s="376">
        <f>SUM(AE4:AE470)</f>
        <v>3261980320</v>
      </c>
      <c r="AF3" s="527">
        <f>SUM(AF4:AF470)</f>
        <v>9414000</v>
      </c>
      <c r="AG3" s="528">
        <v>1440000000</v>
      </c>
      <c r="AH3" s="528">
        <v>40000000</v>
      </c>
      <c r="AI3" s="528">
        <v>320000000</v>
      </c>
      <c r="AJ3" s="528">
        <v>5000000</v>
      </c>
      <c r="AK3" s="528">
        <v>960000000</v>
      </c>
      <c r="AL3" s="528">
        <v>20000000</v>
      </c>
      <c r="AM3" s="528">
        <v>1440000000</v>
      </c>
      <c r="AN3" s="528">
        <v>30000000</v>
      </c>
      <c r="AO3" s="379">
        <v>3500000000</v>
      </c>
      <c r="AP3" s="379">
        <v>15000000</v>
      </c>
      <c r="AQ3" s="379">
        <v>70000000</v>
      </c>
      <c r="AR3" s="377"/>
      <c r="AS3" s="377">
        <f>SUM(AS283:AS338)</f>
        <v>155103070433.54999</v>
      </c>
      <c r="AT3" s="377">
        <f>SUM(AT334:AT338)</f>
        <v>1000000</v>
      </c>
      <c r="AU3" s="341"/>
      <c r="AV3" s="341"/>
      <c r="AW3" s="377">
        <f>SUM(AW148:AW155)</f>
        <v>6000000000</v>
      </c>
      <c r="AX3" s="377"/>
      <c r="AY3" s="411">
        <v>17000000</v>
      </c>
      <c r="AZ3" s="411">
        <v>15000000</v>
      </c>
      <c r="BA3" s="377">
        <v>20000000</v>
      </c>
      <c r="BB3" s="525">
        <v>650000000</v>
      </c>
      <c r="BC3" s="525">
        <f>SUM(BC355:BC361)</f>
        <v>127500000</v>
      </c>
      <c r="BD3" s="525"/>
      <c r="BE3" s="525">
        <v>6000000</v>
      </c>
      <c r="BF3" s="525">
        <v>386099292.69999999</v>
      </c>
      <c r="BG3" s="377">
        <v>4500000000</v>
      </c>
      <c r="BH3" s="377">
        <v>150000000</v>
      </c>
      <c r="BI3" s="689">
        <f>SUM(BI229:BI251)</f>
        <v>2255000000</v>
      </c>
    </row>
    <row r="4" spans="1:61" s="17" customFormat="1" ht="27" customHeight="1">
      <c r="A4" s="10" t="s">
        <v>35</v>
      </c>
      <c r="B4" s="10"/>
      <c r="C4" s="10"/>
      <c r="D4" s="10"/>
      <c r="E4" s="10"/>
      <c r="F4" s="10"/>
      <c r="G4" s="11"/>
      <c r="H4" s="11"/>
      <c r="I4" s="11"/>
      <c r="J4" s="247" t="s">
        <v>36</v>
      </c>
      <c r="K4" s="358"/>
      <c r="L4" s="15"/>
      <c r="M4" s="363"/>
      <c r="N4" s="340"/>
      <c r="O4" s="340"/>
      <c r="P4" s="340"/>
      <c r="Q4" s="325"/>
      <c r="R4" s="325"/>
      <c r="S4" s="325"/>
      <c r="T4" s="325"/>
      <c r="U4" s="325"/>
      <c r="V4" s="325"/>
      <c r="W4" s="325"/>
      <c r="X4" s="325"/>
      <c r="Y4" s="325"/>
      <c r="Z4" s="325"/>
      <c r="AA4" s="325"/>
      <c r="AB4" s="325"/>
      <c r="AC4" s="325"/>
      <c r="AD4" s="325"/>
      <c r="AE4" s="325"/>
      <c r="AF4" s="348"/>
      <c r="AG4" s="342"/>
      <c r="AH4" s="342"/>
      <c r="AI4" s="342"/>
      <c r="AJ4" s="342"/>
      <c r="AK4" s="342"/>
      <c r="AL4" s="342"/>
      <c r="AM4" s="342"/>
      <c r="AN4" s="342"/>
      <c r="AO4" s="342"/>
      <c r="AP4" s="342"/>
      <c r="AQ4" s="342"/>
      <c r="AR4" s="371"/>
      <c r="AS4" s="372"/>
      <c r="AT4" s="372"/>
      <c r="AU4" s="340"/>
      <c r="AV4" s="340"/>
      <c r="AW4" s="340"/>
      <c r="AX4" s="340"/>
      <c r="AY4" s="340"/>
      <c r="AZ4" s="340"/>
      <c r="BA4" s="340"/>
      <c r="BB4" s="340"/>
      <c r="BC4" s="340"/>
      <c r="BD4" s="340"/>
      <c r="BE4" s="340"/>
      <c r="BF4" s="340"/>
      <c r="BG4" s="340"/>
      <c r="BH4" s="340"/>
    </row>
    <row r="5" spans="1:61">
      <c r="A5" s="18" t="s">
        <v>35</v>
      </c>
      <c r="B5" s="18" t="s">
        <v>37</v>
      </c>
      <c r="C5" s="18"/>
      <c r="D5" s="18"/>
      <c r="E5" s="18"/>
      <c r="F5" s="18"/>
      <c r="G5" s="19"/>
      <c r="H5" s="19"/>
      <c r="I5" s="19"/>
      <c r="J5" s="248" t="s">
        <v>38</v>
      </c>
      <c r="L5" s="22"/>
    </row>
    <row r="6" spans="1:61">
      <c r="A6" s="18" t="s">
        <v>35</v>
      </c>
      <c r="B6" s="18" t="s">
        <v>37</v>
      </c>
      <c r="C6" s="18" t="s">
        <v>39</v>
      </c>
      <c r="D6" s="18"/>
      <c r="E6" s="18"/>
      <c r="F6" s="18"/>
      <c r="G6" s="19"/>
      <c r="H6" s="19"/>
      <c r="I6" s="19"/>
      <c r="J6" s="248" t="s">
        <v>40</v>
      </c>
      <c r="L6" s="22"/>
      <c r="M6" s="22"/>
      <c r="N6" s="22"/>
      <c r="O6" s="22"/>
      <c r="P6" s="22"/>
      <c r="Q6" s="326"/>
      <c r="R6" s="326"/>
      <c r="S6" s="326"/>
      <c r="T6" s="326"/>
      <c r="U6" s="326"/>
      <c r="V6" s="326"/>
      <c r="W6" s="326"/>
      <c r="X6" s="326"/>
      <c r="Y6" s="326"/>
      <c r="Z6" s="326"/>
      <c r="AA6" s="326"/>
      <c r="AB6" s="326"/>
      <c r="AC6" s="326"/>
      <c r="AD6" s="326"/>
      <c r="AE6" s="326"/>
      <c r="AF6" s="347"/>
      <c r="AG6" s="22"/>
      <c r="AH6" s="22"/>
      <c r="AI6" s="22"/>
      <c r="AJ6" s="22"/>
      <c r="AK6" s="22"/>
      <c r="AL6" s="22"/>
      <c r="AM6" s="22"/>
      <c r="AN6" s="22"/>
      <c r="AO6" s="23"/>
      <c r="AP6" s="21"/>
      <c r="AQ6" s="21"/>
      <c r="AR6" s="21"/>
      <c r="AS6" s="21"/>
      <c r="AT6" s="22"/>
      <c r="AU6" s="22"/>
      <c r="AV6" s="23"/>
      <c r="AW6" s="23"/>
      <c r="AX6" s="23"/>
    </row>
    <row r="7" spans="1:61">
      <c r="A7" s="24" t="s">
        <v>35</v>
      </c>
      <c r="B7" s="24" t="s">
        <v>37</v>
      </c>
      <c r="C7" s="24" t="s">
        <v>39</v>
      </c>
      <c r="D7" s="24" t="s">
        <v>41</v>
      </c>
      <c r="E7" s="24"/>
      <c r="F7" s="24"/>
      <c r="G7" s="25"/>
      <c r="H7" s="25"/>
      <c r="I7" s="25"/>
      <c r="J7" s="249" t="s">
        <v>42</v>
      </c>
      <c r="L7" s="22"/>
      <c r="M7" s="22"/>
      <c r="N7" s="22"/>
      <c r="O7" s="22"/>
      <c r="P7" s="22"/>
      <c r="Q7" s="326"/>
      <c r="R7" s="326"/>
      <c r="S7" s="326"/>
      <c r="T7" s="326"/>
      <c r="U7" s="326"/>
      <c r="V7" s="326"/>
      <c r="W7" s="326"/>
      <c r="X7" s="326"/>
      <c r="Y7" s="326"/>
      <c r="Z7" s="326"/>
      <c r="AA7" s="326"/>
      <c r="AB7" s="326"/>
      <c r="AC7" s="326"/>
      <c r="AD7" s="326"/>
      <c r="AE7" s="326"/>
      <c r="AF7" s="347"/>
      <c r="AG7" s="22"/>
      <c r="AH7" s="22"/>
      <c r="AI7" s="22"/>
      <c r="AJ7" s="22"/>
      <c r="AK7" s="22"/>
      <c r="AL7" s="22"/>
      <c r="AM7" s="22"/>
      <c r="AN7" s="22"/>
      <c r="AO7" s="23"/>
      <c r="AP7" s="21"/>
      <c r="AQ7" s="21"/>
      <c r="AR7" s="21"/>
      <c r="AS7" s="21"/>
      <c r="AT7" s="22"/>
      <c r="AU7" s="22"/>
      <c r="AV7" s="23"/>
      <c r="AW7" s="23"/>
      <c r="AX7" s="23"/>
    </row>
    <row r="8" spans="1:61">
      <c r="A8" s="24" t="s">
        <v>35</v>
      </c>
      <c r="B8" s="24" t="s">
        <v>37</v>
      </c>
      <c r="C8" s="24" t="s">
        <v>39</v>
      </c>
      <c r="D8" s="24" t="s">
        <v>41</v>
      </c>
      <c r="E8" s="24" t="s">
        <v>768</v>
      </c>
      <c r="F8" s="24"/>
      <c r="G8" s="25"/>
      <c r="H8" s="25"/>
      <c r="I8" s="25"/>
      <c r="J8" s="250" t="s">
        <v>44</v>
      </c>
      <c r="L8" s="22"/>
      <c r="M8" s="22"/>
      <c r="N8" s="22"/>
      <c r="O8" s="22"/>
      <c r="P8" s="22"/>
      <c r="Q8" s="326"/>
      <c r="R8" s="326"/>
      <c r="S8" s="326"/>
      <c r="T8" s="326"/>
      <c r="U8" s="326"/>
      <c r="V8" s="326"/>
      <c r="W8" s="326"/>
      <c r="X8" s="326"/>
      <c r="Y8" s="326"/>
      <c r="Z8" s="326"/>
      <c r="AA8" s="326"/>
      <c r="AB8" s="326"/>
      <c r="AC8" s="326"/>
      <c r="AD8" s="326"/>
      <c r="AE8" s="326"/>
      <c r="AF8" s="347"/>
      <c r="AG8" s="22"/>
      <c r="AH8" s="22"/>
      <c r="AI8" s="22"/>
      <c r="AJ8" s="22"/>
      <c r="AK8" s="22"/>
      <c r="AL8" s="22"/>
      <c r="AM8" s="22"/>
      <c r="AN8" s="22"/>
      <c r="AO8" s="23"/>
      <c r="AP8" s="21"/>
      <c r="AQ8" s="21"/>
      <c r="AR8" s="21"/>
      <c r="AS8" s="21"/>
      <c r="AT8" s="22"/>
      <c r="AU8" s="22"/>
      <c r="AV8" s="23"/>
      <c r="AW8" s="23"/>
      <c r="AX8" s="23"/>
    </row>
    <row r="9" spans="1:61" s="37" customFormat="1" ht="31.35" customHeight="1">
      <c r="A9" s="28" t="s">
        <v>35</v>
      </c>
      <c r="B9" s="28" t="s">
        <v>37</v>
      </c>
      <c r="C9" s="28" t="s">
        <v>39</v>
      </c>
      <c r="D9" s="28" t="s">
        <v>41</v>
      </c>
      <c r="E9" s="28" t="s">
        <v>768</v>
      </c>
      <c r="F9" s="616" t="s">
        <v>782</v>
      </c>
      <c r="G9" s="544" t="s">
        <v>47</v>
      </c>
      <c r="H9" s="544" t="s">
        <v>339</v>
      </c>
      <c r="I9" s="544"/>
      <c r="J9" s="545" t="s">
        <v>48</v>
      </c>
      <c r="K9" s="358">
        <f t="shared" ref="K9:K25" si="0">+L9</f>
        <v>700000000</v>
      </c>
      <c r="L9" s="35">
        <f t="shared" ref="L9:L40" si="1">SUM(M9:BH9)</f>
        <v>700000000</v>
      </c>
      <c r="M9" s="35">
        <v>700000000</v>
      </c>
      <c r="N9" s="35"/>
      <c r="O9" s="35"/>
      <c r="P9" s="35"/>
      <c r="Q9" s="327"/>
      <c r="R9" s="327"/>
      <c r="S9" s="327"/>
      <c r="T9" s="327"/>
      <c r="U9" s="327"/>
      <c r="V9" s="327"/>
      <c r="W9" s="327"/>
      <c r="X9" s="327"/>
      <c r="Y9" s="327"/>
      <c r="Z9" s="327"/>
      <c r="AA9" s="327"/>
      <c r="AB9" s="327"/>
      <c r="AC9" s="327"/>
      <c r="AD9" s="327"/>
      <c r="AE9" s="327"/>
      <c r="AF9" s="349"/>
      <c r="AG9" s="35"/>
      <c r="AH9" s="35"/>
      <c r="AI9" s="35"/>
      <c r="AJ9" s="35"/>
      <c r="AK9" s="35"/>
      <c r="AL9" s="35"/>
      <c r="AM9" s="35"/>
      <c r="AN9" s="35"/>
      <c r="AO9" s="36"/>
      <c r="AP9" s="30"/>
      <c r="AQ9" s="30"/>
      <c r="AR9" s="30"/>
      <c r="AS9" s="30"/>
      <c r="AT9" s="35"/>
      <c r="AU9" s="35"/>
      <c r="AV9" s="36"/>
      <c r="AW9" s="36"/>
      <c r="AX9" s="36"/>
    </row>
    <row r="10" spans="1:61">
      <c r="A10" s="38" t="s">
        <v>35</v>
      </c>
      <c r="B10" s="39" t="s">
        <v>39</v>
      </c>
      <c r="C10" s="39"/>
      <c r="D10" s="39"/>
      <c r="E10" s="39"/>
      <c r="F10" s="39"/>
      <c r="G10" s="19"/>
      <c r="H10" s="19"/>
      <c r="I10" s="19"/>
      <c r="J10" s="248" t="s">
        <v>49</v>
      </c>
      <c r="K10" s="358">
        <f t="shared" si="0"/>
        <v>0</v>
      </c>
      <c r="L10" s="35">
        <f t="shared" si="1"/>
        <v>0</v>
      </c>
      <c r="M10" s="22"/>
      <c r="N10" s="22"/>
      <c r="O10" s="22"/>
      <c r="P10" s="22"/>
      <c r="Q10" s="326"/>
      <c r="R10" s="326"/>
      <c r="S10" s="326"/>
      <c r="T10" s="326"/>
      <c r="U10" s="326"/>
      <c r="V10" s="326"/>
      <c r="W10" s="326"/>
      <c r="X10" s="326"/>
      <c r="Y10" s="326"/>
      <c r="Z10" s="326"/>
      <c r="AA10" s="326"/>
      <c r="AB10" s="326"/>
      <c r="AC10" s="326"/>
      <c r="AD10" s="326"/>
      <c r="AE10" s="326"/>
      <c r="AF10" s="347"/>
      <c r="AG10" s="22"/>
      <c r="AH10" s="22"/>
      <c r="AI10" s="22"/>
      <c r="AJ10" s="22"/>
      <c r="AK10" s="22"/>
      <c r="AL10" s="22"/>
      <c r="AM10" s="22"/>
      <c r="AN10" s="22"/>
      <c r="AO10" s="23"/>
      <c r="AP10" s="21"/>
      <c r="AQ10" s="21"/>
      <c r="AR10" s="21"/>
      <c r="AS10" s="21"/>
      <c r="AT10" s="22"/>
      <c r="AU10" s="22"/>
      <c r="AV10" s="23"/>
      <c r="AW10" s="23"/>
      <c r="AX10" s="23"/>
      <c r="AY10" s="23"/>
      <c r="AZ10" s="23"/>
      <c r="BA10" s="23"/>
    </row>
    <row r="11" spans="1:61">
      <c r="A11" s="38" t="s">
        <v>35</v>
      </c>
      <c r="B11" s="39" t="s">
        <v>39</v>
      </c>
      <c r="C11" s="40" t="s">
        <v>50</v>
      </c>
      <c r="D11" s="39"/>
      <c r="E11" s="39"/>
      <c r="F11" s="39"/>
      <c r="G11" s="19"/>
      <c r="H11" s="19"/>
      <c r="I11" s="19"/>
      <c r="J11" s="248" t="s">
        <v>51</v>
      </c>
      <c r="K11" s="358">
        <f t="shared" si="0"/>
        <v>0</v>
      </c>
      <c r="L11" s="35">
        <f t="shared" si="1"/>
        <v>0</v>
      </c>
      <c r="M11" s="22"/>
      <c r="N11" s="22"/>
      <c r="O11" s="22"/>
      <c r="P11" s="22"/>
      <c r="Q11" s="326"/>
      <c r="R11" s="326"/>
      <c r="S11" s="326"/>
      <c r="T11" s="326"/>
      <c r="U11" s="326"/>
      <c r="V11" s="326"/>
      <c r="W11" s="326"/>
      <c r="X11" s="326"/>
      <c r="Y11" s="326"/>
      <c r="Z11" s="326"/>
      <c r="AA11" s="326"/>
      <c r="AB11" s="326"/>
      <c r="AC11" s="326"/>
      <c r="AD11" s="326"/>
      <c r="AE11" s="326"/>
      <c r="AF11" s="347"/>
      <c r="AG11" s="22"/>
      <c r="AH11" s="22"/>
      <c r="AI11" s="22"/>
      <c r="AJ11" s="22"/>
      <c r="AK11" s="22"/>
      <c r="AL11" s="22"/>
      <c r="AM11" s="22"/>
      <c r="AN11" s="22"/>
      <c r="AO11" s="23"/>
      <c r="AP11" s="21"/>
      <c r="AQ11" s="21"/>
      <c r="AR11" s="21"/>
      <c r="AS11" s="21"/>
      <c r="AT11" s="22"/>
      <c r="AU11" s="22"/>
      <c r="AV11" s="23"/>
      <c r="AW11" s="23"/>
      <c r="AX11" s="23"/>
      <c r="AY11" s="23"/>
      <c r="AZ11" s="23"/>
      <c r="BA11" s="23"/>
    </row>
    <row r="12" spans="1:61">
      <c r="A12" s="41" t="s">
        <v>35</v>
      </c>
      <c r="B12" s="42" t="s">
        <v>39</v>
      </c>
      <c r="C12" s="42" t="s">
        <v>50</v>
      </c>
      <c r="D12" s="42" t="s">
        <v>52</v>
      </c>
      <c r="E12" s="43"/>
      <c r="F12" s="43"/>
      <c r="G12" s="44"/>
      <c r="H12" s="44"/>
      <c r="I12" s="44"/>
      <c r="J12" s="252" t="s">
        <v>53</v>
      </c>
      <c r="K12" s="358">
        <f t="shared" si="0"/>
        <v>0</v>
      </c>
      <c r="L12" s="35">
        <f t="shared" si="1"/>
        <v>0</v>
      </c>
      <c r="M12" s="22"/>
      <c r="N12" s="22"/>
      <c r="O12" s="22"/>
      <c r="P12" s="22"/>
      <c r="Q12" s="326"/>
      <c r="R12" s="326"/>
      <c r="S12" s="326"/>
      <c r="T12" s="326"/>
      <c r="U12" s="326"/>
      <c r="V12" s="326"/>
      <c r="W12" s="326"/>
      <c r="X12" s="326"/>
      <c r="Y12" s="326"/>
      <c r="Z12" s="326"/>
      <c r="AA12" s="326"/>
      <c r="AB12" s="326"/>
      <c r="AC12" s="326"/>
      <c r="AD12" s="326"/>
      <c r="AE12" s="326"/>
      <c r="AF12" s="347"/>
      <c r="AG12" s="22"/>
      <c r="AH12" s="22"/>
      <c r="AI12" s="22"/>
      <c r="AJ12" s="22"/>
      <c r="AK12" s="22"/>
      <c r="AL12" s="22"/>
      <c r="AM12" s="22"/>
      <c r="AN12" s="22"/>
      <c r="AO12" s="23"/>
      <c r="AP12" s="21"/>
      <c r="AQ12" s="21"/>
      <c r="AR12" s="21"/>
      <c r="AS12" s="21"/>
      <c r="AT12" s="22"/>
      <c r="AU12" s="22"/>
      <c r="AV12" s="23"/>
      <c r="AW12" s="23"/>
      <c r="AX12" s="23"/>
      <c r="AY12" s="23"/>
      <c r="AZ12" s="23"/>
      <c r="BA12" s="23"/>
    </row>
    <row r="13" spans="1:61" s="37" customFormat="1">
      <c r="A13" s="41" t="s">
        <v>35</v>
      </c>
      <c r="B13" s="42" t="s">
        <v>39</v>
      </c>
      <c r="C13" s="42" t="s">
        <v>50</v>
      </c>
      <c r="D13" s="42" t="s">
        <v>52</v>
      </c>
      <c r="E13" s="45" t="s">
        <v>54</v>
      </c>
      <c r="F13" s="45"/>
      <c r="G13" s="44"/>
      <c r="H13" s="44"/>
      <c r="I13" s="44"/>
      <c r="J13" s="253" t="s">
        <v>55</v>
      </c>
      <c r="K13" s="358">
        <f t="shared" si="0"/>
        <v>0</v>
      </c>
      <c r="L13" s="35">
        <f t="shared" si="1"/>
        <v>0</v>
      </c>
      <c r="M13" s="35"/>
      <c r="N13" s="35"/>
      <c r="O13" s="35"/>
      <c r="P13" s="35"/>
      <c r="Q13" s="327"/>
      <c r="R13" s="327"/>
      <c r="S13" s="327"/>
      <c r="T13" s="327"/>
      <c r="U13" s="327"/>
      <c r="V13" s="327"/>
      <c r="W13" s="327"/>
      <c r="X13" s="327"/>
      <c r="Y13" s="327"/>
      <c r="Z13" s="327"/>
      <c r="AA13" s="327"/>
      <c r="AB13" s="327"/>
      <c r="AC13" s="327"/>
      <c r="AD13" s="327"/>
      <c r="AE13" s="327"/>
      <c r="AF13" s="349"/>
      <c r="AG13" s="35"/>
      <c r="AH13" s="35"/>
      <c r="AI13" s="35"/>
      <c r="AJ13" s="35"/>
      <c r="AK13" s="35"/>
      <c r="AL13" s="35"/>
      <c r="AM13" s="35"/>
      <c r="AN13" s="35"/>
      <c r="AO13" s="36"/>
      <c r="AP13" s="30"/>
      <c r="AQ13" s="30"/>
      <c r="AR13" s="30"/>
      <c r="AS13" s="30"/>
      <c r="AT13" s="35"/>
      <c r="AU13" s="35"/>
      <c r="AV13" s="36"/>
      <c r="AW13" s="36"/>
      <c r="AX13" s="36"/>
      <c r="AY13" s="36"/>
      <c r="AZ13" s="36"/>
      <c r="BA13" s="36"/>
    </row>
    <row r="14" spans="1:61" s="37" customFormat="1" ht="40.35" customHeight="1">
      <c r="A14" s="48" t="s">
        <v>35</v>
      </c>
      <c r="B14" s="49" t="s">
        <v>39</v>
      </c>
      <c r="C14" s="49" t="s">
        <v>50</v>
      </c>
      <c r="D14" s="49" t="s">
        <v>52</v>
      </c>
      <c r="E14" s="49" t="s">
        <v>54</v>
      </c>
      <c r="F14" s="616" t="s">
        <v>782</v>
      </c>
      <c r="G14" s="544" t="s">
        <v>56</v>
      </c>
      <c r="H14" s="544" t="s">
        <v>339</v>
      </c>
      <c r="I14" s="544"/>
      <c r="J14" s="546" t="s">
        <v>57</v>
      </c>
      <c r="K14" s="358">
        <f t="shared" si="0"/>
        <v>70000000</v>
      </c>
      <c r="L14" s="35">
        <f t="shared" si="1"/>
        <v>70000000</v>
      </c>
      <c r="M14" s="35"/>
      <c r="N14" s="35"/>
      <c r="O14" s="35"/>
      <c r="P14" s="35"/>
      <c r="Q14" s="327"/>
      <c r="R14" s="327"/>
      <c r="S14" s="327"/>
      <c r="T14" s="327">
        <v>70000000</v>
      </c>
      <c r="U14" s="327"/>
      <c r="V14" s="327"/>
      <c r="W14" s="327"/>
      <c r="X14" s="327"/>
      <c r="Y14" s="327"/>
      <c r="Z14" s="327"/>
      <c r="AA14" s="327"/>
      <c r="AB14" s="327"/>
      <c r="AC14" s="327"/>
      <c r="AD14" s="327"/>
      <c r="AE14" s="327"/>
      <c r="AF14" s="349"/>
      <c r="AG14" s="35"/>
      <c r="AH14" s="35"/>
      <c r="AI14" s="35"/>
      <c r="AJ14" s="35"/>
      <c r="AK14" s="35"/>
      <c r="AL14" s="35"/>
      <c r="AM14" s="35"/>
      <c r="AN14" s="35"/>
      <c r="AO14" s="36"/>
      <c r="AP14" s="30"/>
      <c r="AQ14" s="30"/>
      <c r="AR14" s="30"/>
      <c r="AS14" s="30"/>
      <c r="AT14" s="35"/>
      <c r="AU14" s="35"/>
      <c r="AV14" s="36"/>
      <c r="AW14" s="36"/>
      <c r="AX14" s="36"/>
      <c r="AY14" s="36"/>
      <c r="AZ14" s="36"/>
      <c r="BA14" s="36"/>
    </row>
    <row r="15" spans="1:61" s="37" customFormat="1" ht="36.6" customHeight="1">
      <c r="A15" s="48" t="s">
        <v>35</v>
      </c>
      <c r="B15" s="49" t="s">
        <v>39</v>
      </c>
      <c r="C15" s="49" t="s">
        <v>50</v>
      </c>
      <c r="D15" s="49" t="s">
        <v>52</v>
      </c>
      <c r="E15" s="49" t="s">
        <v>54</v>
      </c>
      <c r="F15" s="616" t="s">
        <v>782</v>
      </c>
      <c r="G15" s="544" t="s">
        <v>58</v>
      </c>
      <c r="H15" s="547" t="s">
        <v>339</v>
      </c>
      <c r="I15" s="547"/>
      <c r="J15" s="548" t="s">
        <v>59</v>
      </c>
      <c r="K15" s="358">
        <f t="shared" si="0"/>
        <v>50000000</v>
      </c>
      <c r="L15" s="35">
        <f t="shared" si="1"/>
        <v>50000000</v>
      </c>
      <c r="M15" s="35"/>
      <c r="N15" s="35"/>
      <c r="O15" s="35"/>
      <c r="P15" s="35"/>
      <c r="Q15" s="327"/>
      <c r="R15" s="327"/>
      <c r="S15" s="327"/>
      <c r="T15" s="327">
        <v>50000000</v>
      </c>
      <c r="U15" s="327"/>
      <c r="V15" s="327"/>
      <c r="W15" s="327"/>
      <c r="X15" s="327"/>
      <c r="Y15" s="327"/>
      <c r="Z15" s="327"/>
      <c r="AA15" s="327"/>
      <c r="AB15" s="327"/>
      <c r="AC15" s="327"/>
      <c r="AD15" s="327"/>
      <c r="AE15" s="327"/>
      <c r="AF15" s="349"/>
      <c r="AG15" s="35"/>
      <c r="AH15" s="35"/>
      <c r="AI15" s="35"/>
      <c r="AJ15" s="35"/>
      <c r="AK15" s="35"/>
      <c r="AL15" s="35"/>
      <c r="AM15" s="35"/>
      <c r="AN15" s="35"/>
      <c r="AO15" s="36"/>
      <c r="AP15" s="30"/>
      <c r="AQ15" s="30"/>
      <c r="AR15" s="30"/>
      <c r="AS15" s="30"/>
      <c r="AT15" s="35"/>
      <c r="AU15" s="35"/>
      <c r="AV15" s="36"/>
      <c r="AW15" s="36"/>
      <c r="AX15" s="36"/>
      <c r="AY15" s="36"/>
      <c r="AZ15" s="36"/>
      <c r="BA15" s="36"/>
    </row>
    <row r="16" spans="1:61" s="37" customFormat="1" ht="43.35" customHeight="1">
      <c r="A16" s="48" t="s">
        <v>35</v>
      </c>
      <c r="B16" s="49" t="s">
        <v>39</v>
      </c>
      <c r="C16" s="49" t="s">
        <v>50</v>
      </c>
      <c r="D16" s="49" t="s">
        <v>52</v>
      </c>
      <c r="E16" s="49" t="s">
        <v>54</v>
      </c>
      <c r="F16" s="49" t="s">
        <v>784</v>
      </c>
      <c r="G16" s="617" t="s">
        <v>783</v>
      </c>
      <c r="H16" s="323" t="s">
        <v>339</v>
      </c>
      <c r="I16" s="323"/>
      <c r="J16" s="549" t="s">
        <v>479</v>
      </c>
      <c r="K16" s="358">
        <f t="shared" si="0"/>
        <v>100000000</v>
      </c>
      <c r="L16" s="35">
        <f t="shared" si="1"/>
        <v>100000000</v>
      </c>
      <c r="M16" s="35"/>
      <c r="N16" s="35"/>
      <c r="O16" s="35"/>
      <c r="P16" s="35"/>
      <c r="Q16" s="327"/>
      <c r="R16" s="327"/>
      <c r="S16" s="327"/>
      <c r="T16" s="327">
        <v>100000000</v>
      </c>
      <c r="U16" s="327"/>
      <c r="V16" s="327"/>
      <c r="W16" s="327"/>
      <c r="X16" s="327"/>
      <c r="Y16" s="327"/>
      <c r="Z16" s="327"/>
      <c r="AA16" s="327"/>
      <c r="AB16" s="327"/>
      <c r="AC16" s="327"/>
      <c r="AD16" s="327"/>
      <c r="AE16" s="327"/>
      <c r="AF16" s="349"/>
      <c r="AG16" s="35"/>
      <c r="AH16" s="35"/>
      <c r="AI16" s="35"/>
      <c r="AJ16" s="35"/>
      <c r="AK16" s="35"/>
      <c r="AL16" s="35"/>
      <c r="AM16" s="35"/>
      <c r="AN16" s="35"/>
      <c r="AO16" s="36"/>
      <c r="AP16" s="30"/>
      <c r="AQ16" s="30"/>
      <c r="AR16" s="30"/>
      <c r="AS16" s="30"/>
      <c r="AT16" s="35"/>
      <c r="AU16" s="35"/>
      <c r="AV16" s="36"/>
      <c r="AW16" s="36"/>
      <c r="AX16" s="36"/>
      <c r="AY16" s="36"/>
      <c r="AZ16" s="36"/>
      <c r="BA16" s="36"/>
    </row>
    <row r="17" spans="1:53" s="37" customFormat="1" ht="45" customHeight="1">
      <c r="A17" s="48" t="s">
        <v>35</v>
      </c>
      <c r="B17" s="49" t="s">
        <v>39</v>
      </c>
      <c r="C17" s="49" t="s">
        <v>50</v>
      </c>
      <c r="D17" s="49" t="s">
        <v>52</v>
      </c>
      <c r="E17" s="49" t="s">
        <v>54</v>
      </c>
      <c r="F17" s="49" t="s">
        <v>786</v>
      </c>
      <c r="G17" s="617" t="s">
        <v>785</v>
      </c>
      <c r="H17" s="323" t="s">
        <v>339</v>
      </c>
      <c r="I17" s="323"/>
      <c r="J17" s="549" t="s">
        <v>480</v>
      </c>
      <c r="K17" s="358">
        <f t="shared" si="0"/>
        <v>100000000</v>
      </c>
      <c r="L17" s="35">
        <f t="shared" si="1"/>
        <v>100000000</v>
      </c>
      <c r="M17" s="35"/>
      <c r="N17" s="35"/>
      <c r="O17" s="35"/>
      <c r="P17" s="35"/>
      <c r="Q17" s="327"/>
      <c r="R17" s="327"/>
      <c r="S17" s="327"/>
      <c r="T17" s="327">
        <v>100000000</v>
      </c>
      <c r="U17" s="327"/>
      <c r="V17" s="327"/>
      <c r="W17" s="327"/>
      <c r="X17" s="327"/>
      <c r="Y17" s="327"/>
      <c r="Z17" s="327"/>
      <c r="AA17" s="327"/>
      <c r="AB17" s="327"/>
      <c r="AC17" s="327"/>
      <c r="AD17" s="327"/>
      <c r="AE17" s="327"/>
      <c r="AF17" s="349"/>
      <c r="AG17" s="35"/>
      <c r="AH17" s="35"/>
      <c r="AI17" s="35"/>
      <c r="AJ17" s="35"/>
      <c r="AK17" s="35"/>
      <c r="AL17" s="35"/>
      <c r="AM17" s="35"/>
      <c r="AN17" s="35"/>
      <c r="AO17" s="36"/>
      <c r="AP17" s="30"/>
      <c r="AQ17" s="30"/>
      <c r="AR17" s="30"/>
      <c r="AS17" s="30"/>
      <c r="AT17" s="35"/>
      <c r="AU17" s="35"/>
      <c r="AV17" s="36"/>
      <c r="AW17" s="36"/>
      <c r="AX17" s="36"/>
      <c r="AY17" s="36"/>
      <c r="AZ17" s="36"/>
      <c r="BA17" s="36"/>
    </row>
    <row r="18" spans="1:53">
      <c r="A18" s="41" t="s">
        <v>35</v>
      </c>
      <c r="B18" s="42" t="s">
        <v>39</v>
      </c>
      <c r="C18" s="42" t="s">
        <v>50</v>
      </c>
      <c r="D18" s="43" t="s">
        <v>60</v>
      </c>
      <c r="E18" s="42"/>
      <c r="F18" s="42"/>
      <c r="G18" s="44"/>
      <c r="H18" s="44"/>
      <c r="I18" s="44"/>
      <c r="J18" s="253" t="s">
        <v>61</v>
      </c>
      <c r="K18" s="358">
        <f t="shared" si="0"/>
        <v>0</v>
      </c>
      <c r="L18" s="35">
        <f t="shared" si="1"/>
        <v>0</v>
      </c>
      <c r="M18" s="22"/>
      <c r="N18" s="22"/>
      <c r="O18" s="22"/>
      <c r="P18" s="22"/>
      <c r="Q18" s="326"/>
      <c r="R18" s="326"/>
      <c r="S18" s="326"/>
      <c r="T18" s="326"/>
      <c r="U18" s="326"/>
      <c r="V18" s="326"/>
      <c r="W18" s="326"/>
      <c r="X18" s="326"/>
      <c r="Y18" s="326"/>
      <c r="Z18" s="326"/>
      <c r="AA18" s="326"/>
      <c r="AB18" s="326"/>
      <c r="AC18" s="326"/>
      <c r="AD18" s="326"/>
      <c r="AE18" s="326"/>
      <c r="AF18" s="347"/>
      <c r="AG18" s="22"/>
      <c r="AH18" s="22"/>
      <c r="AI18" s="22"/>
      <c r="AJ18" s="22"/>
      <c r="AK18" s="22"/>
      <c r="AL18" s="22"/>
      <c r="AM18" s="22"/>
      <c r="AN18" s="22"/>
      <c r="AO18" s="23"/>
      <c r="AP18" s="21"/>
      <c r="AQ18" s="21"/>
      <c r="AR18" s="21"/>
      <c r="AS18" s="21"/>
      <c r="AT18" s="22"/>
      <c r="AU18" s="22"/>
      <c r="AV18" s="23"/>
      <c r="AW18" s="23"/>
      <c r="AX18" s="23"/>
      <c r="AY18" s="23"/>
      <c r="AZ18" s="23"/>
      <c r="BA18" s="23"/>
    </row>
    <row r="19" spans="1:53">
      <c r="A19" s="41" t="s">
        <v>35</v>
      </c>
      <c r="B19" s="42" t="s">
        <v>39</v>
      </c>
      <c r="C19" s="42" t="s">
        <v>50</v>
      </c>
      <c r="D19" s="42" t="s">
        <v>60</v>
      </c>
      <c r="E19" s="43" t="s">
        <v>62</v>
      </c>
      <c r="F19" s="43"/>
      <c r="G19" s="44"/>
      <c r="H19" s="44"/>
      <c r="I19" s="44"/>
      <c r="J19" s="252" t="s">
        <v>63</v>
      </c>
      <c r="K19" s="358">
        <f t="shared" si="0"/>
        <v>0</v>
      </c>
      <c r="L19" s="35">
        <f t="shared" si="1"/>
        <v>0</v>
      </c>
      <c r="M19" s="22"/>
      <c r="N19" s="22"/>
      <c r="O19" s="22"/>
      <c r="P19" s="22"/>
      <c r="Q19" s="326"/>
      <c r="R19" s="326"/>
      <c r="S19" s="326"/>
      <c r="T19" s="326"/>
      <c r="U19" s="326"/>
      <c r="V19" s="326"/>
      <c r="W19" s="326"/>
      <c r="X19" s="326"/>
      <c r="Y19" s="326"/>
      <c r="Z19" s="326"/>
      <c r="AA19" s="326"/>
      <c r="AB19" s="326"/>
      <c r="AC19" s="326"/>
      <c r="AD19" s="326"/>
      <c r="AE19" s="326"/>
      <c r="AF19" s="347"/>
      <c r="AG19" s="22"/>
      <c r="AH19" s="22"/>
      <c r="AI19" s="22"/>
      <c r="AJ19" s="22"/>
      <c r="AK19" s="22"/>
      <c r="AL19" s="22"/>
      <c r="AM19" s="22"/>
      <c r="AN19" s="22"/>
      <c r="AO19" s="23"/>
      <c r="AP19" s="21"/>
      <c r="AQ19" s="21"/>
      <c r="AR19" s="21"/>
      <c r="AS19" s="21"/>
      <c r="AT19" s="22"/>
      <c r="AU19" s="22"/>
      <c r="AV19" s="23"/>
      <c r="AW19" s="23"/>
      <c r="AX19" s="23"/>
      <c r="AY19" s="23"/>
      <c r="AZ19" s="23"/>
      <c r="BA19" s="23"/>
    </row>
    <row r="20" spans="1:53" s="37" customFormat="1" ht="38.4" customHeight="1">
      <c r="A20" s="50" t="s">
        <v>35</v>
      </c>
      <c r="B20" s="51" t="s">
        <v>39</v>
      </c>
      <c r="C20" s="51" t="s">
        <v>50</v>
      </c>
      <c r="D20" s="51" t="s">
        <v>60</v>
      </c>
      <c r="E20" s="52" t="s">
        <v>62</v>
      </c>
      <c r="F20" s="616" t="s">
        <v>782</v>
      </c>
      <c r="G20" s="544" t="s">
        <v>64</v>
      </c>
      <c r="H20" s="544" t="s">
        <v>340</v>
      </c>
      <c r="I20" s="544"/>
      <c r="J20" s="545" t="s">
        <v>65</v>
      </c>
      <c r="K20" s="358">
        <f t="shared" si="0"/>
        <v>38329552</v>
      </c>
      <c r="L20" s="35">
        <f t="shared" si="1"/>
        <v>38329552</v>
      </c>
      <c r="M20" s="35"/>
      <c r="N20" s="35"/>
      <c r="O20" s="35"/>
      <c r="P20" s="35"/>
      <c r="Q20" s="327"/>
      <c r="R20" s="327"/>
      <c r="S20" s="327"/>
      <c r="T20" s="327"/>
      <c r="U20" s="327"/>
      <c r="V20" s="327"/>
      <c r="W20" s="327"/>
      <c r="X20" s="327"/>
      <c r="Y20" s="327"/>
      <c r="Z20" s="327"/>
      <c r="AA20" s="327"/>
      <c r="AB20" s="327"/>
      <c r="AC20" s="327"/>
      <c r="AD20" s="327"/>
      <c r="AE20" s="327"/>
      <c r="AF20" s="349"/>
      <c r="AG20" s="35"/>
      <c r="AH20" s="35"/>
      <c r="AI20" s="35"/>
      <c r="AJ20" s="35"/>
      <c r="AK20" s="35">
        <v>38329552</v>
      </c>
      <c r="AL20" s="35"/>
      <c r="AM20" s="35"/>
      <c r="AN20" s="35"/>
      <c r="AO20" s="36"/>
      <c r="AP20" s="30"/>
      <c r="AQ20" s="30"/>
      <c r="AR20" s="30"/>
      <c r="AS20" s="30"/>
      <c r="AT20" s="35"/>
      <c r="AU20" s="35"/>
      <c r="AV20" s="36"/>
      <c r="AW20" s="36"/>
      <c r="AX20" s="36"/>
      <c r="AY20" s="36"/>
      <c r="AZ20" s="36"/>
      <c r="BA20" s="36"/>
    </row>
    <row r="21" spans="1:53" s="37" customFormat="1" ht="33" customHeight="1">
      <c r="A21" s="50" t="s">
        <v>35</v>
      </c>
      <c r="B21" s="51" t="s">
        <v>39</v>
      </c>
      <c r="C21" s="51" t="s">
        <v>50</v>
      </c>
      <c r="D21" s="51" t="s">
        <v>60</v>
      </c>
      <c r="E21" s="52" t="s">
        <v>62</v>
      </c>
      <c r="F21" s="616" t="s">
        <v>782</v>
      </c>
      <c r="G21" s="544" t="s">
        <v>66</v>
      </c>
      <c r="H21" s="544" t="s">
        <v>340</v>
      </c>
      <c r="I21" s="544"/>
      <c r="J21" s="545" t="s">
        <v>67</v>
      </c>
      <c r="K21" s="358">
        <f t="shared" si="0"/>
        <v>50000000</v>
      </c>
      <c r="L21" s="35">
        <f t="shared" si="1"/>
        <v>50000000</v>
      </c>
      <c r="M21" s="35"/>
      <c r="N21" s="35"/>
      <c r="O21" s="35"/>
      <c r="P21" s="35"/>
      <c r="Q21" s="327"/>
      <c r="R21" s="327"/>
      <c r="S21" s="327"/>
      <c r="T21" s="327"/>
      <c r="U21" s="327"/>
      <c r="V21" s="327"/>
      <c r="W21" s="327"/>
      <c r="X21" s="327"/>
      <c r="Y21" s="327"/>
      <c r="Z21" s="327"/>
      <c r="AA21" s="327"/>
      <c r="AB21" s="327"/>
      <c r="AC21" s="327"/>
      <c r="AD21" s="327"/>
      <c r="AE21" s="327"/>
      <c r="AF21" s="349"/>
      <c r="AG21" s="35"/>
      <c r="AH21" s="35"/>
      <c r="AI21" s="35"/>
      <c r="AJ21" s="35"/>
      <c r="AK21" s="35">
        <v>50000000</v>
      </c>
      <c r="AL21" s="35"/>
      <c r="AM21" s="35"/>
      <c r="AN21" s="35"/>
      <c r="AO21" s="36"/>
      <c r="AP21" s="30"/>
      <c r="AQ21" s="30"/>
      <c r="AR21" s="30"/>
      <c r="AS21" s="30"/>
      <c r="AT21" s="35"/>
      <c r="AU21" s="35"/>
      <c r="AV21" s="36"/>
      <c r="AW21" s="36"/>
      <c r="AX21" s="36"/>
      <c r="AY21" s="36"/>
      <c r="AZ21" s="36"/>
      <c r="BA21" s="36"/>
    </row>
    <row r="22" spans="1:53" s="37" customFormat="1" ht="42" customHeight="1">
      <c r="A22" s="50" t="s">
        <v>35</v>
      </c>
      <c r="B22" s="51" t="s">
        <v>39</v>
      </c>
      <c r="C22" s="51" t="s">
        <v>50</v>
      </c>
      <c r="D22" s="51" t="s">
        <v>60</v>
      </c>
      <c r="E22" s="52" t="s">
        <v>62</v>
      </c>
      <c r="F22" s="49" t="s">
        <v>788</v>
      </c>
      <c r="G22" s="617" t="s">
        <v>787</v>
      </c>
      <c r="H22" s="48" t="s">
        <v>340</v>
      </c>
      <c r="I22" s="48"/>
      <c r="J22" s="251" t="s">
        <v>482</v>
      </c>
      <c r="K22" s="358">
        <f t="shared" si="0"/>
        <v>205670448</v>
      </c>
      <c r="L22" s="35">
        <f t="shared" si="1"/>
        <v>205670448</v>
      </c>
      <c r="M22" s="35"/>
      <c r="N22" s="35"/>
      <c r="O22" s="35">
        <v>50000000</v>
      </c>
      <c r="P22" s="35"/>
      <c r="Q22" s="327"/>
      <c r="R22" s="327"/>
      <c r="S22" s="327"/>
      <c r="T22" s="327"/>
      <c r="U22" s="327"/>
      <c r="V22" s="327"/>
      <c r="W22" s="327"/>
      <c r="X22" s="327"/>
      <c r="Y22" s="327"/>
      <c r="Z22" s="327"/>
      <c r="AA22" s="327"/>
      <c r="AB22" s="327"/>
      <c r="AC22" s="327"/>
      <c r="AD22" s="327"/>
      <c r="AE22" s="327"/>
      <c r="AF22" s="349"/>
      <c r="AG22" s="35"/>
      <c r="AH22" s="35"/>
      <c r="AI22" s="35"/>
      <c r="AJ22" s="35"/>
      <c r="AK22" s="35">
        <f>103670448+48000000</f>
        <v>151670448</v>
      </c>
      <c r="AL22" s="35">
        <v>4000000</v>
      </c>
      <c r="AM22" s="35"/>
      <c r="AN22" s="35"/>
      <c r="AO22" s="36"/>
      <c r="AP22" s="30"/>
      <c r="AQ22" s="30"/>
      <c r="AR22" s="30"/>
      <c r="AS22" s="30"/>
      <c r="AT22" s="35"/>
      <c r="AU22" s="35"/>
      <c r="AV22" s="36"/>
      <c r="AW22" s="36"/>
      <c r="AX22" s="36"/>
      <c r="AY22" s="36"/>
      <c r="AZ22" s="36"/>
      <c r="BA22" s="36"/>
    </row>
    <row r="23" spans="1:53" s="37" customFormat="1" ht="30.6" customHeight="1">
      <c r="A23" s="19" t="s">
        <v>35</v>
      </c>
      <c r="B23" s="53" t="s">
        <v>39</v>
      </c>
      <c r="C23" s="53" t="s">
        <v>68</v>
      </c>
      <c r="D23" s="53"/>
      <c r="E23" s="53"/>
      <c r="F23" s="53"/>
      <c r="G23" s="19"/>
      <c r="H23" s="19"/>
      <c r="I23" s="19"/>
      <c r="J23" s="248" t="s">
        <v>69</v>
      </c>
      <c r="K23" s="358">
        <f t="shared" si="0"/>
        <v>0</v>
      </c>
      <c r="L23" s="35">
        <f t="shared" si="1"/>
        <v>0</v>
      </c>
      <c r="M23" s="35"/>
      <c r="N23" s="35"/>
      <c r="O23" s="35"/>
      <c r="P23" s="35"/>
      <c r="Q23" s="327"/>
      <c r="R23" s="327"/>
      <c r="S23" s="327"/>
      <c r="T23" s="327"/>
      <c r="U23" s="327"/>
      <c r="V23" s="327"/>
      <c r="W23" s="327"/>
      <c r="X23" s="327"/>
      <c r="Y23" s="327"/>
      <c r="Z23" s="327"/>
      <c r="AA23" s="327"/>
      <c r="AB23" s="327"/>
      <c r="AC23" s="327"/>
      <c r="AD23" s="327"/>
      <c r="AE23" s="327"/>
      <c r="AF23" s="349"/>
      <c r="AG23" s="35"/>
      <c r="AH23" s="35"/>
      <c r="AI23" s="35"/>
      <c r="AJ23" s="35"/>
      <c r="AK23" s="35"/>
      <c r="AL23" s="35"/>
      <c r="AM23" s="35"/>
      <c r="AN23" s="35"/>
      <c r="AO23" s="36"/>
      <c r="AP23" s="30"/>
      <c r="AQ23" s="30"/>
      <c r="AR23" s="30"/>
      <c r="AS23" s="30"/>
      <c r="AT23" s="35"/>
      <c r="AU23" s="35"/>
      <c r="AV23" s="36"/>
      <c r="AW23" s="36"/>
      <c r="AX23" s="36"/>
      <c r="AY23" s="36"/>
      <c r="AZ23" s="36"/>
      <c r="BA23" s="36"/>
    </row>
    <row r="24" spans="1:53" s="37" customFormat="1" ht="22.35" customHeight="1">
      <c r="A24" s="25" t="s">
        <v>35</v>
      </c>
      <c r="B24" s="25" t="s">
        <v>39</v>
      </c>
      <c r="C24" s="25" t="s">
        <v>68</v>
      </c>
      <c r="D24" s="55" t="s">
        <v>70</v>
      </c>
      <c r="E24" s="55"/>
      <c r="F24" s="55"/>
      <c r="G24" s="55"/>
      <c r="H24" s="55"/>
      <c r="I24" s="55"/>
      <c r="J24" s="255" t="s">
        <v>71</v>
      </c>
      <c r="K24" s="358">
        <f t="shared" si="0"/>
        <v>0</v>
      </c>
      <c r="L24" s="35">
        <f t="shared" si="1"/>
        <v>0</v>
      </c>
      <c r="M24" s="35"/>
      <c r="N24" s="35"/>
      <c r="O24" s="35"/>
      <c r="P24" s="35"/>
      <c r="Q24" s="327"/>
      <c r="R24" s="327"/>
      <c r="S24" s="327"/>
      <c r="T24" s="327"/>
      <c r="U24" s="327"/>
      <c r="V24" s="327"/>
      <c r="W24" s="327"/>
      <c r="X24" s="327"/>
      <c r="Y24" s="327"/>
      <c r="Z24" s="327"/>
      <c r="AA24" s="327"/>
      <c r="AB24" s="327"/>
      <c r="AC24" s="327"/>
      <c r="AD24" s="327"/>
      <c r="AE24" s="327"/>
      <c r="AF24" s="349"/>
      <c r="AG24" s="35"/>
      <c r="AH24" s="35"/>
      <c r="AI24" s="35"/>
      <c r="AJ24" s="35"/>
      <c r="AK24" s="35"/>
      <c r="AL24" s="35"/>
      <c r="AM24" s="35"/>
      <c r="AN24" s="35"/>
      <c r="AO24" s="36"/>
      <c r="AP24" s="30"/>
      <c r="AQ24" s="30"/>
      <c r="AR24" s="30"/>
      <c r="AS24" s="30"/>
      <c r="AT24" s="35"/>
      <c r="AU24" s="35"/>
      <c r="AV24" s="36"/>
      <c r="AW24" s="36"/>
      <c r="AX24" s="36"/>
      <c r="AY24" s="36"/>
      <c r="AZ24" s="36"/>
      <c r="BA24" s="36"/>
    </row>
    <row r="25" spans="1:53" ht="24" customHeight="1">
      <c r="A25" s="44" t="s">
        <v>35</v>
      </c>
      <c r="B25" s="44" t="s">
        <v>39</v>
      </c>
      <c r="C25" s="44" t="s">
        <v>68</v>
      </c>
      <c r="D25" s="60" t="s">
        <v>70</v>
      </c>
      <c r="E25" s="61" t="s">
        <v>74</v>
      </c>
      <c r="F25" s="61"/>
      <c r="G25" s="60"/>
      <c r="H25" s="60"/>
      <c r="I25" s="60"/>
      <c r="J25" s="257" t="s">
        <v>483</v>
      </c>
      <c r="K25" s="358">
        <f t="shared" si="0"/>
        <v>0</v>
      </c>
      <c r="L25" s="35">
        <f t="shared" si="1"/>
        <v>0</v>
      </c>
      <c r="M25" s="22"/>
      <c r="N25" s="22"/>
      <c r="O25" s="22"/>
      <c r="P25" s="22"/>
      <c r="Q25" s="326"/>
      <c r="R25" s="326"/>
      <c r="S25" s="326"/>
      <c r="T25" s="326"/>
      <c r="U25" s="326"/>
      <c r="V25" s="326"/>
      <c r="W25" s="326"/>
      <c r="X25" s="326"/>
      <c r="Y25" s="326"/>
      <c r="Z25" s="326"/>
      <c r="AA25" s="326"/>
      <c r="AB25" s="326"/>
      <c r="AC25" s="326"/>
      <c r="AD25" s="326"/>
      <c r="AE25" s="326"/>
      <c r="AF25" s="347"/>
      <c r="AG25" s="22"/>
      <c r="AH25" s="22"/>
      <c r="AI25" s="22"/>
      <c r="AJ25" s="22"/>
      <c r="AK25" s="22"/>
      <c r="AL25" s="22"/>
      <c r="AM25" s="22"/>
      <c r="AN25" s="22"/>
      <c r="AO25" s="23"/>
      <c r="AP25" s="21"/>
      <c r="AQ25" s="21"/>
      <c r="AR25" s="21"/>
      <c r="AS25" s="21"/>
      <c r="AT25" s="22"/>
      <c r="AU25" s="22"/>
      <c r="AV25" s="23"/>
      <c r="AW25" s="23"/>
      <c r="AX25" s="23"/>
      <c r="AY25" s="23"/>
      <c r="AZ25" s="23"/>
      <c r="BA25" s="23"/>
    </row>
    <row r="26" spans="1:53" s="37" customFormat="1" ht="45.6" customHeight="1">
      <c r="A26" s="48" t="s">
        <v>35</v>
      </c>
      <c r="B26" s="48" t="s">
        <v>39</v>
      </c>
      <c r="C26" s="48" t="s">
        <v>68</v>
      </c>
      <c r="D26" s="62" t="s">
        <v>70</v>
      </c>
      <c r="E26" s="63" t="s">
        <v>74</v>
      </c>
      <c r="F26" s="49" t="s">
        <v>791</v>
      </c>
      <c r="G26" s="618" t="s">
        <v>789</v>
      </c>
      <c r="H26" s="62" t="s">
        <v>339</v>
      </c>
      <c r="I26" s="62"/>
      <c r="J26" s="503" t="s">
        <v>487</v>
      </c>
      <c r="K26" s="358">
        <v>99584000</v>
      </c>
      <c r="L26" s="35">
        <f t="shared" si="1"/>
        <v>100664000</v>
      </c>
      <c r="M26" s="35"/>
      <c r="N26" s="35"/>
      <c r="O26" s="35"/>
      <c r="P26" s="35"/>
      <c r="Q26" s="327"/>
      <c r="R26" s="327"/>
      <c r="S26" s="327"/>
      <c r="T26" s="327"/>
      <c r="U26" s="327"/>
      <c r="V26" s="327"/>
      <c r="W26" s="327"/>
      <c r="X26" s="327"/>
      <c r="Y26" s="327"/>
      <c r="Z26" s="327"/>
      <c r="AA26" s="327">
        <v>42150000</v>
      </c>
      <c r="AB26" s="327">
        <v>8514000</v>
      </c>
      <c r="AC26" s="327"/>
      <c r="AD26" s="327"/>
      <c r="AE26" s="327">
        <v>50000000</v>
      </c>
      <c r="AF26" s="349"/>
      <c r="AG26" s="35"/>
      <c r="AH26" s="35"/>
      <c r="AI26" s="35"/>
      <c r="AJ26" s="35"/>
      <c r="AK26" s="35"/>
      <c r="AL26" s="35"/>
      <c r="AM26" s="35"/>
      <c r="AN26" s="35"/>
      <c r="AO26" s="36"/>
      <c r="AP26" s="30"/>
      <c r="AQ26" s="30"/>
      <c r="AR26" s="30"/>
      <c r="AS26" s="30"/>
      <c r="AT26" s="35"/>
      <c r="AU26" s="35"/>
      <c r="AV26" s="36"/>
      <c r="AW26" s="36"/>
      <c r="AX26" s="36"/>
      <c r="AY26" s="36"/>
      <c r="AZ26" s="36"/>
      <c r="BA26" s="36"/>
    </row>
    <row r="27" spans="1:53" s="37" customFormat="1" ht="42.6" customHeight="1">
      <c r="A27" s="48" t="s">
        <v>35</v>
      </c>
      <c r="B27" s="48" t="s">
        <v>39</v>
      </c>
      <c r="C27" s="48" t="s">
        <v>68</v>
      </c>
      <c r="D27" s="62" t="s">
        <v>70</v>
      </c>
      <c r="E27" s="63" t="s">
        <v>74</v>
      </c>
      <c r="F27" s="49" t="s">
        <v>792</v>
      </c>
      <c r="G27" s="618" t="s">
        <v>790</v>
      </c>
      <c r="H27" s="62" t="s">
        <v>339</v>
      </c>
      <c r="I27" s="62"/>
      <c r="J27" s="503" t="s">
        <v>484</v>
      </c>
      <c r="K27" s="358">
        <f t="shared" ref="K27:K57" si="2">+L27</f>
        <v>100000000</v>
      </c>
      <c r="L27" s="35">
        <f t="shared" si="1"/>
        <v>100000000</v>
      </c>
      <c r="M27" s="35"/>
      <c r="N27" s="35"/>
      <c r="O27" s="35">
        <v>100000000</v>
      </c>
      <c r="P27" s="35"/>
      <c r="Q27" s="327"/>
      <c r="R27" s="327"/>
      <c r="S27" s="327"/>
      <c r="T27" s="327"/>
      <c r="U27" s="327"/>
      <c r="V27" s="327"/>
      <c r="W27" s="327"/>
      <c r="X27" s="327"/>
      <c r="Y27" s="327"/>
      <c r="Z27" s="327"/>
      <c r="AA27" s="327"/>
      <c r="AB27" s="327"/>
      <c r="AC27" s="327"/>
      <c r="AD27" s="327"/>
      <c r="AE27" s="327"/>
      <c r="AF27" s="349"/>
      <c r="AG27" s="35"/>
      <c r="AH27" s="35"/>
      <c r="AI27" s="35"/>
      <c r="AJ27" s="35"/>
      <c r="AK27" s="35"/>
      <c r="AL27" s="35"/>
      <c r="AM27" s="35"/>
      <c r="AN27" s="35"/>
      <c r="AO27" s="36"/>
      <c r="AP27" s="30"/>
      <c r="AQ27" s="30"/>
      <c r="AR27" s="30"/>
      <c r="AS27" s="30"/>
      <c r="AT27" s="35"/>
      <c r="AU27" s="35"/>
      <c r="AV27" s="36"/>
      <c r="AW27" s="36"/>
      <c r="AX27" s="36"/>
      <c r="AY27" s="36"/>
      <c r="AZ27" s="36"/>
      <c r="BA27" s="36"/>
    </row>
    <row r="28" spans="1:53" s="37" customFormat="1">
      <c r="A28" s="44" t="s">
        <v>35</v>
      </c>
      <c r="B28" s="44" t="s">
        <v>39</v>
      </c>
      <c r="C28" s="44" t="s">
        <v>68</v>
      </c>
      <c r="D28" s="60" t="s">
        <v>107</v>
      </c>
      <c r="E28" s="61"/>
      <c r="F28" s="61"/>
      <c r="G28" s="60"/>
      <c r="H28" s="60"/>
      <c r="I28" s="60"/>
      <c r="J28" s="345" t="s">
        <v>349</v>
      </c>
      <c r="K28" s="358">
        <f t="shared" si="2"/>
        <v>0</v>
      </c>
      <c r="L28" s="35">
        <f t="shared" si="1"/>
        <v>0</v>
      </c>
      <c r="M28" s="35"/>
      <c r="N28" s="35"/>
      <c r="O28" s="35"/>
      <c r="P28" s="35"/>
      <c r="Q28" s="327"/>
      <c r="R28" s="327"/>
      <c r="S28" s="327"/>
      <c r="T28" s="327"/>
      <c r="U28" s="327"/>
      <c r="V28" s="327"/>
      <c r="W28" s="327"/>
      <c r="X28" s="327"/>
      <c r="Y28" s="327"/>
      <c r="Z28" s="327"/>
      <c r="AA28" s="327"/>
      <c r="AB28" s="327"/>
      <c r="AC28" s="327"/>
      <c r="AD28" s="327"/>
      <c r="AE28" s="327"/>
      <c r="AF28" s="349"/>
      <c r="AG28" s="35"/>
      <c r="AH28" s="35"/>
      <c r="AI28" s="35"/>
      <c r="AJ28" s="35"/>
      <c r="AK28" s="35"/>
      <c r="AL28" s="35"/>
      <c r="AM28" s="35"/>
      <c r="AN28" s="35"/>
      <c r="AO28" s="36"/>
      <c r="AP28" s="30"/>
      <c r="AQ28" s="30"/>
      <c r="AR28" s="30"/>
      <c r="AS28" s="30"/>
      <c r="AT28" s="35"/>
      <c r="AU28" s="35"/>
      <c r="AV28" s="36"/>
      <c r="AW28" s="36"/>
      <c r="AX28" s="36"/>
      <c r="AY28" s="36"/>
      <c r="AZ28" s="36"/>
      <c r="BA28" s="36"/>
    </row>
    <row r="29" spans="1:53">
      <c r="A29" s="44" t="s">
        <v>35</v>
      </c>
      <c r="B29" s="44" t="s">
        <v>39</v>
      </c>
      <c r="C29" s="44" t="s">
        <v>68</v>
      </c>
      <c r="D29" s="60" t="s">
        <v>107</v>
      </c>
      <c r="E29" s="61" t="s">
        <v>75</v>
      </c>
      <c r="F29" s="61"/>
      <c r="G29" s="60"/>
      <c r="H29" s="60"/>
      <c r="I29" s="60"/>
      <c r="J29" s="257" t="s">
        <v>76</v>
      </c>
      <c r="K29" s="358">
        <f t="shared" si="2"/>
        <v>0</v>
      </c>
      <c r="L29" s="35">
        <f t="shared" si="1"/>
        <v>0</v>
      </c>
      <c r="M29" s="22"/>
      <c r="N29" s="22"/>
      <c r="O29" s="22"/>
      <c r="P29" s="22"/>
      <c r="Q29" s="326"/>
      <c r="R29" s="326"/>
      <c r="S29" s="326"/>
      <c r="T29" s="326"/>
      <c r="U29" s="326"/>
      <c r="V29" s="326"/>
      <c r="W29" s="326"/>
      <c r="X29" s="326"/>
      <c r="Y29" s="326"/>
      <c r="Z29" s="326"/>
      <c r="AA29" s="326"/>
      <c r="AB29" s="326"/>
      <c r="AC29" s="326"/>
      <c r="AD29" s="326"/>
      <c r="AE29" s="326"/>
      <c r="AF29" s="347"/>
      <c r="AG29" s="22"/>
      <c r="AH29" s="22"/>
      <c r="AI29" s="22"/>
      <c r="AJ29" s="22"/>
      <c r="AK29" s="22"/>
      <c r="AL29" s="22"/>
      <c r="AM29" s="22"/>
      <c r="AN29" s="22"/>
      <c r="AO29" s="23"/>
      <c r="AP29" s="21"/>
      <c r="AQ29" s="21"/>
      <c r="AR29" s="21"/>
      <c r="AS29" s="21"/>
      <c r="AT29" s="22"/>
      <c r="AU29" s="22"/>
      <c r="AV29" s="23"/>
      <c r="AW29" s="23"/>
      <c r="AX29" s="23"/>
      <c r="AY29" s="23"/>
      <c r="AZ29" s="23"/>
      <c r="BA29" s="23"/>
    </row>
    <row r="30" spans="1:53" s="37" customFormat="1" ht="42.6" customHeight="1">
      <c r="A30" s="49" t="s">
        <v>35</v>
      </c>
      <c r="B30" s="49" t="s">
        <v>39</v>
      </c>
      <c r="C30" s="49" t="s">
        <v>68</v>
      </c>
      <c r="D30" s="58" t="s">
        <v>107</v>
      </c>
      <c r="E30" s="28" t="s">
        <v>75</v>
      </c>
      <c r="F30" s="49" t="s">
        <v>794</v>
      </c>
      <c r="G30" s="618" t="s">
        <v>793</v>
      </c>
      <c r="H30" s="553" t="s">
        <v>339</v>
      </c>
      <c r="I30" s="163"/>
      <c r="J30" s="258" t="s">
        <v>485</v>
      </c>
      <c r="K30" s="358">
        <f t="shared" si="2"/>
        <v>100000000</v>
      </c>
      <c r="L30" s="35">
        <f t="shared" si="1"/>
        <v>100000000</v>
      </c>
      <c r="M30" s="35"/>
      <c r="N30" s="35"/>
      <c r="O30" s="35">
        <v>100000000</v>
      </c>
      <c r="P30" s="35"/>
      <c r="Q30" s="327"/>
      <c r="R30" s="327"/>
      <c r="S30" s="327"/>
      <c r="T30" s="327"/>
      <c r="U30" s="327"/>
      <c r="V30" s="327"/>
      <c r="W30" s="327"/>
      <c r="X30" s="327"/>
      <c r="Y30" s="327"/>
      <c r="Z30" s="327"/>
      <c r="AA30" s="327"/>
      <c r="AB30" s="327"/>
      <c r="AC30" s="327"/>
      <c r="AD30" s="327"/>
      <c r="AE30" s="327"/>
      <c r="AF30" s="349"/>
      <c r="AG30" s="35"/>
      <c r="AH30" s="35"/>
      <c r="AI30" s="35"/>
      <c r="AJ30" s="35"/>
      <c r="AK30" s="35"/>
      <c r="AL30" s="35"/>
      <c r="AM30" s="35"/>
      <c r="AN30" s="35"/>
      <c r="AO30" s="36"/>
      <c r="AP30" s="30"/>
      <c r="AQ30" s="30"/>
      <c r="AR30" s="30"/>
      <c r="AS30" s="30"/>
      <c r="AT30" s="35"/>
      <c r="AU30" s="35"/>
      <c r="AV30" s="36"/>
      <c r="AW30" s="36"/>
      <c r="AX30" s="36"/>
      <c r="AY30" s="36"/>
      <c r="AZ30" s="36"/>
      <c r="BA30" s="36"/>
    </row>
    <row r="31" spans="1:53">
      <c r="A31" s="44" t="s">
        <v>35</v>
      </c>
      <c r="B31" s="44" t="s">
        <v>39</v>
      </c>
      <c r="C31" s="44" t="s">
        <v>68</v>
      </c>
      <c r="D31" s="60" t="s">
        <v>107</v>
      </c>
      <c r="E31" s="61" t="s">
        <v>77</v>
      </c>
      <c r="F31" s="61"/>
      <c r="G31" s="60"/>
      <c r="H31" s="60"/>
      <c r="I31" s="60"/>
      <c r="J31" s="257" t="s">
        <v>78</v>
      </c>
      <c r="K31" s="358">
        <f t="shared" si="2"/>
        <v>0</v>
      </c>
      <c r="L31" s="35">
        <f t="shared" si="1"/>
        <v>0</v>
      </c>
      <c r="M31" s="22"/>
      <c r="N31" s="22"/>
      <c r="O31" s="22"/>
      <c r="P31" s="22"/>
      <c r="Q31" s="326"/>
      <c r="R31" s="326"/>
      <c r="S31" s="326"/>
      <c r="T31" s="326"/>
      <c r="U31" s="326"/>
      <c r="V31" s="326"/>
      <c r="W31" s="326"/>
      <c r="X31" s="326"/>
      <c r="Y31" s="326"/>
      <c r="Z31" s="326"/>
      <c r="AA31" s="326"/>
      <c r="AB31" s="326"/>
      <c r="AC31" s="326"/>
      <c r="AD31" s="326"/>
      <c r="AE31" s="326"/>
      <c r="AF31" s="347"/>
      <c r="AG31" s="22"/>
      <c r="AH31" s="22"/>
      <c r="AI31" s="22"/>
      <c r="AJ31" s="22"/>
      <c r="AK31" s="22"/>
      <c r="AL31" s="22"/>
      <c r="AM31" s="22"/>
      <c r="AN31" s="22"/>
      <c r="AO31" s="23"/>
      <c r="AP31" s="21"/>
      <c r="AQ31" s="21"/>
      <c r="AR31" s="21"/>
      <c r="AS31" s="21"/>
      <c r="AT31" s="22"/>
      <c r="AU31" s="22"/>
      <c r="AV31" s="23"/>
      <c r="AW31" s="23"/>
      <c r="AX31" s="23"/>
      <c r="AY31" s="23"/>
      <c r="AZ31" s="23"/>
      <c r="BA31" s="23"/>
    </row>
    <row r="32" spans="1:53" s="37" customFormat="1" ht="36.6" customHeight="1">
      <c r="A32" s="49" t="s">
        <v>35</v>
      </c>
      <c r="B32" s="49" t="s">
        <v>39</v>
      </c>
      <c r="C32" s="49" t="s">
        <v>68</v>
      </c>
      <c r="D32" s="58" t="s">
        <v>107</v>
      </c>
      <c r="E32" s="28" t="s">
        <v>77</v>
      </c>
      <c r="F32" s="616" t="s">
        <v>782</v>
      </c>
      <c r="G32" s="550" t="s">
        <v>79</v>
      </c>
      <c r="H32" s="551" t="s">
        <v>339</v>
      </c>
      <c r="I32" s="551"/>
      <c r="J32" s="552" t="s">
        <v>80</v>
      </c>
      <c r="K32" s="358">
        <f t="shared" si="2"/>
        <v>150000000</v>
      </c>
      <c r="L32" s="35">
        <f t="shared" si="1"/>
        <v>150000000</v>
      </c>
      <c r="M32" s="35"/>
      <c r="N32" s="35"/>
      <c r="O32" s="35"/>
      <c r="P32" s="35"/>
      <c r="Q32" s="327"/>
      <c r="R32" s="327"/>
      <c r="S32" s="327"/>
      <c r="T32" s="327"/>
      <c r="U32" s="327"/>
      <c r="V32" s="327"/>
      <c r="W32" s="327"/>
      <c r="X32" s="327"/>
      <c r="Y32" s="327"/>
      <c r="Z32" s="327"/>
      <c r="AA32" s="327"/>
      <c r="AB32" s="327"/>
      <c r="AC32" s="327"/>
      <c r="AD32" s="327"/>
      <c r="AE32" s="327">
        <v>150000000</v>
      </c>
      <c r="AF32" s="349"/>
      <c r="AG32" s="35"/>
      <c r="AH32" s="35"/>
      <c r="AI32" s="35"/>
      <c r="AJ32" s="35"/>
      <c r="AK32" s="35"/>
      <c r="AL32" s="35"/>
      <c r="AM32" s="35"/>
      <c r="AN32" s="35"/>
      <c r="AO32" s="36"/>
      <c r="AP32" s="30"/>
      <c r="AQ32" s="30"/>
      <c r="AR32" s="30"/>
      <c r="AS32" s="30"/>
      <c r="AT32" s="35"/>
      <c r="AU32" s="35"/>
      <c r="AV32" s="36"/>
      <c r="AW32" s="36"/>
      <c r="AX32" s="36"/>
      <c r="AY32" s="36"/>
      <c r="AZ32" s="36"/>
      <c r="BA32" s="36"/>
    </row>
    <row r="33" spans="1:53" s="37" customFormat="1" ht="44.4" customHeight="1">
      <c r="A33" s="49" t="s">
        <v>35</v>
      </c>
      <c r="B33" s="49" t="s">
        <v>39</v>
      </c>
      <c r="C33" s="49" t="s">
        <v>68</v>
      </c>
      <c r="D33" s="58" t="s">
        <v>107</v>
      </c>
      <c r="E33" s="28" t="s">
        <v>77</v>
      </c>
      <c r="F33" s="616" t="s">
        <v>782</v>
      </c>
      <c r="G33" s="550" t="s">
        <v>81</v>
      </c>
      <c r="H33" s="551" t="s">
        <v>339</v>
      </c>
      <c r="I33" s="551"/>
      <c r="J33" s="552" t="s">
        <v>82</v>
      </c>
      <c r="K33" s="358">
        <f t="shared" si="2"/>
        <v>200000000</v>
      </c>
      <c r="L33" s="35">
        <f t="shared" si="1"/>
        <v>200000000</v>
      </c>
      <c r="M33" s="35">
        <v>200000000</v>
      </c>
      <c r="N33" s="35"/>
      <c r="O33" s="35"/>
      <c r="P33" s="35"/>
      <c r="Q33" s="327"/>
      <c r="R33" s="327"/>
      <c r="S33" s="327"/>
      <c r="T33" s="327"/>
      <c r="U33" s="327"/>
      <c r="V33" s="327"/>
      <c r="W33" s="327"/>
      <c r="X33" s="327"/>
      <c r="Y33" s="327"/>
      <c r="Z33" s="327"/>
      <c r="AA33" s="327"/>
      <c r="AB33" s="327"/>
      <c r="AC33" s="327"/>
      <c r="AD33" s="327"/>
      <c r="AE33" s="327"/>
      <c r="AF33" s="349"/>
      <c r="AG33" s="35"/>
      <c r="AH33" s="35"/>
      <c r="AI33" s="35"/>
      <c r="AJ33" s="35"/>
      <c r="AK33" s="35"/>
      <c r="AL33" s="35"/>
      <c r="AM33" s="35"/>
      <c r="AN33" s="35"/>
      <c r="AO33" s="36"/>
      <c r="AP33" s="30"/>
      <c r="AQ33" s="30"/>
      <c r="AR33" s="30"/>
      <c r="AS33" s="30"/>
      <c r="AT33" s="35"/>
      <c r="AU33" s="35"/>
      <c r="AV33" s="36"/>
      <c r="AW33" s="36"/>
      <c r="AX33" s="36"/>
      <c r="AY33" s="36"/>
      <c r="AZ33" s="36"/>
      <c r="BA33" s="36"/>
    </row>
    <row r="34" spans="1:53" s="37" customFormat="1" ht="37.65" customHeight="1">
      <c r="A34" s="49" t="s">
        <v>35</v>
      </c>
      <c r="B34" s="49" t="s">
        <v>39</v>
      </c>
      <c r="C34" s="49" t="s">
        <v>68</v>
      </c>
      <c r="D34" s="58" t="s">
        <v>107</v>
      </c>
      <c r="E34" s="28" t="s">
        <v>77</v>
      </c>
      <c r="F34" s="49" t="s">
        <v>797</v>
      </c>
      <c r="G34" s="618" t="s">
        <v>795</v>
      </c>
      <c r="H34" s="553" t="s">
        <v>339</v>
      </c>
      <c r="I34" s="307"/>
      <c r="J34" s="258" t="s">
        <v>486</v>
      </c>
      <c r="K34" s="358">
        <f t="shared" si="2"/>
        <v>200000000</v>
      </c>
      <c r="L34" s="35">
        <f t="shared" si="1"/>
        <v>200000000</v>
      </c>
      <c r="M34" s="35">
        <v>200000000</v>
      </c>
      <c r="N34" s="35"/>
      <c r="O34" s="35"/>
      <c r="P34" s="35"/>
      <c r="Q34" s="327"/>
      <c r="R34" s="327"/>
      <c r="S34" s="327"/>
      <c r="T34" s="327"/>
      <c r="U34" s="327"/>
      <c r="V34" s="327"/>
      <c r="W34" s="327"/>
      <c r="X34" s="327"/>
      <c r="Y34" s="327"/>
      <c r="Z34" s="327"/>
      <c r="AA34" s="327"/>
      <c r="AB34" s="327"/>
      <c r="AC34" s="327"/>
      <c r="AD34" s="327"/>
      <c r="AE34" s="327"/>
      <c r="AF34" s="349"/>
      <c r="AG34" s="35"/>
      <c r="AH34" s="35"/>
      <c r="AI34" s="35"/>
      <c r="AJ34" s="35"/>
      <c r="AK34" s="35"/>
      <c r="AL34" s="35"/>
      <c r="AM34" s="35"/>
      <c r="AN34" s="35"/>
      <c r="AO34" s="36"/>
      <c r="AP34" s="30"/>
      <c r="AQ34" s="30"/>
      <c r="AR34" s="30"/>
      <c r="AS34" s="30"/>
      <c r="AT34" s="35"/>
      <c r="AU34" s="35"/>
      <c r="AV34" s="36"/>
      <c r="AW34" s="36"/>
      <c r="AX34" s="36"/>
      <c r="AY34" s="36"/>
      <c r="AZ34" s="36"/>
      <c r="BA34" s="36"/>
    </row>
    <row r="35" spans="1:53" s="37" customFormat="1" ht="38.1" customHeight="1">
      <c r="A35" s="49" t="s">
        <v>35</v>
      </c>
      <c r="B35" s="49" t="s">
        <v>39</v>
      </c>
      <c r="C35" s="49" t="s">
        <v>68</v>
      </c>
      <c r="D35" s="58" t="s">
        <v>107</v>
      </c>
      <c r="E35" s="28" t="s">
        <v>77</v>
      </c>
      <c r="F35" s="49" t="s">
        <v>798</v>
      </c>
      <c r="G35" s="618" t="s">
        <v>796</v>
      </c>
      <c r="H35" s="553" t="s">
        <v>339</v>
      </c>
      <c r="I35" s="307"/>
      <c r="J35" s="258" t="s">
        <v>684</v>
      </c>
      <c r="K35" s="358">
        <f t="shared" si="2"/>
        <v>100000000</v>
      </c>
      <c r="L35" s="35">
        <f t="shared" si="1"/>
        <v>100000000</v>
      </c>
      <c r="M35" s="35"/>
      <c r="N35" s="35"/>
      <c r="O35" s="35"/>
      <c r="P35" s="35"/>
      <c r="Q35" s="327"/>
      <c r="R35" s="327"/>
      <c r="S35" s="327"/>
      <c r="T35" s="327"/>
      <c r="U35" s="327"/>
      <c r="V35" s="327"/>
      <c r="W35" s="327"/>
      <c r="X35" s="327"/>
      <c r="Y35" s="327"/>
      <c r="Z35" s="327"/>
      <c r="AA35" s="327"/>
      <c r="AB35" s="327"/>
      <c r="AC35" s="327"/>
      <c r="AD35" s="327"/>
      <c r="AE35" s="327">
        <v>100000000</v>
      </c>
      <c r="AF35" s="349"/>
      <c r="AG35" s="35"/>
      <c r="AH35" s="35"/>
      <c r="AI35" s="35"/>
      <c r="AJ35" s="35"/>
      <c r="AK35" s="35"/>
      <c r="AL35" s="35"/>
      <c r="AM35" s="35"/>
      <c r="AN35" s="35"/>
      <c r="AO35" s="36"/>
      <c r="AP35" s="30"/>
      <c r="AQ35" s="30"/>
      <c r="AR35" s="30"/>
      <c r="AS35" s="30"/>
      <c r="AT35" s="35"/>
      <c r="AU35" s="35"/>
      <c r="AV35" s="36"/>
      <c r="AW35" s="36"/>
      <c r="AX35" s="36"/>
      <c r="AY35" s="36"/>
      <c r="AZ35" s="36"/>
      <c r="BA35" s="36"/>
    </row>
    <row r="36" spans="1:53" s="37" customFormat="1" ht="27" customHeight="1">
      <c r="A36" s="29" t="s">
        <v>37</v>
      </c>
      <c r="B36" s="65"/>
      <c r="C36" s="65"/>
      <c r="D36" s="66"/>
      <c r="E36" s="66"/>
      <c r="F36" s="66"/>
      <c r="G36" s="29"/>
      <c r="H36" s="29"/>
      <c r="I36" s="29"/>
      <c r="J36" s="259" t="s">
        <v>83</v>
      </c>
      <c r="K36" s="358">
        <f t="shared" si="2"/>
        <v>0</v>
      </c>
      <c r="L36" s="35">
        <f t="shared" si="1"/>
        <v>0</v>
      </c>
      <c r="M36" s="35"/>
      <c r="N36" s="35"/>
      <c r="O36" s="35"/>
      <c r="P36" s="35"/>
      <c r="Q36" s="327"/>
      <c r="R36" s="327"/>
      <c r="S36" s="327"/>
      <c r="T36" s="327"/>
      <c r="U36" s="327"/>
      <c r="V36" s="327"/>
      <c r="W36" s="327"/>
      <c r="X36" s="327"/>
      <c r="Y36" s="327"/>
      <c r="Z36" s="327"/>
      <c r="AA36" s="327"/>
      <c r="AB36" s="327"/>
      <c r="AC36" s="327"/>
      <c r="AD36" s="327"/>
      <c r="AE36" s="327"/>
      <c r="AF36" s="349"/>
      <c r="AG36" s="35"/>
      <c r="AH36" s="35"/>
      <c r="AI36" s="35"/>
      <c r="AJ36" s="35"/>
      <c r="AK36" s="35"/>
      <c r="AL36" s="35"/>
      <c r="AM36" s="35"/>
      <c r="AN36" s="35"/>
      <c r="AO36" s="36"/>
      <c r="AP36" s="30"/>
      <c r="AQ36" s="30"/>
      <c r="AR36" s="30"/>
      <c r="AS36" s="30"/>
      <c r="AT36" s="35"/>
      <c r="AU36" s="35"/>
      <c r="AV36" s="36"/>
      <c r="AW36" s="36"/>
      <c r="AX36" s="36"/>
      <c r="AY36" s="36"/>
      <c r="AZ36" s="36"/>
      <c r="BA36" s="36"/>
    </row>
    <row r="37" spans="1:53" s="37" customFormat="1">
      <c r="A37" s="74" t="s">
        <v>37</v>
      </c>
      <c r="B37" s="75" t="s">
        <v>39</v>
      </c>
      <c r="C37" s="75"/>
      <c r="D37" s="75"/>
      <c r="E37" s="75"/>
      <c r="F37" s="75"/>
      <c r="G37" s="76"/>
      <c r="H37" s="76"/>
      <c r="I37" s="76"/>
      <c r="J37" s="261" t="s">
        <v>90</v>
      </c>
      <c r="K37" s="358">
        <f t="shared" si="2"/>
        <v>0</v>
      </c>
      <c r="L37" s="35">
        <f t="shared" si="1"/>
        <v>0</v>
      </c>
      <c r="M37" s="35"/>
      <c r="N37" s="35"/>
      <c r="O37" s="35"/>
      <c r="P37" s="35"/>
      <c r="Q37" s="327"/>
      <c r="R37" s="327"/>
      <c r="S37" s="327"/>
      <c r="T37" s="327"/>
      <c r="U37" s="327"/>
      <c r="V37" s="327"/>
      <c r="W37" s="327"/>
      <c r="X37" s="327"/>
      <c r="Y37" s="327"/>
      <c r="Z37" s="327"/>
      <c r="AA37" s="327"/>
      <c r="AB37" s="327"/>
      <c r="AC37" s="327"/>
      <c r="AD37" s="327"/>
      <c r="AE37" s="327"/>
      <c r="AF37" s="349"/>
      <c r="AG37" s="35"/>
      <c r="AH37" s="35"/>
      <c r="AI37" s="35"/>
      <c r="AJ37" s="35"/>
      <c r="AK37" s="35"/>
      <c r="AL37" s="35"/>
      <c r="AM37" s="35"/>
      <c r="AN37" s="35"/>
      <c r="AO37" s="36"/>
      <c r="AP37" s="30"/>
      <c r="AQ37" s="30"/>
      <c r="AR37" s="30"/>
      <c r="AS37" s="30"/>
      <c r="AT37" s="35"/>
      <c r="AU37" s="35"/>
      <c r="AV37" s="36"/>
      <c r="AW37" s="36"/>
      <c r="AX37" s="36"/>
      <c r="AY37" s="36"/>
      <c r="AZ37" s="36"/>
      <c r="BA37" s="36"/>
    </row>
    <row r="38" spans="1:53" s="37" customFormat="1">
      <c r="A38" s="74" t="s">
        <v>37</v>
      </c>
      <c r="B38" s="75" t="s">
        <v>39</v>
      </c>
      <c r="C38" s="75" t="s">
        <v>50</v>
      </c>
      <c r="D38" s="75"/>
      <c r="E38" s="75"/>
      <c r="F38" s="75"/>
      <c r="G38" s="76"/>
      <c r="H38" s="76"/>
      <c r="I38" s="76"/>
      <c r="J38" s="261" t="s">
        <v>51</v>
      </c>
      <c r="K38" s="358">
        <f t="shared" si="2"/>
        <v>0</v>
      </c>
      <c r="L38" s="35">
        <f t="shared" si="1"/>
        <v>0</v>
      </c>
      <c r="M38" s="35"/>
      <c r="N38" s="35"/>
      <c r="O38" s="35"/>
      <c r="P38" s="35"/>
      <c r="Q38" s="327"/>
      <c r="R38" s="327"/>
      <c r="S38" s="327"/>
      <c r="T38" s="327"/>
      <c r="U38" s="327"/>
      <c r="V38" s="327"/>
      <c r="W38" s="327"/>
      <c r="X38" s="327"/>
      <c r="Y38" s="327"/>
      <c r="Z38" s="327"/>
      <c r="AA38" s="327"/>
      <c r="AB38" s="327"/>
      <c r="AC38" s="327"/>
      <c r="AD38" s="327"/>
      <c r="AE38" s="327"/>
      <c r="AF38" s="349"/>
      <c r="AG38" s="35"/>
      <c r="AH38" s="35"/>
      <c r="AI38" s="35"/>
      <c r="AJ38" s="35"/>
      <c r="AK38" s="35"/>
      <c r="AL38" s="35"/>
      <c r="AM38" s="35"/>
      <c r="AN38" s="35"/>
      <c r="AO38" s="36"/>
      <c r="AP38" s="30"/>
      <c r="AQ38" s="30"/>
      <c r="AR38" s="30"/>
      <c r="AS38" s="30"/>
      <c r="AT38" s="35"/>
      <c r="AU38" s="35"/>
      <c r="AV38" s="36"/>
      <c r="AW38" s="36"/>
      <c r="AX38" s="36"/>
      <c r="AY38" s="36"/>
      <c r="AZ38" s="36"/>
      <c r="BA38" s="36"/>
    </row>
    <row r="39" spans="1:53" s="37" customFormat="1">
      <c r="A39" s="77" t="s">
        <v>37</v>
      </c>
      <c r="B39" s="78" t="s">
        <v>39</v>
      </c>
      <c r="C39" s="78" t="s">
        <v>50</v>
      </c>
      <c r="D39" s="78" t="s">
        <v>52</v>
      </c>
      <c r="E39" s="78"/>
      <c r="F39" s="78"/>
      <c r="G39" s="44"/>
      <c r="H39" s="44"/>
      <c r="I39" s="44"/>
      <c r="J39" s="253" t="s">
        <v>53</v>
      </c>
      <c r="K39" s="358">
        <f t="shared" si="2"/>
        <v>0</v>
      </c>
      <c r="L39" s="35">
        <f t="shared" si="1"/>
        <v>0</v>
      </c>
      <c r="M39" s="35"/>
      <c r="N39" s="35"/>
      <c r="O39" s="35"/>
      <c r="P39" s="35"/>
      <c r="Q39" s="327"/>
      <c r="R39" s="327"/>
      <c r="S39" s="327"/>
      <c r="T39" s="327"/>
      <c r="U39" s="327"/>
      <c r="V39" s="327"/>
      <c r="W39" s="327"/>
      <c r="X39" s="327"/>
      <c r="Y39" s="327"/>
      <c r="Z39" s="327"/>
      <c r="AA39" s="327"/>
      <c r="AB39" s="327"/>
      <c r="AC39" s="327"/>
      <c r="AD39" s="327"/>
      <c r="AE39" s="327"/>
      <c r="AF39" s="349"/>
      <c r="AG39" s="35"/>
      <c r="AH39" s="35"/>
      <c r="AI39" s="35"/>
      <c r="AJ39" s="35"/>
      <c r="AK39" s="35"/>
      <c r="AL39" s="35"/>
      <c r="AM39" s="35"/>
      <c r="AN39" s="35"/>
      <c r="AO39" s="36"/>
      <c r="AP39" s="30"/>
      <c r="AQ39" s="30"/>
      <c r="AR39" s="30"/>
      <c r="AS39" s="30"/>
      <c r="AT39" s="35"/>
      <c r="AU39" s="35"/>
      <c r="AV39" s="36"/>
      <c r="AW39" s="36"/>
      <c r="AX39" s="36"/>
      <c r="AY39" s="36"/>
      <c r="AZ39" s="36"/>
      <c r="BA39" s="36"/>
    </row>
    <row r="40" spans="1:53" s="37" customFormat="1">
      <c r="A40" s="77" t="s">
        <v>37</v>
      </c>
      <c r="B40" s="78" t="s">
        <v>39</v>
      </c>
      <c r="C40" s="78" t="s">
        <v>50</v>
      </c>
      <c r="D40" s="78" t="s">
        <v>52</v>
      </c>
      <c r="E40" s="78" t="s">
        <v>91</v>
      </c>
      <c r="F40" s="78"/>
      <c r="G40" s="44"/>
      <c r="H40" s="44"/>
      <c r="I40" s="44"/>
      <c r="J40" s="252" t="s">
        <v>92</v>
      </c>
      <c r="K40" s="358">
        <f t="shared" si="2"/>
        <v>0</v>
      </c>
      <c r="L40" s="35">
        <f t="shared" si="1"/>
        <v>0</v>
      </c>
      <c r="M40" s="35"/>
      <c r="N40" s="35"/>
      <c r="O40" s="35"/>
      <c r="P40" s="35"/>
      <c r="Q40" s="327"/>
      <c r="R40" s="327"/>
      <c r="S40" s="327"/>
      <c r="T40" s="327"/>
      <c r="U40" s="327"/>
      <c r="V40" s="327"/>
      <c r="W40" s="327"/>
      <c r="X40" s="327"/>
      <c r="Y40" s="327"/>
      <c r="Z40" s="327"/>
      <c r="AA40" s="327"/>
      <c r="AB40" s="327"/>
      <c r="AC40" s="327"/>
      <c r="AD40" s="327"/>
      <c r="AE40" s="327"/>
      <c r="AF40" s="349"/>
      <c r="AG40" s="35"/>
      <c r="AH40" s="35"/>
      <c r="AI40" s="35"/>
      <c r="AJ40" s="35"/>
      <c r="AK40" s="35"/>
      <c r="AL40" s="35"/>
      <c r="AM40" s="35"/>
      <c r="AN40" s="35"/>
      <c r="AO40" s="36"/>
      <c r="AP40" s="30"/>
      <c r="AQ40" s="30"/>
      <c r="AR40" s="30"/>
      <c r="AS40" s="30"/>
      <c r="AT40" s="35"/>
      <c r="AU40" s="35"/>
      <c r="AV40" s="36"/>
      <c r="AW40" s="36"/>
      <c r="AX40" s="36"/>
      <c r="AY40" s="36"/>
      <c r="AZ40" s="36"/>
      <c r="BA40" s="36"/>
    </row>
    <row r="41" spans="1:53" s="37" customFormat="1" ht="48" customHeight="1">
      <c r="A41" s="79" t="s">
        <v>37</v>
      </c>
      <c r="B41" s="28" t="s">
        <v>39</v>
      </c>
      <c r="C41" s="28" t="s">
        <v>50</v>
      </c>
      <c r="D41" s="28" t="s">
        <v>52</v>
      </c>
      <c r="E41" s="28" t="s">
        <v>91</v>
      </c>
      <c r="F41" s="49" t="s">
        <v>808</v>
      </c>
      <c r="G41" s="617" t="s">
        <v>799</v>
      </c>
      <c r="H41" s="48" t="s">
        <v>340</v>
      </c>
      <c r="I41" s="29"/>
      <c r="J41" s="542" t="s">
        <v>414</v>
      </c>
      <c r="K41" s="358">
        <f t="shared" si="2"/>
        <v>500000000</v>
      </c>
      <c r="L41" s="35">
        <f t="shared" ref="L41:L72" si="3">SUM(M41:BH41)</f>
        <v>500000000</v>
      </c>
      <c r="M41" s="35"/>
      <c r="N41" s="35"/>
      <c r="O41" s="35"/>
      <c r="P41" s="35"/>
      <c r="Q41" s="327"/>
      <c r="R41" s="327"/>
      <c r="S41" s="327"/>
      <c r="T41" s="327"/>
      <c r="U41" s="327"/>
      <c r="V41" s="327"/>
      <c r="W41" s="327"/>
      <c r="X41" s="327"/>
      <c r="Y41" s="327"/>
      <c r="Z41" s="327"/>
      <c r="AA41" s="327"/>
      <c r="AB41" s="327"/>
      <c r="AC41" s="327"/>
      <c r="AD41" s="327"/>
      <c r="AE41" s="327">
        <v>500000000</v>
      </c>
      <c r="AF41" s="349"/>
      <c r="AG41" s="35"/>
      <c r="AH41" s="35"/>
      <c r="AI41" s="35"/>
      <c r="AJ41" s="35"/>
      <c r="AK41" s="35"/>
      <c r="AL41" s="35"/>
      <c r="AM41" s="35"/>
      <c r="AN41" s="35"/>
      <c r="AO41" s="36"/>
      <c r="AP41" s="30"/>
      <c r="AQ41" s="30"/>
      <c r="AR41" s="30"/>
      <c r="AS41" s="30"/>
      <c r="AT41" s="35"/>
      <c r="AU41" s="35"/>
      <c r="AV41" s="36"/>
      <c r="AW41" s="36"/>
      <c r="AX41" s="36"/>
      <c r="AY41" s="36"/>
      <c r="AZ41" s="36"/>
      <c r="BA41" s="36"/>
    </row>
    <row r="42" spans="1:53" s="37" customFormat="1" ht="37.35" customHeight="1">
      <c r="A42" s="79" t="s">
        <v>37</v>
      </c>
      <c r="B42" s="28" t="s">
        <v>39</v>
      </c>
      <c r="C42" s="28" t="s">
        <v>50</v>
      </c>
      <c r="D42" s="28" t="s">
        <v>52</v>
      </c>
      <c r="E42" s="28" t="s">
        <v>91</v>
      </c>
      <c r="F42" s="49" t="s">
        <v>809</v>
      </c>
      <c r="G42" s="617" t="s">
        <v>800</v>
      </c>
      <c r="H42" s="48" t="s">
        <v>340</v>
      </c>
      <c r="I42" s="48"/>
      <c r="J42" s="554" t="s">
        <v>507</v>
      </c>
      <c r="K42" s="358">
        <f t="shared" si="2"/>
        <v>280000000</v>
      </c>
      <c r="L42" s="35">
        <f t="shared" si="3"/>
        <v>280000000</v>
      </c>
      <c r="M42" s="35"/>
      <c r="N42" s="35"/>
      <c r="O42" s="35"/>
      <c r="P42" s="35"/>
      <c r="Q42" s="327"/>
      <c r="R42" s="327"/>
      <c r="S42" s="327"/>
      <c r="T42" s="327">
        <v>280000000</v>
      </c>
      <c r="U42" s="327"/>
      <c r="V42" s="327"/>
      <c r="W42" s="327"/>
      <c r="X42" s="327"/>
      <c r="Y42" s="327"/>
      <c r="Z42" s="327"/>
      <c r="AA42" s="327"/>
      <c r="AB42" s="327"/>
      <c r="AC42" s="327"/>
      <c r="AD42" s="327"/>
      <c r="AE42" s="327"/>
      <c r="AF42" s="349"/>
      <c r="AG42" s="35"/>
      <c r="AH42" s="35"/>
      <c r="AI42" s="35"/>
      <c r="AJ42" s="35"/>
      <c r="AK42" s="35"/>
      <c r="AL42" s="35"/>
      <c r="AM42" s="35"/>
      <c r="AN42" s="35"/>
      <c r="AO42" s="36"/>
      <c r="AP42" s="30"/>
      <c r="AQ42" s="30"/>
      <c r="AR42" s="30"/>
      <c r="AS42" s="30"/>
      <c r="AT42" s="35"/>
      <c r="AU42" s="35"/>
      <c r="AV42" s="36"/>
      <c r="AW42" s="36"/>
      <c r="AX42" s="36"/>
      <c r="AY42" s="36"/>
      <c r="AZ42" s="36"/>
      <c r="BA42" s="36"/>
    </row>
    <row r="43" spans="1:53" s="37" customFormat="1" ht="32.4" customHeight="1">
      <c r="A43" s="79" t="s">
        <v>37</v>
      </c>
      <c r="B43" s="28" t="s">
        <v>39</v>
      </c>
      <c r="C43" s="28" t="s">
        <v>50</v>
      </c>
      <c r="D43" s="28" t="s">
        <v>52</v>
      </c>
      <c r="E43" s="28" t="s">
        <v>91</v>
      </c>
      <c r="F43" s="49" t="s">
        <v>810</v>
      </c>
      <c r="G43" s="617" t="s">
        <v>801</v>
      </c>
      <c r="H43" s="48" t="s">
        <v>340</v>
      </c>
      <c r="I43" s="48"/>
      <c r="J43" s="554" t="s">
        <v>678</v>
      </c>
      <c r="K43" s="358">
        <f t="shared" si="2"/>
        <v>150000000</v>
      </c>
      <c r="L43" s="35">
        <f t="shared" si="3"/>
        <v>150000000</v>
      </c>
      <c r="M43" s="35"/>
      <c r="N43" s="35"/>
      <c r="O43" s="35"/>
      <c r="P43" s="35"/>
      <c r="Q43" s="327"/>
      <c r="R43" s="327"/>
      <c r="S43" s="327"/>
      <c r="T43" s="327">
        <v>150000000</v>
      </c>
      <c r="U43" s="327"/>
      <c r="V43" s="327"/>
      <c r="W43" s="327"/>
      <c r="X43" s="327"/>
      <c r="Y43" s="327"/>
      <c r="Z43" s="327"/>
      <c r="AA43" s="327"/>
      <c r="AB43" s="327"/>
      <c r="AC43" s="327"/>
      <c r="AD43" s="327"/>
      <c r="AE43" s="327"/>
      <c r="AF43" s="349"/>
      <c r="AG43" s="35"/>
      <c r="AH43" s="35"/>
      <c r="AI43" s="35"/>
      <c r="AJ43" s="35"/>
      <c r="AK43" s="35"/>
      <c r="AL43" s="35"/>
      <c r="AM43" s="35"/>
      <c r="AN43" s="35"/>
      <c r="AO43" s="36"/>
      <c r="AP43" s="30"/>
      <c r="AQ43" s="30"/>
      <c r="AR43" s="30"/>
      <c r="AS43" s="30"/>
      <c r="AT43" s="35"/>
      <c r="AU43" s="35"/>
      <c r="AV43" s="36"/>
      <c r="AW43" s="36"/>
      <c r="AX43" s="36"/>
      <c r="AY43" s="36"/>
      <c r="AZ43" s="36"/>
      <c r="BA43" s="36"/>
    </row>
    <row r="44" spans="1:53" s="37" customFormat="1" ht="49.35" customHeight="1">
      <c r="A44" s="79" t="s">
        <v>37</v>
      </c>
      <c r="B44" s="28" t="s">
        <v>39</v>
      </c>
      <c r="C44" s="28" t="s">
        <v>50</v>
      </c>
      <c r="D44" s="28" t="s">
        <v>52</v>
      </c>
      <c r="E44" s="28" t="s">
        <v>91</v>
      </c>
      <c r="F44" s="49" t="s">
        <v>811</v>
      </c>
      <c r="G44" s="617" t="s">
        <v>802</v>
      </c>
      <c r="H44" s="48" t="s">
        <v>340</v>
      </c>
      <c r="I44" s="48"/>
      <c r="J44" s="554" t="s">
        <v>679</v>
      </c>
      <c r="K44" s="358">
        <f t="shared" si="2"/>
        <v>150000000</v>
      </c>
      <c r="L44" s="35">
        <f t="shared" si="3"/>
        <v>150000000</v>
      </c>
      <c r="M44" s="35"/>
      <c r="N44" s="35"/>
      <c r="O44" s="35"/>
      <c r="P44" s="35"/>
      <c r="Q44" s="327"/>
      <c r="R44" s="327"/>
      <c r="S44" s="327"/>
      <c r="T44" s="327">
        <v>150000000</v>
      </c>
      <c r="U44" s="327"/>
      <c r="V44" s="327"/>
      <c r="W44" s="327"/>
      <c r="X44" s="327"/>
      <c r="Y44" s="327"/>
      <c r="Z44" s="327"/>
      <c r="AA44" s="327"/>
      <c r="AB44" s="327"/>
      <c r="AC44" s="327"/>
      <c r="AD44" s="327"/>
      <c r="AE44" s="327"/>
      <c r="AF44" s="349"/>
      <c r="AG44" s="35"/>
      <c r="AH44" s="35"/>
      <c r="AI44" s="35"/>
      <c r="AJ44" s="35"/>
      <c r="AK44" s="35"/>
      <c r="AL44" s="35"/>
      <c r="AM44" s="35"/>
      <c r="AN44" s="35"/>
      <c r="AO44" s="36"/>
      <c r="AP44" s="30"/>
      <c r="AQ44" s="30"/>
      <c r="AR44" s="30"/>
      <c r="AS44" s="30"/>
      <c r="AT44" s="35"/>
      <c r="AU44" s="35"/>
      <c r="AV44" s="36"/>
      <c r="AW44" s="36"/>
      <c r="AX44" s="36"/>
      <c r="AY44" s="36"/>
      <c r="AZ44" s="36"/>
      <c r="BA44" s="36"/>
    </row>
    <row r="45" spans="1:53" s="37" customFormat="1" ht="40.35" customHeight="1">
      <c r="A45" s="79" t="s">
        <v>37</v>
      </c>
      <c r="B45" s="28" t="s">
        <v>39</v>
      </c>
      <c r="C45" s="28" t="s">
        <v>50</v>
      </c>
      <c r="D45" s="28" t="s">
        <v>52</v>
      </c>
      <c r="E45" s="28" t="s">
        <v>91</v>
      </c>
      <c r="F45" s="49" t="s">
        <v>812</v>
      </c>
      <c r="G45" s="617" t="s">
        <v>803</v>
      </c>
      <c r="H45" s="48" t="s">
        <v>340</v>
      </c>
      <c r="I45" s="48"/>
      <c r="J45" s="554" t="s">
        <v>682</v>
      </c>
      <c r="K45" s="358">
        <f t="shared" si="2"/>
        <v>80000000</v>
      </c>
      <c r="L45" s="35">
        <f t="shared" si="3"/>
        <v>80000000</v>
      </c>
      <c r="M45" s="35"/>
      <c r="N45" s="35"/>
      <c r="O45" s="35"/>
      <c r="P45" s="35"/>
      <c r="Q45" s="327"/>
      <c r="R45" s="327"/>
      <c r="S45" s="327"/>
      <c r="T45" s="327">
        <v>80000000</v>
      </c>
      <c r="U45" s="327"/>
      <c r="V45" s="327"/>
      <c r="W45" s="327"/>
      <c r="X45" s="327"/>
      <c r="Y45" s="327"/>
      <c r="Z45" s="327"/>
      <c r="AA45" s="327"/>
      <c r="AB45" s="327"/>
      <c r="AC45" s="327"/>
      <c r="AD45" s="327"/>
      <c r="AE45" s="327"/>
      <c r="AF45" s="349"/>
      <c r="AG45" s="35"/>
      <c r="AH45" s="35"/>
      <c r="AI45" s="35"/>
      <c r="AJ45" s="35"/>
      <c r="AK45" s="35"/>
      <c r="AL45" s="35"/>
      <c r="AM45" s="35"/>
      <c r="AN45" s="35"/>
      <c r="AO45" s="36"/>
      <c r="AP45" s="30"/>
      <c r="AQ45" s="30"/>
      <c r="AR45" s="30"/>
      <c r="AS45" s="30"/>
      <c r="AT45" s="35"/>
      <c r="AU45" s="35"/>
      <c r="AV45" s="36"/>
      <c r="AW45" s="36"/>
      <c r="AX45" s="36"/>
      <c r="AY45" s="36"/>
      <c r="AZ45" s="36"/>
      <c r="BA45" s="36"/>
    </row>
    <row r="46" spans="1:53" s="37" customFormat="1" ht="29.4" customHeight="1">
      <c r="A46" s="79" t="s">
        <v>37</v>
      </c>
      <c r="B46" s="28" t="s">
        <v>39</v>
      </c>
      <c r="C46" s="28" t="s">
        <v>50</v>
      </c>
      <c r="D46" s="28" t="s">
        <v>52</v>
      </c>
      <c r="E46" s="28" t="s">
        <v>91</v>
      </c>
      <c r="F46" s="49" t="s">
        <v>813</v>
      </c>
      <c r="G46" s="617" t="s">
        <v>804</v>
      </c>
      <c r="H46" s="48" t="s">
        <v>340</v>
      </c>
      <c r="I46" s="48"/>
      <c r="J46" s="554" t="s">
        <v>683</v>
      </c>
      <c r="K46" s="614">
        <f t="shared" si="2"/>
        <v>135000000</v>
      </c>
      <c r="L46" s="35">
        <f t="shared" si="3"/>
        <v>135000000</v>
      </c>
      <c r="M46" s="35"/>
      <c r="N46" s="35"/>
      <c r="O46" s="35"/>
      <c r="P46" s="35"/>
      <c r="Q46" s="327"/>
      <c r="R46" s="327"/>
      <c r="S46" s="327"/>
      <c r="T46" s="506">
        <v>135000000</v>
      </c>
      <c r="U46" s="327"/>
      <c r="V46" s="327"/>
      <c r="W46" s="327"/>
      <c r="X46" s="327"/>
      <c r="Y46" s="327"/>
      <c r="Z46" s="327"/>
      <c r="AA46" s="327"/>
      <c r="AB46" s="327"/>
      <c r="AC46" s="327"/>
      <c r="AD46" s="327"/>
      <c r="AE46" s="327"/>
      <c r="AF46" s="349"/>
      <c r="AG46" s="35"/>
      <c r="AH46" s="35"/>
      <c r="AI46" s="35"/>
      <c r="AJ46" s="35"/>
      <c r="AK46" s="35"/>
      <c r="AL46" s="35"/>
      <c r="AM46" s="35"/>
      <c r="AN46" s="35"/>
      <c r="AO46" s="36"/>
      <c r="AP46" s="30"/>
      <c r="AQ46" s="30"/>
      <c r="AR46" s="30"/>
      <c r="AS46" s="30"/>
      <c r="AT46" s="35"/>
      <c r="AU46" s="35"/>
      <c r="AV46" s="36"/>
      <c r="AW46" s="36"/>
      <c r="AX46" s="36"/>
      <c r="AY46" s="36"/>
      <c r="AZ46" s="36"/>
      <c r="BA46" s="36"/>
    </row>
    <row r="47" spans="1:53" s="37" customFormat="1" ht="51.6" customHeight="1">
      <c r="A47" s="79" t="s">
        <v>37</v>
      </c>
      <c r="B47" s="28" t="s">
        <v>39</v>
      </c>
      <c r="C47" s="28" t="s">
        <v>50</v>
      </c>
      <c r="D47" s="28" t="s">
        <v>52</v>
      </c>
      <c r="E47" s="28" t="s">
        <v>91</v>
      </c>
      <c r="F47" s="49" t="s">
        <v>814</v>
      </c>
      <c r="G47" s="617" t="s">
        <v>805</v>
      </c>
      <c r="H47" s="48" t="s">
        <v>340</v>
      </c>
      <c r="I47" s="48"/>
      <c r="J47" s="554" t="s">
        <v>680</v>
      </c>
      <c r="K47" s="614">
        <f t="shared" si="2"/>
        <v>150000000</v>
      </c>
      <c r="L47" s="35">
        <f t="shared" si="3"/>
        <v>150000000</v>
      </c>
      <c r="M47" s="35"/>
      <c r="N47" s="35"/>
      <c r="O47" s="35"/>
      <c r="P47" s="35"/>
      <c r="Q47" s="327"/>
      <c r="R47" s="327"/>
      <c r="S47" s="327"/>
      <c r="T47" s="506">
        <v>150000000</v>
      </c>
      <c r="U47" s="327"/>
      <c r="V47" s="327"/>
      <c r="W47" s="327"/>
      <c r="X47" s="327"/>
      <c r="Y47" s="327"/>
      <c r="Z47" s="327"/>
      <c r="AA47" s="327"/>
      <c r="AB47" s="327"/>
      <c r="AC47" s="327"/>
      <c r="AD47" s="327"/>
      <c r="AE47" s="327"/>
      <c r="AF47" s="349"/>
      <c r="AG47" s="35"/>
      <c r="AH47" s="35"/>
      <c r="AI47" s="35"/>
      <c r="AJ47" s="35"/>
      <c r="AK47" s="35"/>
      <c r="AL47" s="35"/>
      <c r="AM47" s="35"/>
      <c r="AN47" s="35"/>
      <c r="AO47" s="36"/>
      <c r="AP47" s="30"/>
      <c r="AQ47" s="30"/>
      <c r="AR47" s="30"/>
      <c r="AS47" s="30"/>
      <c r="AT47" s="35"/>
      <c r="AU47" s="35"/>
      <c r="AV47" s="36"/>
      <c r="AW47" s="36"/>
      <c r="AX47" s="36"/>
      <c r="AY47" s="36"/>
      <c r="AZ47" s="36"/>
      <c r="BA47" s="36"/>
    </row>
    <row r="48" spans="1:53" s="37" customFormat="1" ht="48.6" customHeight="1">
      <c r="A48" s="79" t="s">
        <v>37</v>
      </c>
      <c r="B48" s="28" t="s">
        <v>39</v>
      </c>
      <c r="C48" s="28" t="s">
        <v>50</v>
      </c>
      <c r="D48" s="28" t="s">
        <v>52</v>
      </c>
      <c r="E48" s="28" t="s">
        <v>91</v>
      </c>
      <c r="F48" s="49" t="s">
        <v>815</v>
      </c>
      <c r="G48" s="617" t="s">
        <v>806</v>
      </c>
      <c r="H48" s="48" t="s">
        <v>340</v>
      </c>
      <c r="I48" s="48"/>
      <c r="J48" s="554" t="s">
        <v>681</v>
      </c>
      <c r="K48" s="614">
        <f t="shared" si="2"/>
        <v>130000000</v>
      </c>
      <c r="L48" s="35">
        <f t="shared" si="3"/>
        <v>130000000</v>
      </c>
      <c r="M48" s="35"/>
      <c r="N48" s="35"/>
      <c r="O48" s="35"/>
      <c r="P48" s="35"/>
      <c r="Q48" s="327"/>
      <c r="R48" s="327"/>
      <c r="S48" s="327"/>
      <c r="T48" s="506">
        <v>130000000</v>
      </c>
      <c r="U48" s="327"/>
      <c r="V48" s="327"/>
      <c r="W48" s="327"/>
      <c r="X48" s="327"/>
      <c r="Y48" s="327"/>
      <c r="Z48" s="327"/>
      <c r="AA48" s="327"/>
      <c r="AB48" s="327"/>
      <c r="AC48" s="327"/>
      <c r="AD48" s="327"/>
      <c r="AE48" s="327"/>
      <c r="AF48" s="349"/>
      <c r="AG48" s="35"/>
      <c r="AH48" s="35"/>
      <c r="AI48" s="35"/>
      <c r="AJ48" s="35"/>
      <c r="AK48" s="35"/>
      <c r="AL48" s="35"/>
      <c r="AM48" s="35"/>
      <c r="AN48" s="35"/>
      <c r="AO48" s="36"/>
      <c r="AP48" s="30"/>
      <c r="AQ48" s="30"/>
      <c r="AR48" s="30"/>
      <c r="AS48" s="30"/>
      <c r="AT48" s="35"/>
      <c r="AU48" s="35"/>
      <c r="AV48" s="36"/>
      <c r="AW48" s="36"/>
      <c r="AX48" s="36"/>
      <c r="AY48" s="36"/>
      <c r="AZ48" s="36"/>
      <c r="BA48" s="36"/>
    </row>
    <row r="49" spans="1:194" s="37" customFormat="1" ht="41.4" customHeight="1">
      <c r="A49" s="79" t="s">
        <v>37</v>
      </c>
      <c r="B49" s="28" t="s">
        <v>39</v>
      </c>
      <c r="C49" s="28" t="s">
        <v>50</v>
      </c>
      <c r="D49" s="28" t="s">
        <v>52</v>
      </c>
      <c r="E49" s="28" t="s">
        <v>91</v>
      </c>
      <c r="F49" s="49" t="s">
        <v>816</v>
      </c>
      <c r="G49" s="617" t="s">
        <v>807</v>
      </c>
      <c r="H49" s="48" t="s">
        <v>340</v>
      </c>
      <c r="I49" s="48"/>
      <c r="J49" s="554" t="s">
        <v>722</v>
      </c>
      <c r="K49" s="614">
        <f t="shared" si="2"/>
        <v>80000000</v>
      </c>
      <c r="L49" s="35">
        <f t="shared" si="3"/>
        <v>80000000</v>
      </c>
      <c r="M49" s="35"/>
      <c r="N49" s="35"/>
      <c r="O49" s="35"/>
      <c r="P49" s="35"/>
      <c r="Q49" s="327"/>
      <c r="R49" s="327"/>
      <c r="S49" s="327"/>
      <c r="T49" s="506">
        <v>80000000</v>
      </c>
      <c r="U49" s="327"/>
      <c r="V49" s="327"/>
      <c r="W49" s="327"/>
      <c r="X49" s="327"/>
      <c r="Y49" s="327"/>
      <c r="Z49" s="327"/>
      <c r="AA49" s="327"/>
      <c r="AB49" s="327"/>
      <c r="AC49" s="327"/>
      <c r="AD49" s="327"/>
      <c r="AE49" s="327"/>
      <c r="AF49" s="349"/>
      <c r="AG49" s="35"/>
      <c r="AH49" s="35"/>
      <c r="AI49" s="35"/>
      <c r="AJ49" s="35"/>
      <c r="AK49" s="35"/>
      <c r="AL49" s="35"/>
      <c r="AM49" s="35"/>
      <c r="AN49" s="35"/>
      <c r="AO49" s="36"/>
      <c r="AP49" s="30"/>
      <c r="AQ49" s="30"/>
      <c r="AR49" s="30"/>
      <c r="AS49" s="30"/>
      <c r="AT49" s="35"/>
      <c r="AU49" s="35"/>
      <c r="AV49" s="36"/>
      <c r="AW49" s="36"/>
      <c r="AX49" s="36"/>
      <c r="AY49" s="36"/>
      <c r="AZ49" s="36"/>
      <c r="BA49" s="36"/>
    </row>
    <row r="50" spans="1:194">
      <c r="A50" s="29" t="s">
        <v>39</v>
      </c>
      <c r="B50" s="65"/>
      <c r="C50" s="65"/>
      <c r="D50" s="65"/>
      <c r="E50" s="65"/>
      <c r="F50" s="65"/>
      <c r="G50" s="29"/>
      <c r="H50" s="29"/>
      <c r="I50" s="29"/>
      <c r="J50" s="259" t="s">
        <v>93</v>
      </c>
      <c r="K50" s="358">
        <f t="shared" si="2"/>
        <v>0</v>
      </c>
      <c r="L50" s="35">
        <f t="shared" si="3"/>
        <v>0</v>
      </c>
      <c r="M50" s="22"/>
      <c r="N50" s="22"/>
      <c r="O50" s="22"/>
      <c r="P50" s="22"/>
      <c r="Q50" s="326"/>
      <c r="R50" s="326"/>
      <c r="S50" s="326"/>
      <c r="T50" s="326"/>
      <c r="U50" s="326"/>
      <c r="V50" s="326"/>
      <c r="W50" s="326"/>
      <c r="X50" s="326"/>
      <c r="Y50" s="326"/>
      <c r="Z50" s="326"/>
      <c r="AA50" s="326"/>
      <c r="AB50" s="326"/>
      <c r="AC50" s="326"/>
      <c r="AD50" s="326"/>
      <c r="AE50" s="326"/>
      <c r="AF50" s="347"/>
      <c r="AG50" s="22"/>
      <c r="AH50" s="22"/>
      <c r="AI50" s="22"/>
      <c r="AJ50" s="22"/>
      <c r="AK50" s="22"/>
      <c r="AL50" s="22"/>
      <c r="AM50" s="22"/>
      <c r="AN50" s="22"/>
      <c r="AO50" s="23"/>
      <c r="AP50" s="21"/>
      <c r="AQ50" s="21"/>
      <c r="AR50" s="21"/>
      <c r="AS50" s="21"/>
      <c r="AT50" s="22"/>
      <c r="AU50" s="22"/>
      <c r="AV50" s="23"/>
      <c r="AW50" s="23"/>
      <c r="AX50" s="23"/>
      <c r="AY50" s="23"/>
      <c r="AZ50" s="23"/>
      <c r="BA50" s="23"/>
    </row>
    <row r="51" spans="1:194">
      <c r="A51" s="83" t="s">
        <v>39</v>
      </c>
      <c r="B51" s="83" t="s">
        <v>94</v>
      </c>
      <c r="C51" s="83"/>
      <c r="D51" s="83"/>
      <c r="E51" s="83"/>
      <c r="F51" s="83"/>
      <c r="G51" s="19"/>
      <c r="H51" s="19"/>
      <c r="I51" s="19"/>
      <c r="J51" s="248" t="s">
        <v>95</v>
      </c>
      <c r="K51" s="358">
        <f t="shared" si="2"/>
        <v>0</v>
      </c>
      <c r="L51" s="35">
        <f t="shared" si="3"/>
        <v>0</v>
      </c>
      <c r="M51" s="22"/>
      <c r="N51" s="22"/>
      <c r="O51" s="22"/>
      <c r="P51" s="22"/>
      <c r="Q51" s="326"/>
      <c r="R51" s="326"/>
      <c r="S51" s="326"/>
      <c r="T51" s="326"/>
      <c r="U51" s="326"/>
      <c r="V51" s="326"/>
      <c r="W51" s="326"/>
      <c r="X51" s="326"/>
      <c r="Y51" s="326"/>
      <c r="Z51" s="326"/>
      <c r="AA51" s="326"/>
      <c r="AB51" s="326"/>
      <c r="AC51" s="326"/>
      <c r="AD51" s="326"/>
      <c r="AE51" s="326"/>
      <c r="AF51" s="347"/>
      <c r="AG51" s="22"/>
      <c r="AH51" s="22"/>
      <c r="AI51" s="22"/>
      <c r="AJ51" s="22"/>
      <c r="AK51" s="22"/>
      <c r="AL51" s="22"/>
      <c r="AM51" s="22"/>
      <c r="AN51" s="22"/>
      <c r="AO51" s="23"/>
      <c r="AP51" s="21"/>
      <c r="AQ51" s="21"/>
      <c r="AR51" s="21"/>
      <c r="AS51" s="21"/>
      <c r="AT51" s="22"/>
      <c r="AU51" s="22"/>
      <c r="AV51" s="23"/>
      <c r="AW51" s="23"/>
      <c r="AX51" s="23"/>
      <c r="AY51" s="23"/>
      <c r="AZ51" s="23"/>
      <c r="BA51" s="23"/>
    </row>
    <row r="52" spans="1:194">
      <c r="A52" s="83" t="s">
        <v>39</v>
      </c>
      <c r="B52" s="83" t="s">
        <v>94</v>
      </c>
      <c r="C52" s="83" t="s">
        <v>35</v>
      </c>
      <c r="D52" s="83"/>
      <c r="E52" s="83"/>
      <c r="F52" s="83"/>
      <c r="G52" s="19"/>
      <c r="H52" s="19"/>
      <c r="I52" s="19"/>
      <c r="J52" s="248" t="s">
        <v>96</v>
      </c>
      <c r="K52" s="358">
        <f t="shared" si="2"/>
        <v>0</v>
      </c>
      <c r="L52" s="35">
        <f t="shared" si="3"/>
        <v>0</v>
      </c>
      <c r="M52" s="22"/>
      <c r="N52" s="22"/>
      <c r="O52" s="22"/>
      <c r="P52" s="22"/>
      <c r="Q52" s="326"/>
      <c r="R52" s="326"/>
      <c r="S52" s="326"/>
      <c r="T52" s="326"/>
      <c r="U52" s="326"/>
      <c r="V52" s="326"/>
      <c r="W52" s="326"/>
      <c r="X52" s="326"/>
      <c r="Y52" s="326"/>
      <c r="Z52" s="326"/>
      <c r="AA52" s="326"/>
      <c r="AB52" s="326"/>
      <c r="AC52" s="326"/>
      <c r="AD52" s="326"/>
      <c r="AE52" s="326"/>
      <c r="AF52" s="347"/>
      <c r="AG52" s="22"/>
      <c r="AH52" s="22"/>
      <c r="AI52" s="22"/>
      <c r="AJ52" s="22"/>
      <c r="AK52" s="22"/>
      <c r="AL52" s="22"/>
      <c r="AM52" s="22"/>
      <c r="AN52" s="22"/>
      <c r="AO52" s="23"/>
      <c r="AP52" s="21"/>
      <c r="AQ52" s="21"/>
      <c r="AR52" s="21"/>
      <c r="AS52" s="21"/>
      <c r="AT52" s="22"/>
      <c r="AU52" s="22"/>
      <c r="AV52" s="23"/>
      <c r="AW52" s="23"/>
      <c r="AX52" s="23"/>
      <c r="AY52" s="23"/>
      <c r="AZ52" s="23"/>
      <c r="BA52" s="23"/>
    </row>
    <row r="53" spans="1:194">
      <c r="A53" s="24" t="s">
        <v>39</v>
      </c>
      <c r="B53" s="24" t="s">
        <v>94</v>
      </c>
      <c r="C53" s="24" t="s">
        <v>35</v>
      </c>
      <c r="D53" s="24" t="s">
        <v>97</v>
      </c>
      <c r="E53" s="24"/>
      <c r="F53" s="24"/>
      <c r="G53" s="25"/>
      <c r="H53" s="25"/>
      <c r="I53" s="25"/>
      <c r="J53" s="249" t="s">
        <v>98</v>
      </c>
      <c r="K53" s="358">
        <f t="shared" si="2"/>
        <v>0</v>
      </c>
      <c r="L53" s="35">
        <f t="shared" si="3"/>
        <v>0</v>
      </c>
      <c r="M53" s="22"/>
      <c r="N53" s="22"/>
      <c r="O53" s="22"/>
      <c r="P53" s="22"/>
      <c r="Q53" s="326"/>
      <c r="R53" s="326"/>
      <c r="S53" s="326"/>
      <c r="T53" s="326"/>
      <c r="U53" s="326"/>
      <c r="V53" s="326"/>
      <c r="W53" s="326"/>
      <c r="X53" s="326"/>
      <c r="Y53" s="326"/>
      <c r="Z53" s="326"/>
      <c r="AA53" s="326"/>
      <c r="AB53" s="326"/>
      <c r="AC53" s="326"/>
      <c r="AD53" s="326"/>
      <c r="AE53" s="326"/>
      <c r="AF53" s="347"/>
      <c r="AG53" s="22"/>
      <c r="AH53" s="22"/>
      <c r="AI53" s="22"/>
      <c r="AJ53" s="22"/>
      <c r="AK53" s="22"/>
      <c r="AL53" s="22"/>
      <c r="AM53" s="22"/>
      <c r="AN53" s="22"/>
      <c r="AO53" s="23"/>
      <c r="AP53" s="21"/>
      <c r="AQ53" s="21"/>
      <c r="AR53" s="21"/>
      <c r="AS53" s="21"/>
      <c r="AT53" s="22"/>
      <c r="AU53" s="22"/>
      <c r="AV53" s="23"/>
      <c r="AW53" s="23"/>
      <c r="AX53" s="23"/>
      <c r="AY53" s="23"/>
      <c r="AZ53" s="23"/>
      <c r="BA53" s="23"/>
    </row>
    <row r="54" spans="1:194" ht="20.399999999999999">
      <c r="A54" s="24" t="s">
        <v>39</v>
      </c>
      <c r="B54" s="24" t="s">
        <v>94</v>
      </c>
      <c r="C54" s="24" t="s">
        <v>35</v>
      </c>
      <c r="D54" s="24" t="s">
        <v>97</v>
      </c>
      <c r="E54" s="84" t="s">
        <v>99</v>
      </c>
      <c r="F54" s="84"/>
      <c r="G54" s="25"/>
      <c r="H54" s="25"/>
      <c r="I54" s="25"/>
      <c r="J54" s="27" t="s">
        <v>100</v>
      </c>
      <c r="K54" s="358">
        <f t="shared" si="2"/>
        <v>0</v>
      </c>
      <c r="L54" s="35">
        <f t="shared" si="3"/>
        <v>0</v>
      </c>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7"/>
      <c r="BH54" s="7"/>
      <c r="BI54" s="33"/>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14"/>
      <c r="DC54" s="8"/>
      <c r="DD54" s="8"/>
      <c r="DE54" s="8"/>
      <c r="DF54" s="8"/>
      <c r="DG54" s="8"/>
      <c r="DH54" s="8"/>
      <c r="DI54" s="8"/>
      <c r="DJ54" s="8"/>
      <c r="DK54" s="8"/>
      <c r="DL54" s="8"/>
      <c r="DM54" s="21"/>
      <c r="DN54" s="21"/>
      <c r="DO54" s="21"/>
      <c r="DP54" s="21"/>
      <c r="DQ54" s="21"/>
      <c r="DR54" s="21"/>
      <c r="DS54" s="21"/>
      <c r="DT54" s="8"/>
      <c r="DU54" s="8"/>
      <c r="DV54" s="8"/>
      <c r="DW54" s="8"/>
      <c r="DX54" s="8"/>
      <c r="DY54" s="8"/>
      <c r="DZ54" s="8"/>
      <c r="EA54" s="210"/>
      <c r="EB54" s="22"/>
      <c r="EC54" s="22"/>
      <c r="ED54" s="22"/>
      <c r="EE54" s="22"/>
      <c r="EF54" s="22"/>
      <c r="EG54" s="22"/>
      <c r="EH54" s="22"/>
      <c r="EI54" s="22"/>
      <c r="EJ54" s="22"/>
      <c r="EK54" s="22"/>
      <c r="EL54" s="22"/>
      <c r="EM54" s="22"/>
      <c r="EN54" s="22"/>
      <c r="EO54" s="22"/>
      <c r="EP54" s="22"/>
      <c r="EQ54" s="22"/>
      <c r="ER54" s="22"/>
      <c r="ES54" s="383"/>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3"/>
      <c r="FY54" s="21"/>
      <c r="FZ54" s="21"/>
      <c r="GA54" s="21"/>
      <c r="GB54" s="21"/>
      <c r="GC54" s="22"/>
      <c r="GD54" s="22"/>
      <c r="GE54" s="23"/>
      <c r="GF54" s="23"/>
      <c r="GG54" s="23"/>
      <c r="GH54" s="384"/>
      <c r="GI54" s="23"/>
      <c r="GJ54" s="23"/>
      <c r="GK54" s="23"/>
      <c r="GL54" s="23"/>
    </row>
    <row r="55" spans="1:194" s="37" customFormat="1" ht="35.4" customHeight="1">
      <c r="A55" s="28" t="s">
        <v>39</v>
      </c>
      <c r="B55" s="28" t="s">
        <v>94</v>
      </c>
      <c r="C55" s="28" t="s">
        <v>35</v>
      </c>
      <c r="D55" s="28" t="s">
        <v>97</v>
      </c>
      <c r="E55" s="410" t="s">
        <v>99</v>
      </c>
      <c r="F55" s="49" t="s">
        <v>830</v>
      </c>
      <c r="G55" s="617" t="s">
        <v>817</v>
      </c>
      <c r="H55" s="48" t="s">
        <v>339</v>
      </c>
      <c r="I55" s="48"/>
      <c r="J55" s="397" t="s">
        <v>732</v>
      </c>
      <c r="K55" s="614">
        <f t="shared" si="2"/>
        <v>349942400</v>
      </c>
      <c r="L55" s="35">
        <f t="shared" si="3"/>
        <v>349942400</v>
      </c>
      <c r="M55" s="35">
        <v>200000000</v>
      </c>
      <c r="N55" s="35"/>
      <c r="O55" s="35"/>
      <c r="P55" s="35"/>
      <c r="Q55" s="327"/>
      <c r="R55" s="327"/>
      <c r="S55" s="327"/>
      <c r="T55" s="327"/>
      <c r="U55" s="327"/>
      <c r="V55" s="327"/>
      <c r="W55" s="327"/>
      <c r="X55" s="327"/>
      <c r="Y55" s="327"/>
      <c r="Z55" s="327"/>
      <c r="AA55" s="327"/>
      <c r="AB55" s="327"/>
      <c r="AC55" s="327">
        <v>2270400</v>
      </c>
      <c r="AD55" s="327"/>
      <c r="AE55" s="327">
        <f>150000000-2328000</f>
        <v>147672000</v>
      </c>
      <c r="AF55" s="349"/>
      <c r="AG55" s="35"/>
      <c r="AH55" s="35"/>
      <c r="AI55" s="35"/>
      <c r="AJ55" s="35"/>
      <c r="AK55" s="35"/>
      <c r="AL55" s="35"/>
      <c r="AM55" s="35"/>
      <c r="AN55" s="35"/>
      <c r="AO55" s="36"/>
      <c r="AP55" s="30"/>
      <c r="AQ55" s="30"/>
      <c r="AR55" s="30"/>
      <c r="AS55" s="30"/>
      <c r="AT55" s="35"/>
      <c r="AU55" s="35"/>
      <c r="AV55" s="36"/>
      <c r="AW55" s="36"/>
      <c r="AX55" s="36"/>
      <c r="AY55" s="36"/>
      <c r="AZ55" s="36"/>
      <c r="BA55" s="36"/>
    </row>
    <row r="56" spans="1:194" s="37" customFormat="1" ht="39" customHeight="1">
      <c r="A56" s="28" t="s">
        <v>39</v>
      </c>
      <c r="B56" s="28" t="s">
        <v>94</v>
      </c>
      <c r="C56" s="28" t="s">
        <v>35</v>
      </c>
      <c r="D56" s="28" t="s">
        <v>97</v>
      </c>
      <c r="E56" s="410" t="s">
        <v>99</v>
      </c>
      <c r="F56" s="49" t="s">
        <v>831</v>
      </c>
      <c r="G56" s="617" t="s">
        <v>818</v>
      </c>
      <c r="H56" s="48" t="s">
        <v>339</v>
      </c>
      <c r="I56" s="48"/>
      <c r="J56" s="397" t="s">
        <v>489</v>
      </c>
      <c r="K56" s="358">
        <f t="shared" si="2"/>
        <v>42000000</v>
      </c>
      <c r="L56" s="35">
        <f t="shared" si="3"/>
        <v>42000000</v>
      </c>
      <c r="M56" s="35"/>
      <c r="N56" s="35"/>
      <c r="O56" s="35"/>
      <c r="P56" s="35"/>
      <c r="Q56" s="327">
        <v>42000000</v>
      </c>
      <c r="R56" s="327"/>
      <c r="S56" s="327"/>
      <c r="T56" s="327"/>
      <c r="U56" s="327"/>
      <c r="V56" s="327"/>
      <c r="W56" s="327"/>
      <c r="X56" s="327"/>
      <c r="Y56" s="327"/>
      <c r="Z56" s="327"/>
      <c r="AA56" s="327"/>
      <c r="AB56" s="327"/>
      <c r="AC56" s="327"/>
      <c r="AD56" s="327"/>
      <c r="AE56" s="327"/>
      <c r="AF56" s="349"/>
      <c r="AG56" s="35"/>
      <c r="AH56" s="35"/>
      <c r="AI56" s="35"/>
      <c r="AJ56" s="35"/>
      <c r="AK56" s="35"/>
      <c r="AL56" s="35"/>
      <c r="AM56" s="35"/>
      <c r="AN56" s="35"/>
      <c r="AO56" s="36"/>
      <c r="AP56" s="30"/>
      <c r="AQ56" s="30"/>
      <c r="AR56" s="30"/>
      <c r="AS56" s="30"/>
      <c r="AT56" s="35"/>
      <c r="AU56" s="35"/>
      <c r="AV56" s="36"/>
      <c r="AW56" s="36"/>
      <c r="AX56" s="36"/>
      <c r="BA56" s="36"/>
    </row>
    <row r="57" spans="1:194" s="37" customFormat="1" ht="28.65" customHeight="1">
      <c r="A57" s="28" t="s">
        <v>39</v>
      </c>
      <c r="B57" s="28" t="s">
        <v>94</v>
      </c>
      <c r="C57" s="28" t="s">
        <v>35</v>
      </c>
      <c r="D57" s="28" t="s">
        <v>97</v>
      </c>
      <c r="E57" s="410" t="s">
        <v>99</v>
      </c>
      <c r="F57" s="49" t="s">
        <v>832</v>
      </c>
      <c r="G57" s="617" t="s">
        <v>819</v>
      </c>
      <c r="H57" s="48" t="s">
        <v>339</v>
      </c>
      <c r="I57" s="48"/>
      <c r="J57" s="397" t="s">
        <v>102</v>
      </c>
      <c r="K57" s="614">
        <f t="shared" si="2"/>
        <v>175000000</v>
      </c>
      <c r="L57" s="35">
        <f t="shared" si="3"/>
        <v>175000000</v>
      </c>
      <c r="M57" s="35">
        <v>160000000</v>
      </c>
      <c r="N57" s="35"/>
      <c r="O57" s="35"/>
      <c r="P57" s="35"/>
      <c r="Q57" s="327"/>
      <c r="R57" s="327"/>
      <c r="S57" s="327"/>
      <c r="T57" s="327"/>
      <c r="U57" s="327"/>
      <c r="V57" s="327"/>
      <c r="W57" s="327"/>
      <c r="X57" s="327"/>
      <c r="Y57" s="327"/>
      <c r="Z57" s="327"/>
      <c r="AA57" s="327"/>
      <c r="AB57" s="327"/>
      <c r="AC57" s="327"/>
      <c r="AD57" s="327"/>
      <c r="AE57" s="327"/>
      <c r="AF57" s="349"/>
      <c r="AG57" s="35"/>
      <c r="AH57" s="35"/>
      <c r="AI57" s="35"/>
      <c r="AJ57" s="35"/>
      <c r="AK57" s="35"/>
      <c r="AL57" s="35"/>
      <c r="AM57" s="35"/>
      <c r="AN57" s="35"/>
      <c r="AO57" s="36"/>
      <c r="AP57" s="30"/>
      <c r="AQ57" s="30"/>
      <c r="AR57" s="30"/>
      <c r="AS57" s="30"/>
      <c r="AT57" s="35"/>
      <c r="AU57" s="35"/>
      <c r="AV57" s="36"/>
      <c r="AW57" s="36"/>
      <c r="AX57" s="36"/>
      <c r="AY57" s="36"/>
      <c r="AZ57" s="30">
        <v>15000000</v>
      </c>
      <c r="BA57" s="36"/>
    </row>
    <row r="58" spans="1:194" s="37" customFormat="1" ht="38.4" customHeight="1">
      <c r="A58" s="28" t="s">
        <v>39</v>
      </c>
      <c r="B58" s="28" t="s">
        <v>94</v>
      </c>
      <c r="C58" s="28" t="s">
        <v>35</v>
      </c>
      <c r="D58" s="28" t="s">
        <v>97</v>
      </c>
      <c r="E58" s="410" t="s">
        <v>99</v>
      </c>
      <c r="F58" s="49" t="s">
        <v>833</v>
      </c>
      <c r="G58" s="617" t="s">
        <v>820</v>
      </c>
      <c r="H58" s="48" t="s">
        <v>339</v>
      </c>
      <c r="I58" s="48"/>
      <c r="J58" s="397" t="s">
        <v>490</v>
      </c>
      <c r="K58" s="358">
        <v>415848000</v>
      </c>
      <c r="L58" s="35">
        <f t="shared" si="3"/>
        <v>415848000</v>
      </c>
      <c r="M58" s="35">
        <v>100000000</v>
      </c>
      <c r="N58" s="35"/>
      <c r="O58" s="35"/>
      <c r="P58" s="35"/>
      <c r="Q58" s="327"/>
      <c r="R58" s="327"/>
      <c r="S58" s="327"/>
      <c r="T58" s="327"/>
      <c r="U58" s="327"/>
      <c r="V58" s="327"/>
      <c r="W58" s="327"/>
      <c r="X58" s="327"/>
      <c r="Y58" s="327"/>
      <c r="Z58" s="327"/>
      <c r="AA58" s="327"/>
      <c r="AB58" s="327"/>
      <c r="AC58" s="327"/>
      <c r="AD58" s="327">
        <v>36894000</v>
      </c>
      <c r="AE58" s="327">
        <f>300000000-37830000-8730000</f>
        <v>253440000</v>
      </c>
      <c r="AF58" s="349">
        <v>8514000</v>
      </c>
      <c r="AG58" s="35"/>
      <c r="AH58" s="35"/>
      <c r="AI58" s="35"/>
      <c r="AJ58" s="35"/>
      <c r="AK58" s="35"/>
      <c r="AL58" s="35"/>
      <c r="AM58" s="35"/>
      <c r="AN58" s="35"/>
      <c r="AO58" s="36"/>
      <c r="AP58" s="30"/>
      <c r="AQ58" s="30"/>
      <c r="AR58" s="30"/>
      <c r="AS58" s="30"/>
      <c r="AT58" s="35"/>
      <c r="AU58" s="35"/>
      <c r="AV58" s="36"/>
      <c r="AW58" s="36"/>
      <c r="AX58" s="36"/>
      <c r="AY58" s="30">
        <v>17000000</v>
      </c>
      <c r="AZ58" s="36"/>
      <c r="BA58" s="36"/>
    </row>
    <row r="59" spans="1:194" s="37" customFormat="1" ht="39" customHeight="1">
      <c r="A59" s="28" t="s">
        <v>39</v>
      </c>
      <c r="B59" s="28" t="s">
        <v>94</v>
      </c>
      <c r="C59" s="28" t="s">
        <v>35</v>
      </c>
      <c r="D59" s="28" t="s">
        <v>97</v>
      </c>
      <c r="E59" s="410" t="s">
        <v>99</v>
      </c>
      <c r="F59" s="49" t="s">
        <v>834</v>
      </c>
      <c r="G59" s="617" t="s">
        <v>821</v>
      </c>
      <c r="H59" s="48" t="s">
        <v>339</v>
      </c>
      <c r="I59" s="48"/>
      <c r="J59" s="397" t="s">
        <v>101</v>
      </c>
      <c r="K59" s="358">
        <f t="shared" ref="K59:K90" si="4">+L59</f>
        <v>193049646.34999999</v>
      </c>
      <c r="L59" s="35">
        <f t="shared" si="3"/>
        <v>193049646.34999999</v>
      </c>
      <c r="M59" s="35"/>
      <c r="N59" s="35"/>
      <c r="O59" s="35"/>
      <c r="P59" s="35"/>
      <c r="Q59" s="327"/>
      <c r="R59" s="327"/>
      <c r="S59" s="327"/>
      <c r="T59" s="327"/>
      <c r="U59" s="327"/>
      <c r="V59" s="327"/>
      <c r="W59" s="327"/>
      <c r="X59" s="327"/>
      <c r="Y59" s="327"/>
      <c r="Z59" s="327"/>
      <c r="AA59" s="327"/>
      <c r="AB59" s="327"/>
      <c r="AC59" s="327"/>
      <c r="AD59" s="327"/>
      <c r="AE59" s="327"/>
      <c r="AF59" s="349"/>
      <c r="AG59" s="35"/>
      <c r="AH59" s="35"/>
      <c r="AI59" s="35"/>
      <c r="AJ59" s="35"/>
      <c r="AK59" s="35"/>
      <c r="AL59" s="35"/>
      <c r="AM59" s="35"/>
      <c r="AN59" s="35"/>
      <c r="AO59" s="36"/>
      <c r="AP59" s="30"/>
      <c r="AQ59" s="30"/>
      <c r="AR59" s="30"/>
      <c r="AS59" s="30"/>
      <c r="AT59" s="35"/>
      <c r="AU59" s="35"/>
      <c r="AV59" s="36"/>
      <c r="AW59" s="36"/>
      <c r="AX59" s="36"/>
      <c r="AY59" s="36"/>
      <c r="AZ59" s="36"/>
      <c r="BA59" s="36"/>
      <c r="BF59" s="136">
        <f>+BF3/2</f>
        <v>193049646.34999999</v>
      </c>
    </row>
    <row r="60" spans="1:194" s="37" customFormat="1" ht="34.35" customHeight="1">
      <c r="A60" s="28" t="s">
        <v>39</v>
      </c>
      <c r="B60" s="28" t="s">
        <v>94</v>
      </c>
      <c r="C60" s="28" t="s">
        <v>35</v>
      </c>
      <c r="D60" s="28" t="s">
        <v>97</v>
      </c>
      <c r="E60" s="410" t="s">
        <v>99</v>
      </c>
      <c r="F60" s="49" t="s">
        <v>835</v>
      </c>
      <c r="G60" s="617" t="s">
        <v>822</v>
      </c>
      <c r="H60" s="48" t="s">
        <v>339</v>
      </c>
      <c r="I60" s="48"/>
      <c r="J60" s="397" t="s">
        <v>491</v>
      </c>
      <c r="K60" s="358">
        <f t="shared" si="4"/>
        <v>150000000</v>
      </c>
      <c r="L60" s="35">
        <f t="shared" si="3"/>
        <v>150000000</v>
      </c>
      <c r="M60" s="35">
        <v>100000000</v>
      </c>
      <c r="N60" s="35"/>
      <c r="O60" s="35"/>
      <c r="P60" s="35"/>
      <c r="Q60" s="327"/>
      <c r="R60" s="327"/>
      <c r="S60" s="327"/>
      <c r="T60" s="327"/>
      <c r="U60" s="327"/>
      <c r="V60" s="327"/>
      <c r="W60" s="327"/>
      <c r="X60" s="327"/>
      <c r="Y60" s="327"/>
      <c r="Z60" s="327"/>
      <c r="AA60" s="327"/>
      <c r="AB60" s="327"/>
      <c r="AC60" s="327"/>
      <c r="AD60" s="327"/>
      <c r="AE60" s="327">
        <v>50000000</v>
      </c>
      <c r="AF60" s="349"/>
      <c r="AG60" s="35"/>
      <c r="AH60" s="35"/>
      <c r="AI60" s="35"/>
      <c r="AJ60" s="35"/>
      <c r="AK60" s="35"/>
      <c r="AL60" s="35"/>
      <c r="AM60" s="35"/>
      <c r="AN60" s="35"/>
      <c r="AO60" s="36"/>
      <c r="AP60" s="30"/>
      <c r="AQ60" s="30"/>
      <c r="AR60" s="30"/>
      <c r="AS60" s="30"/>
      <c r="AT60" s="35"/>
      <c r="AU60" s="35"/>
      <c r="AV60" s="36"/>
      <c r="AW60" s="36"/>
      <c r="AX60" s="36"/>
      <c r="AY60" s="36"/>
      <c r="AZ60" s="36"/>
      <c r="BA60" s="36"/>
    </row>
    <row r="61" spans="1:194" s="37" customFormat="1" ht="35.4" customHeight="1">
      <c r="A61" s="28" t="s">
        <v>39</v>
      </c>
      <c r="B61" s="28" t="s">
        <v>94</v>
      </c>
      <c r="C61" s="28" t="s">
        <v>35</v>
      </c>
      <c r="D61" s="28" t="s">
        <v>97</v>
      </c>
      <c r="E61" s="410" t="s">
        <v>99</v>
      </c>
      <c r="F61" s="49" t="s">
        <v>836</v>
      </c>
      <c r="G61" s="617" t="s">
        <v>823</v>
      </c>
      <c r="H61" s="48" t="s">
        <v>339</v>
      </c>
      <c r="I61" s="48"/>
      <c r="J61" s="397" t="s">
        <v>492</v>
      </c>
      <c r="K61" s="358">
        <f t="shared" si="4"/>
        <v>50000000</v>
      </c>
      <c r="L61" s="35">
        <f t="shared" si="3"/>
        <v>50000000</v>
      </c>
      <c r="M61" s="35"/>
      <c r="N61" s="35"/>
      <c r="O61" s="35"/>
      <c r="P61" s="35"/>
      <c r="Q61" s="327"/>
      <c r="R61" s="327"/>
      <c r="S61" s="327"/>
      <c r="T61" s="327">
        <v>50000000</v>
      </c>
      <c r="U61" s="327"/>
      <c r="V61" s="327"/>
      <c r="W61" s="327"/>
      <c r="X61" s="327"/>
      <c r="Y61" s="327"/>
      <c r="Z61" s="327"/>
      <c r="AA61" s="327"/>
      <c r="AB61" s="327"/>
      <c r="AC61" s="327"/>
      <c r="AD61" s="327"/>
      <c r="AE61" s="327"/>
      <c r="AF61" s="349"/>
      <c r="AG61" s="35"/>
      <c r="AH61" s="35"/>
      <c r="AI61" s="35"/>
      <c r="AJ61" s="35"/>
      <c r="AK61" s="35"/>
      <c r="AL61" s="35"/>
      <c r="AM61" s="35"/>
      <c r="AN61" s="35"/>
      <c r="AO61" s="36"/>
      <c r="AP61" s="30"/>
      <c r="AQ61" s="30"/>
      <c r="AR61" s="30"/>
      <c r="AS61" s="30"/>
      <c r="AT61" s="35"/>
      <c r="AU61" s="35"/>
      <c r="AV61" s="36"/>
      <c r="AW61" s="36"/>
      <c r="AX61" s="36"/>
      <c r="AY61" s="36"/>
      <c r="AZ61" s="36"/>
      <c r="BA61" s="36"/>
    </row>
    <row r="62" spans="1:194" s="37" customFormat="1" ht="29.4" customHeight="1">
      <c r="A62" s="28" t="s">
        <v>39</v>
      </c>
      <c r="B62" s="28" t="s">
        <v>94</v>
      </c>
      <c r="C62" s="28" t="s">
        <v>35</v>
      </c>
      <c r="D62" s="28" t="s">
        <v>97</v>
      </c>
      <c r="E62" s="410" t="s">
        <v>99</v>
      </c>
      <c r="F62" s="49" t="s">
        <v>837</v>
      </c>
      <c r="G62" s="617" t="s">
        <v>824</v>
      </c>
      <c r="H62" s="48" t="s">
        <v>339</v>
      </c>
      <c r="I62" s="48"/>
      <c r="J62" s="397" t="s">
        <v>493</v>
      </c>
      <c r="K62" s="358">
        <f t="shared" si="4"/>
        <v>80000000</v>
      </c>
      <c r="L62" s="35">
        <f t="shared" si="3"/>
        <v>80000000</v>
      </c>
      <c r="M62" s="35"/>
      <c r="N62" s="35"/>
      <c r="O62" s="35"/>
      <c r="P62" s="35"/>
      <c r="Q62" s="327"/>
      <c r="R62" s="327"/>
      <c r="S62" s="327"/>
      <c r="T62" s="327">
        <v>80000000</v>
      </c>
      <c r="U62" s="327"/>
      <c r="V62" s="327"/>
      <c r="W62" s="327"/>
      <c r="X62" s="327"/>
      <c r="Y62" s="327"/>
      <c r="Z62" s="327"/>
      <c r="AA62" s="327"/>
      <c r="AB62" s="327"/>
      <c r="AC62" s="327"/>
      <c r="AD62" s="327"/>
      <c r="AE62" s="327"/>
      <c r="AF62" s="349"/>
      <c r="AG62" s="35"/>
      <c r="AH62" s="35"/>
      <c r="AI62" s="35"/>
      <c r="AJ62" s="35"/>
      <c r="AK62" s="35"/>
      <c r="AL62" s="35"/>
      <c r="AM62" s="35"/>
      <c r="AN62" s="35"/>
      <c r="AO62" s="36"/>
      <c r="AP62" s="30"/>
      <c r="AQ62" s="30"/>
      <c r="AR62" s="30"/>
      <c r="AS62" s="30"/>
      <c r="AT62" s="35"/>
      <c r="AU62" s="35"/>
      <c r="AV62" s="36"/>
      <c r="AW62" s="36"/>
      <c r="AX62" s="36"/>
      <c r="AY62" s="36"/>
      <c r="AZ62" s="36"/>
      <c r="BA62" s="36"/>
    </row>
    <row r="63" spans="1:194" s="37" customFormat="1" ht="34.65" customHeight="1">
      <c r="A63" s="28" t="s">
        <v>39</v>
      </c>
      <c r="B63" s="28" t="s">
        <v>94</v>
      </c>
      <c r="C63" s="28" t="s">
        <v>35</v>
      </c>
      <c r="D63" s="28" t="s">
        <v>97</v>
      </c>
      <c r="E63" s="410" t="s">
        <v>99</v>
      </c>
      <c r="F63" s="49" t="s">
        <v>838</v>
      </c>
      <c r="G63" s="617" t="s">
        <v>825</v>
      </c>
      <c r="H63" s="48" t="s">
        <v>339</v>
      </c>
      <c r="I63" s="48"/>
      <c r="J63" s="397" t="s">
        <v>488</v>
      </c>
      <c r="K63" s="358">
        <f t="shared" si="4"/>
        <v>80000000</v>
      </c>
      <c r="L63" s="35">
        <f t="shared" si="3"/>
        <v>80000000</v>
      </c>
      <c r="M63" s="35"/>
      <c r="N63" s="35"/>
      <c r="O63" s="35"/>
      <c r="P63" s="35"/>
      <c r="Q63" s="327"/>
      <c r="R63" s="327"/>
      <c r="S63" s="327"/>
      <c r="T63" s="327">
        <v>80000000</v>
      </c>
      <c r="U63" s="327"/>
      <c r="V63" s="327"/>
      <c r="W63" s="327"/>
      <c r="X63" s="327"/>
      <c r="Y63" s="327"/>
      <c r="Z63" s="327"/>
      <c r="AA63" s="327"/>
      <c r="AB63" s="327"/>
      <c r="AC63" s="327"/>
      <c r="AD63" s="327"/>
      <c r="AE63" s="327"/>
      <c r="AF63" s="349"/>
      <c r="AG63" s="35"/>
      <c r="AH63" s="35"/>
      <c r="AI63" s="35"/>
      <c r="AJ63" s="35"/>
      <c r="AK63" s="35"/>
      <c r="AL63" s="35"/>
      <c r="AM63" s="35"/>
      <c r="AN63" s="35"/>
      <c r="AO63" s="36"/>
      <c r="AP63" s="30"/>
      <c r="AQ63" s="30"/>
      <c r="AR63" s="30"/>
      <c r="AS63" s="30"/>
      <c r="AT63" s="35"/>
      <c r="AU63" s="35"/>
      <c r="AV63" s="36"/>
      <c r="AW63" s="36"/>
      <c r="AX63" s="36"/>
      <c r="AY63" s="36"/>
      <c r="AZ63" s="36"/>
      <c r="BA63" s="36"/>
    </row>
    <row r="64" spans="1:194" s="37" customFormat="1" ht="40.35" customHeight="1">
      <c r="A64" s="28" t="s">
        <v>39</v>
      </c>
      <c r="B64" s="28" t="s">
        <v>94</v>
      </c>
      <c r="C64" s="28" t="s">
        <v>35</v>
      </c>
      <c r="D64" s="28" t="s">
        <v>97</v>
      </c>
      <c r="E64" s="410" t="s">
        <v>99</v>
      </c>
      <c r="F64" s="49" t="s">
        <v>839</v>
      </c>
      <c r="G64" s="617" t="s">
        <v>826</v>
      </c>
      <c r="H64" s="48" t="s">
        <v>339</v>
      </c>
      <c r="I64" s="48"/>
      <c r="J64" s="397" t="s">
        <v>494</v>
      </c>
      <c r="K64" s="358">
        <f t="shared" si="4"/>
        <v>250000000</v>
      </c>
      <c r="L64" s="35">
        <f t="shared" si="3"/>
        <v>250000000</v>
      </c>
      <c r="M64" s="35">
        <v>250000000</v>
      </c>
      <c r="N64" s="35"/>
      <c r="O64" s="35"/>
      <c r="P64" s="35"/>
      <c r="Q64" s="327"/>
      <c r="R64" s="327"/>
      <c r="S64" s="327"/>
      <c r="T64" s="327"/>
      <c r="U64" s="327"/>
      <c r="V64" s="327"/>
      <c r="W64" s="327"/>
      <c r="X64" s="327"/>
      <c r="Y64" s="327"/>
      <c r="Z64" s="327"/>
      <c r="AA64" s="327"/>
      <c r="AB64" s="327"/>
      <c r="AC64" s="327"/>
      <c r="AD64" s="327"/>
      <c r="AE64" s="327"/>
      <c r="AF64" s="349"/>
      <c r="AG64" s="35"/>
      <c r="AH64" s="35"/>
      <c r="AI64" s="35"/>
      <c r="AJ64" s="35"/>
      <c r="AK64" s="35"/>
      <c r="AL64" s="35"/>
      <c r="AM64" s="35"/>
      <c r="AN64" s="35"/>
      <c r="AO64" s="36"/>
      <c r="AP64" s="30"/>
      <c r="AQ64" s="30"/>
      <c r="AR64" s="30"/>
      <c r="AS64" s="30"/>
      <c r="AT64" s="35"/>
      <c r="AU64" s="35"/>
      <c r="AV64" s="36"/>
      <c r="AW64" s="36"/>
      <c r="AX64" s="36"/>
      <c r="AY64" s="36"/>
      <c r="AZ64" s="36"/>
      <c r="BA64" s="36"/>
    </row>
    <row r="65" spans="1:189" s="37" customFormat="1" ht="33.6" customHeight="1">
      <c r="A65" s="28" t="s">
        <v>39</v>
      </c>
      <c r="B65" s="28" t="s">
        <v>94</v>
      </c>
      <c r="C65" s="28" t="s">
        <v>35</v>
      </c>
      <c r="D65" s="28" t="s">
        <v>97</v>
      </c>
      <c r="E65" s="410" t="s">
        <v>99</v>
      </c>
      <c r="F65" s="49" t="s">
        <v>840</v>
      </c>
      <c r="G65" s="617" t="s">
        <v>827</v>
      </c>
      <c r="H65" s="48" t="s">
        <v>339</v>
      </c>
      <c r="I65" s="48"/>
      <c r="J65" s="397" t="s">
        <v>495</v>
      </c>
      <c r="K65" s="358">
        <f t="shared" si="4"/>
        <v>160000000</v>
      </c>
      <c r="L65" s="35">
        <f t="shared" si="3"/>
        <v>160000000</v>
      </c>
      <c r="M65" s="35">
        <v>100000000</v>
      </c>
      <c r="N65" s="35"/>
      <c r="O65" s="35"/>
      <c r="P65" s="35"/>
      <c r="Q65" s="327"/>
      <c r="R65" s="327"/>
      <c r="S65" s="327"/>
      <c r="T65" s="327">
        <v>60000000</v>
      </c>
      <c r="U65" s="327"/>
      <c r="V65" s="327"/>
      <c r="W65" s="327"/>
      <c r="X65" s="327"/>
      <c r="Y65" s="327"/>
      <c r="Z65" s="327"/>
      <c r="AA65" s="327"/>
      <c r="AB65" s="327"/>
      <c r="AC65" s="327"/>
      <c r="AD65" s="327"/>
      <c r="AE65" s="327"/>
      <c r="AF65" s="349"/>
      <c r="AG65" s="35"/>
      <c r="AH65" s="35"/>
      <c r="AI65" s="35"/>
      <c r="AJ65" s="35"/>
      <c r="AK65" s="35"/>
      <c r="AL65" s="35"/>
      <c r="AM65" s="35"/>
      <c r="AN65" s="35"/>
      <c r="AO65" s="36"/>
      <c r="AP65" s="30"/>
      <c r="AQ65" s="30"/>
      <c r="AR65" s="30"/>
      <c r="AS65" s="30"/>
      <c r="AT65" s="35"/>
      <c r="AU65" s="35"/>
      <c r="AV65" s="36"/>
      <c r="AW65" s="36"/>
      <c r="AX65" s="36"/>
      <c r="AY65" s="36"/>
      <c r="AZ65" s="36"/>
      <c r="BA65" s="36"/>
    </row>
    <row r="66" spans="1:189" s="37" customFormat="1" ht="31.35" customHeight="1">
      <c r="A66" s="28" t="s">
        <v>39</v>
      </c>
      <c r="B66" s="28" t="s">
        <v>94</v>
      </c>
      <c r="C66" s="28" t="s">
        <v>35</v>
      </c>
      <c r="D66" s="28" t="s">
        <v>97</v>
      </c>
      <c r="E66" s="410" t="s">
        <v>99</v>
      </c>
      <c r="F66" s="49" t="s">
        <v>841</v>
      </c>
      <c r="G66" s="617" t="s">
        <v>828</v>
      </c>
      <c r="H66" s="48" t="s">
        <v>339</v>
      </c>
      <c r="I66" s="48"/>
      <c r="J66" s="397" t="s">
        <v>496</v>
      </c>
      <c r="K66" s="358">
        <f t="shared" si="4"/>
        <v>50000000</v>
      </c>
      <c r="L66" s="35">
        <f t="shared" si="3"/>
        <v>50000000</v>
      </c>
      <c r="M66" s="35"/>
      <c r="N66" s="35"/>
      <c r="O66" s="35"/>
      <c r="P66" s="35"/>
      <c r="Q66" s="327"/>
      <c r="R66" s="327"/>
      <c r="S66" s="327"/>
      <c r="T66" s="327">
        <v>50000000</v>
      </c>
      <c r="U66" s="327"/>
      <c r="V66" s="327"/>
      <c r="W66" s="327"/>
      <c r="X66" s="327"/>
      <c r="Y66" s="327"/>
      <c r="Z66" s="327"/>
      <c r="AA66" s="327"/>
      <c r="AB66" s="327"/>
      <c r="AC66" s="327"/>
      <c r="AD66" s="327"/>
      <c r="AE66" s="327"/>
      <c r="AF66" s="349"/>
      <c r="AG66" s="35"/>
      <c r="AH66" s="35"/>
      <c r="AI66" s="35"/>
      <c r="AJ66" s="35"/>
      <c r="AK66" s="35"/>
      <c r="AL66" s="35"/>
      <c r="AM66" s="35"/>
      <c r="AN66" s="35"/>
      <c r="AO66" s="36"/>
      <c r="AP66" s="30"/>
      <c r="AQ66" s="30"/>
      <c r="AR66" s="30"/>
      <c r="AS66" s="30"/>
      <c r="AT66" s="35"/>
      <c r="AU66" s="35"/>
      <c r="AV66" s="36"/>
      <c r="AW66" s="36"/>
      <c r="AX66" s="36"/>
      <c r="AY66" s="36"/>
      <c r="AZ66" s="36"/>
      <c r="BA66" s="36"/>
    </row>
    <row r="67" spans="1:189" s="37" customFormat="1" ht="37.35" customHeight="1">
      <c r="A67" s="28" t="s">
        <v>39</v>
      </c>
      <c r="B67" s="28" t="s">
        <v>94</v>
      </c>
      <c r="C67" s="28" t="s">
        <v>35</v>
      </c>
      <c r="D67" s="28" t="s">
        <v>97</v>
      </c>
      <c r="E67" s="410" t="s">
        <v>99</v>
      </c>
      <c r="F67" s="49" t="s">
        <v>842</v>
      </c>
      <c r="G67" s="617" t="s">
        <v>829</v>
      </c>
      <c r="H67" s="48" t="s">
        <v>339</v>
      </c>
      <c r="I67" s="48"/>
      <c r="J67" s="397" t="s">
        <v>497</v>
      </c>
      <c r="K67" s="358">
        <f t="shared" si="4"/>
        <v>40000000</v>
      </c>
      <c r="L67" s="35">
        <f t="shared" si="3"/>
        <v>40000000</v>
      </c>
      <c r="M67" s="35"/>
      <c r="N67" s="35"/>
      <c r="O67" s="35"/>
      <c r="P67" s="35"/>
      <c r="Q67" s="327"/>
      <c r="R67" s="327"/>
      <c r="S67" s="327"/>
      <c r="T67" s="327">
        <v>40000000</v>
      </c>
      <c r="U67" s="327"/>
      <c r="V67" s="327"/>
      <c r="W67" s="327"/>
      <c r="X67" s="327"/>
      <c r="Y67" s="327"/>
      <c r="Z67" s="327"/>
      <c r="AA67" s="327"/>
      <c r="AB67" s="327"/>
      <c r="AC67" s="327"/>
      <c r="AD67" s="327"/>
      <c r="AE67" s="327"/>
      <c r="AF67" s="349"/>
      <c r="AG67" s="35"/>
      <c r="AH67" s="35"/>
      <c r="AI67" s="35"/>
      <c r="AJ67" s="35"/>
      <c r="AK67" s="35"/>
      <c r="AL67" s="35"/>
      <c r="AM67" s="35"/>
      <c r="AN67" s="35"/>
      <c r="AO67" s="36"/>
      <c r="AP67" s="30"/>
      <c r="AQ67" s="30"/>
      <c r="AR67" s="30"/>
      <c r="AS67" s="30"/>
      <c r="AT67" s="35"/>
      <c r="AU67" s="35"/>
      <c r="AV67" s="36"/>
      <c r="AW67" s="36"/>
      <c r="AX67" s="36"/>
      <c r="AY67" s="36"/>
      <c r="AZ67" s="36"/>
      <c r="BA67" s="36"/>
    </row>
    <row r="68" spans="1:189" ht="29.4" customHeight="1">
      <c r="A68" s="88" t="s">
        <v>39</v>
      </c>
      <c r="B68" s="89" t="s">
        <v>94</v>
      </c>
      <c r="C68" s="89" t="s">
        <v>35</v>
      </c>
      <c r="D68" s="89" t="s">
        <v>97</v>
      </c>
      <c r="E68" s="89" t="s">
        <v>103</v>
      </c>
      <c r="F68" s="89"/>
      <c r="G68" s="25"/>
      <c r="H68" s="25"/>
      <c r="I68" s="25"/>
      <c r="J68" s="250" t="s">
        <v>104</v>
      </c>
      <c r="K68" s="358">
        <f t="shared" si="4"/>
        <v>0</v>
      </c>
      <c r="L68" s="35">
        <f t="shared" si="3"/>
        <v>0</v>
      </c>
      <c r="M68" s="22"/>
      <c r="N68" s="22"/>
      <c r="O68" s="22"/>
      <c r="P68" s="22"/>
      <c r="Q68" s="326"/>
      <c r="R68" s="326"/>
      <c r="S68" s="326"/>
      <c r="T68" s="326"/>
      <c r="U68" s="326"/>
      <c r="V68" s="326"/>
      <c r="W68" s="326"/>
      <c r="X68" s="326"/>
      <c r="Y68" s="326"/>
      <c r="Z68" s="326"/>
      <c r="AA68" s="326"/>
      <c r="AB68" s="326"/>
      <c r="AC68" s="326"/>
      <c r="AD68" s="326"/>
      <c r="AE68" s="326"/>
      <c r="AF68" s="347"/>
      <c r="AG68" s="22"/>
      <c r="AH68" s="22"/>
      <c r="AI68" s="22"/>
      <c r="AJ68" s="22"/>
      <c r="AK68" s="22"/>
      <c r="AL68" s="22"/>
      <c r="AM68" s="22"/>
      <c r="AN68" s="22"/>
      <c r="AO68" s="23"/>
      <c r="AP68" s="21"/>
      <c r="AQ68" s="21"/>
      <c r="AR68" s="21"/>
      <c r="AS68" s="21"/>
      <c r="AT68" s="22"/>
      <c r="AU68" s="22"/>
      <c r="AV68" s="23"/>
      <c r="AW68" s="23"/>
      <c r="AX68" s="23"/>
      <c r="AY68" s="23"/>
      <c r="AZ68" s="23"/>
      <c r="BA68" s="23"/>
    </row>
    <row r="69" spans="1:189" ht="34.35" customHeight="1">
      <c r="A69" s="86" t="s">
        <v>39</v>
      </c>
      <c r="B69" s="87" t="s">
        <v>94</v>
      </c>
      <c r="C69" s="87" t="s">
        <v>35</v>
      </c>
      <c r="D69" s="87" t="s">
        <v>97</v>
      </c>
      <c r="E69" s="87" t="s">
        <v>103</v>
      </c>
      <c r="F69" s="49" t="s">
        <v>848</v>
      </c>
      <c r="G69" s="617" t="s">
        <v>843</v>
      </c>
      <c r="H69" s="48" t="s">
        <v>339</v>
      </c>
      <c r="I69" s="29"/>
      <c r="J69" s="530" t="s">
        <v>412</v>
      </c>
      <c r="K69" s="358">
        <f t="shared" si="4"/>
        <v>400000000</v>
      </c>
      <c r="L69" s="35">
        <f t="shared" si="3"/>
        <v>400000000</v>
      </c>
      <c r="M69" s="22">
        <v>400000000</v>
      </c>
      <c r="N69" s="22"/>
      <c r="O69" s="22"/>
      <c r="P69" s="22"/>
      <c r="Q69" s="326"/>
      <c r="R69" s="326"/>
      <c r="S69" s="326"/>
      <c r="T69" s="326"/>
      <c r="U69" s="326"/>
      <c r="V69" s="326"/>
      <c r="W69" s="326"/>
      <c r="X69" s="326"/>
      <c r="Y69" s="326"/>
      <c r="Z69" s="326"/>
      <c r="AA69" s="326"/>
      <c r="AB69" s="326"/>
      <c r="AC69" s="326"/>
      <c r="AD69" s="326"/>
      <c r="AE69" s="326"/>
      <c r="AF69" s="347"/>
      <c r="AG69" s="22"/>
      <c r="AH69" s="22"/>
      <c r="AI69" s="22"/>
      <c r="AJ69" s="22"/>
      <c r="AK69" s="22"/>
      <c r="AL69" s="22"/>
      <c r="AM69" s="22"/>
      <c r="AN69" s="22"/>
      <c r="AO69" s="23"/>
      <c r="AP69" s="21"/>
      <c r="AQ69" s="21"/>
      <c r="AR69" s="21"/>
      <c r="AS69" s="21"/>
      <c r="AT69" s="22"/>
      <c r="AU69" s="22"/>
      <c r="AV69" s="23"/>
      <c r="AW69" s="23"/>
      <c r="AX69" s="23"/>
      <c r="AY69" s="23"/>
      <c r="AZ69" s="23"/>
      <c r="BA69" s="23"/>
    </row>
    <row r="70" spans="1:189" ht="40.35" customHeight="1">
      <c r="A70" s="86" t="s">
        <v>39</v>
      </c>
      <c r="B70" s="87" t="s">
        <v>94</v>
      </c>
      <c r="C70" s="87" t="s">
        <v>35</v>
      </c>
      <c r="D70" s="87" t="s">
        <v>97</v>
      </c>
      <c r="E70" s="87" t="s">
        <v>103</v>
      </c>
      <c r="F70" s="49" t="s">
        <v>849</v>
      </c>
      <c r="G70" s="617" t="s">
        <v>844</v>
      </c>
      <c r="H70" s="48" t="s">
        <v>339</v>
      </c>
      <c r="I70" s="29"/>
      <c r="J70" s="555" t="s">
        <v>427</v>
      </c>
      <c r="K70" s="358">
        <f t="shared" si="4"/>
        <v>675368516</v>
      </c>
      <c r="L70" s="35">
        <f t="shared" si="3"/>
        <v>675368516</v>
      </c>
      <c r="M70" s="22">
        <v>675368516</v>
      </c>
      <c r="N70" s="22"/>
      <c r="O70" s="22"/>
      <c r="P70" s="22"/>
      <c r="Q70" s="326"/>
      <c r="R70" s="326"/>
      <c r="S70" s="326"/>
      <c r="T70" s="326"/>
      <c r="U70" s="326"/>
      <c r="V70" s="326"/>
      <c r="W70" s="326"/>
      <c r="X70" s="326"/>
      <c r="Y70" s="326"/>
      <c r="Z70" s="326"/>
      <c r="AA70" s="326"/>
      <c r="AB70" s="326"/>
      <c r="AC70" s="326"/>
      <c r="AD70" s="326"/>
      <c r="AE70" s="326"/>
      <c r="AF70" s="347"/>
      <c r="AG70" s="22"/>
      <c r="AH70" s="22"/>
      <c r="AI70" s="22"/>
      <c r="AJ70" s="22"/>
      <c r="AK70" s="22"/>
      <c r="AL70" s="22"/>
      <c r="AM70" s="22"/>
      <c r="AN70" s="22"/>
      <c r="AO70" s="23"/>
      <c r="AP70" s="21"/>
      <c r="AQ70" s="21"/>
      <c r="AR70" s="21"/>
      <c r="AS70" s="21"/>
      <c r="AT70" s="22"/>
      <c r="AU70" s="22"/>
      <c r="AV70" s="23"/>
      <c r="AW70" s="23"/>
      <c r="AX70" s="23"/>
      <c r="AY70" s="382"/>
      <c r="AZ70" s="382"/>
      <c r="BA70" s="382"/>
    </row>
    <row r="71" spans="1:189" ht="40.35" customHeight="1">
      <c r="A71" s="86" t="s">
        <v>39</v>
      </c>
      <c r="B71" s="87" t="s">
        <v>94</v>
      </c>
      <c r="C71" s="87" t="s">
        <v>35</v>
      </c>
      <c r="D71" s="87" t="s">
        <v>97</v>
      </c>
      <c r="E71" s="87" t="s">
        <v>103</v>
      </c>
      <c r="F71" s="49" t="s">
        <v>850</v>
      </c>
      <c r="G71" s="617" t="s">
        <v>845</v>
      </c>
      <c r="H71" s="48" t="s">
        <v>339</v>
      </c>
      <c r="I71" s="29"/>
      <c r="J71" s="555" t="s">
        <v>428</v>
      </c>
      <c r="K71" s="358">
        <f t="shared" si="4"/>
        <v>1000000000</v>
      </c>
      <c r="L71" s="35">
        <f t="shared" si="3"/>
        <v>1000000000</v>
      </c>
      <c r="M71" s="22">
        <v>260000000</v>
      </c>
      <c r="N71" s="22"/>
      <c r="O71" s="22"/>
      <c r="P71" s="22"/>
      <c r="Q71" s="326"/>
      <c r="R71" s="326"/>
      <c r="S71" s="326"/>
      <c r="T71" s="326"/>
      <c r="U71" s="326"/>
      <c r="V71" s="326"/>
      <c r="W71" s="326"/>
      <c r="X71" s="326"/>
      <c r="Y71" s="326"/>
      <c r="Z71" s="326"/>
      <c r="AA71" s="326"/>
      <c r="AB71" s="326"/>
      <c r="AC71" s="326"/>
      <c r="AD71" s="326"/>
      <c r="AE71" s="326"/>
      <c r="AF71" s="347"/>
      <c r="AG71" s="22">
        <f>+AG3/2</f>
        <v>720000000</v>
      </c>
      <c r="AH71" s="22">
        <v>20000000</v>
      </c>
      <c r="AI71" s="22"/>
      <c r="AJ71" s="22"/>
      <c r="AK71" s="22"/>
      <c r="AL71" s="22"/>
      <c r="AM71" s="22"/>
      <c r="AN71" s="22"/>
      <c r="AO71" s="23"/>
      <c r="AP71" s="21"/>
      <c r="AQ71" s="21"/>
      <c r="AR71" s="21"/>
      <c r="AS71" s="21"/>
      <c r="AT71" s="22"/>
      <c r="AU71" s="22"/>
      <c r="AV71" s="23"/>
      <c r="AW71" s="23"/>
      <c r="AX71" s="23"/>
      <c r="AY71" s="382"/>
      <c r="AZ71" s="382"/>
      <c r="BA71" s="382"/>
    </row>
    <row r="72" spans="1:189" ht="37.65" customHeight="1">
      <c r="A72" s="86" t="s">
        <v>39</v>
      </c>
      <c r="B72" s="87" t="s">
        <v>94</v>
      </c>
      <c r="C72" s="87" t="s">
        <v>35</v>
      </c>
      <c r="D72" s="87" t="s">
        <v>97</v>
      </c>
      <c r="E72" s="87" t="s">
        <v>103</v>
      </c>
      <c r="F72" s="49" t="s">
        <v>851</v>
      </c>
      <c r="G72" s="617" t="s">
        <v>846</v>
      </c>
      <c r="H72" s="48" t="s">
        <v>339</v>
      </c>
      <c r="I72" s="29"/>
      <c r="J72" s="530" t="s">
        <v>688</v>
      </c>
      <c r="K72" s="358">
        <f t="shared" si="4"/>
        <v>900000000</v>
      </c>
      <c r="L72" s="35">
        <f t="shared" si="3"/>
        <v>900000000</v>
      </c>
      <c r="M72" s="22">
        <v>900000000</v>
      </c>
      <c r="N72" s="22"/>
      <c r="O72" s="22"/>
      <c r="P72" s="22"/>
      <c r="Q72" s="326"/>
      <c r="R72" s="326"/>
      <c r="S72" s="326"/>
      <c r="T72" s="326"/>
      <c r="U72" s="326"/>
      <c r="V72" s="326"/>
      <c r="W72" s="326"/>
      <c r="X72" s="326"/>
      <c r="Y72" s="326"/>
      <c r="Z72" s="326"/>
      <c r="AA72" s="326"/>
      <c r="AB72" s="326"/>
      <c r="AC72" s="326"/>
      <c r="AD72" s="326"/>
      <c r="AE72" s="326"/>
      <c r="AF72" s="347"/>
      <c r="AG72" s="22"/>
      <c r="AH72" s="22"/>
      <c r="AI72" s="22"/>
      <c r="AJ72" s="22"/>
      <c r="AK72" s="22"/>
      <c r="AL72" s="22"/>
      <c r="AM72" s="22"/>
      <c r="AN72" s="22"/>
      <c r="AO72" s="23"/>
      <c r="AP72" s="21"/>
      <c r="AQ72" s="21"/>
      <c r="AR72" s="21"/>
      <c r="AS72" s="21"/>
      <c r="AT72" s="22"/>
      <c r="AU72" s="22"/>
      <c r="AV72" s="23"/>
      <c r="AW72" s="23"/>
      <c r="AX72" s="23"/>
      <c r="AY72" s="382"/>
      <c r="AZ72" s="382"/>
      <c r="BA72" s="382"/>
    </row>
    <row r="73" spans="1:189" ht="38.4" customHeight="1">
      <c r="A73" s="86" t="s">
        <v>39</v>
      </c>
      <c r="B73" s="87" t="s">
        <v>94</v>
      </c>
      <c r="C73" s="87" t="s">
        <v>35</v>
      </c>
      <c r="D73" s="87" t="s">
        <v>97</v>
      </c>
      <c r="E73" s="87" t="s">
        <v>103</v>
      </c>
      <c r="F73" s="49" t="s">
        <v>852</v>
      </c>
      <c r="G73" s="617" t="s">
        <v>847</v>
      </c>
      <c r="H73" s="48" t="s">
        <v>339</v>
      </c>
      <c r="I73" s="29"/>
      <c r="J73" s="530" t="s">
        <v>470</v>
      </c>
      <c r="K73" s="358">
        <f t="shared" si="4"/>
        <v>500000000</v>
      </c>
      <c r="L73" s="35">
        <f t="shared" ref="L73:L104" si="5">SUM(M73:BH73)</f>
        <v>500000000</v>
      </c>
      <c r="M73" s="22">
        <v>500000000</v>
      </c>
      <c r="N73" s="22"/>
      <c r="O73" s="22"/>
      <c r="P73" s="22"/>
      <c r="Q73" s="326"/>
      <c r="R73" s="326"/>
      <c r="S73" s="326"/>
      <c r="T73" s="326"/>
      <c r="U73" s="326"/>
      <c r="V73" s="326"/>
      <c r="W73" s="326"/>
      <c r="X73" s="326"/>
      <c r="Y73" s="326"/>
      <c r="Z73" s="326"/>
      <c r="AA73" s="326"/>
      <c r="AB73" s="326"/>
      <c r="AC73" s="326"/>
      <c r="AD73" s="326"/>
      <c r="AE73" s="326"/>
      <c r="AF73" s="347"/>
      <c r="AG73" s="22"/>
      <c r="AH73" s="22"/>
      <c r="AI73" s="22"/>
      <c r="AJ73" s="22"/>
      <c r="AK73" s="22"/>
      <c r="AL73" s="22"/>
      <c r="AM73" s="22"/>
      <c r="AN73" s="22"/>
      <c r="AO73" s="23"/>
      <c r="AP73" s="21"/>
      <c r="AQ73" s="21"/>
      <c r="AR73" s="21"/>
      <c r="AS73" s="21"/>
      <c r="AT73" s="22"/>
      <c r="AU73" s="22"/>
      <c r="AV73" s="23"/>
      <c r="AW73" s="23"/>
      <c r="AX73" s="23"/>
      <c r="AY73" s="382"/>
      <c r="AZ73" s="382"/>
      <c r="BA73" s="382"/>
    </row>
    <row r="74" spans="1:189" ht="14.4">
      <c r="A74" s="106" t="s">
        <v>39</v>
      </c>
      <c r="B74" s="92" t="s">
        <v>94</v>
      </c>
      <c r="C74" s="92" t="s">
        <v>35</v>
      </c>
      <c r="D74" s="92" t="s">
        <v>111</v>
      </c>
      <c r="E74" s="92"/>
      <c r="F74" s="92"/>
      <c r="G74" s="44"/>
      <c r="H74" s="44"/>
      <c r="I74" s="44"/>
      <c r="J74" s="46" t="s">
        <v>112</v>
      </c>
      <c r="K74" s="358">
        <f t="shared" si="4"/>
        <v>0</v>
      </c>
      <c r="L74" s="35">
        <f t="shared" si="5"/>
        <v>0</v>
      </c>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7"/>
      <c r="BH74" s="7"/>
      <c r="BI74" s="33"/>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14"/>
      <c r="DC74" s="8"/>
      <c r="DD74" s="8"/>
      <c r="DE74" s="8"/>
      <c r="DF74" s="8"/>
      <c r="DG74" s="8"/>
      <c r="DH74" s="8"/>
      <c r="DI74" s="8"/>
      <c r="DJ74" s="8"/>
      <c r="DK74" s="8"/>
      <c r="DL74" s="8"/>
      <c r="DM74" s="21"/>
      <c r="DN74" s="21"/>
      <c r="DO74" s="21"/>
      <c r="DP74" s="21"/>
      <c r="DQ74" s="21"/>
      <c r="DR74" s="21"/>
      <c r="DS74" s="21"/>
      <c r="DT74" s="8"/>
      <c r="DU74" s="8"/>
      <c r="DV74" s="8"/>
      <c r="DW74" s="8"/>
      <c r="DX74" s="8"/>
      <c r="DY74" s="8"/>
      <c r="DZ74" s="8"/>
      <c r="EA74" s="210"/>
      <c r="EB74" s="22"/>
      <c r="EC74" s="22"/>
      <c r="ED74" s="22"/>
      <c r="EE74" s="22"/>
      <c r="EF74" s="22"/>
      <c r="EG74" s="22"/>
      <c r="EH74" s="22"/>
      <c r="EI74" s="22"/>
      <c r="EJ74" s="22"/>
      <c r="EK74" s="22"/>
      <c r="EL74" s="22"/>
      <c r="EM74" s="22"/>
      <c r="EN74" s="22"/>
      <c r="EO74" s="22"/>
      <c r="EP74" s="22"/>
      <c r="EQ74" s="22"/>
      <c r="ER74" s="22"/>
      <c r="ES74" s="383"/>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3"/>
      <c r="FY74" s="21"/>
      <c r="FZ74" s="21"/>
      <c r="GA74" s="21"/>
      <c r="GB74" s="21"/>
      <c r="GC74" s="22"/>
      <c r="GD74" s="22"/>
      <c r="GE74" s="23"/>
      <c r="GF74" s="23"/>
      <c r="GG74" s="23"/>
    </row>
    <row r="75" spans="1:189" ht="14.4">
      <c r="A75" s="106" t="s">
        <v>39</v>
      </c>
      <c r="B75" s="92" t="s">
        <v>94</v>
      </c>
      <c r="C75" s="92" t="s">
        <v>35</v>
      </c>
      <c r="D75" s="92" t="s">
        <v>111</v>
      </c>
      <c r="E75" s="92" t="s">
        <v>60</v>
      </c>
      <c r="F75" s="92"/>
      <c r="G75" s="44"/>
      <c r="H75" s="44"/>
      <c r="I75" s="44"/>
      <c r="J75" s="112" t="s">
        <v>114</v>
      </c>
      <c r="K75" s="358">
        <f t="shared" si="4"/>
        <v>0</v>
      </c>
      <c r="L75" s="35">
        <f t="shared" si="5"/>
        <v>0</v>
      </c>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7"/>
      <c r="BH75" s="7"/>
      <c r="BI75" s="33"/>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14"/>
      <c r="CN75" s="14"/>
      <c r="CO75" s="14"/>
      <c r="CP75" s="14"/>
      <c r="CQ75" s="14"/>
      <c r="CR75" s="8"/>
      <c r="CS75" s="8"/>
      <c r="CT75" s="8"/>
      <c r="CU75" s="8"/>
      <c r="CV75" s="8"/>
      <c r="CW75" s="8"/>
      <c r="CX75" s="8"/>
      <c r="CY75" s="8"/>
      <c r="CZ75" s="8"/>
      <c r="DA75" s="8"/>
      <c r="DB75" s="14"/>
      <c r="DC75" s="8"/>
      <c r="DD75" s="8"/>
      <c r="DE75" s="8"/>
      <c r="DF75" s="8"/>
      <c r="DG75" s="8"/>
      <c r="DH75" s="8"/>
      <c r="DI75" s="8"/>
      <c r="DJ75" s="8"/>
      <c r="DK75" s="8"/>
      <c r="DL75" s="8"/>
      <c r="DM75" s="21"/>
      <c r="DN75" s="21"/>
      <c r="DO75" s="21"/>
      <c r="DP75" s="21"/>
      <c r="DQ75" s="21"/>
      <c r="DR75" s="21"/>
      <c r="DS75" s="21"/>
      <c r="DT75" s="8"/>
      <c r="DU75" s="8"/>
      <c r="DV75" s="8"/>
      <c r="DW75" s="8"/>
      <c r="DX75" s="8"/>
      <c r="DY75" s="8"/>
      <c r="DZ75" s="8"/>
      <c r="EA75" s="210"/>
      <c r="EB75" s="22"/>
      <c r="EC75" s="22"/>
      <c r="ED75" s="22"/>
      <c r="EE75" s="22"/>
      <c r="EF75" s="22"/>
      <c r="EG75" s="22"/>
      <c r="EH75" s="22"/>
      <c r="EI75" s="22"/>
      <c r="EJ75" s="22"/>
      <c r="EK75" s="22"/>
      <c r="EL75" s="22"/>
      <c r="EM75" s="22"/>
      <c r="EN75" s="22"/>
      <c r="EO75" s="22"/>
      <c r="EP75" s="22"/>
      <c r="EQ75" s="22"/>
      <c r="ER75" s="22"/>
      <c r="ES75" s="383"/>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3"/>
      <c r="FY75" s="21"/>
      <c r="FZ75" s="21"/>
      <c r="GA75" s="21"/>
      <c r="GB75" s="21"/>
      <c r="GC75" s="22"/>
      <c r="GD75" s="22"/>
      <c r="GE75" s="23"/>
      <c r="GF75" s="23"/>
      <c r="GG75" s="23"/>
    </row>
    <row r="76" spans="1:189" s="37" customFormat="1" ht="34.65" customHeight="1">
      <c r="A76" s="86" t="s">
        <v>39</v>
      </c>
      <c r="B76" s="87" t="s">
        <v>94</v>
      </c>
      <c r="C76" s="87" t="s">
        <v>35</v>
      </c>
      <c r="D76" s="87" t="s">
        <v>111</v>
      </c>
      <c r="E76" s="87" t="s">
        <v>60</v>
      </c>
      <c r="F76" s="49" t="s">
        <v>855</v>
      </c>
      <c r="G76" s="617" t="s">
        <v>853</v>
      </c>
      <c r="H76" s="48" t="s">
        <v>339</v>
      </c>
      <c r="I76" s="48"/>
      <c r="J76" s="397" t="s">
        <v>498</v>
      </c>
      <c r="K76" s="358">
        <f t="shared" si="4"/>
        <v>50000000</v>
      </c>
      <c r="L76" s="35">
        <f t="shared" si="5"/>
        <v>50000000</v>
      </c>
      <c r="M76" s="35"/>
      <c r="N76" s="35"/>
      <c r="O76" s="35"/>
      <c r="P76" s="35"/>
      <c r="Q76" s="327"/>
      <c r="R76" s="327"/>
      <c r="S76" s="327"/>
      <c r="T76" s="327">
        <v>50000000</v>
      </c>
      <c r="U76" s="327"/>
      <c r="V76" s="327"/>
      <c r="W76" s="327"/>
      <c r="X76" s="327"/>
      <c r="Y76" s="327"/>
      <c r="Z76" s="327"/>
      <c r="AA76" s="327"/>
      <c r="AB76" s="327"/>
      <c r="AC76" s="327"/>
      <c r="AD76" s="327"/>
      <c r="AE76" s="327"/>
      <c r="AF76" s="349"/>
      <c r="AG76" s="35"/>
      <c r="AH76" s="35"/>
      <c r="AI76" s="35"/>
      <c r="AJ76" s="35"/>
      <c r="AK76" s="35"/>
      <c r="AL76" s="35"/>
      <c r="AM76" s="35"/>
      <c r="AN76" s="35"/>
      <c r="AO76" s="36"/>
      <c r="AP76" s="30"/>
      <c r="AQ76" s="30"/>
      <c r="AR76" s="30"/>
      <c r="AS76" s="30"/>
      <c r="AT76" s="35"/>
      <c r="AU76" s="35"/>
      <c r="AV76" s="36"/>
      <c r="AW76" s="36"/>
      <c r="AX76" s="36"/>
      <c r="AY76" s="36"/>
      <c r="AZ76" s="36"/>
      <c r="BA76" s="36"/>
    </row>
    <row r="77" spans="1:189" s="111" customFormat="1" ht="14.4">
      <c r="A77" s="106" t="s">
        <v>39</v>
      </c>
      <c r="B77" s="93" t="s">
        <v>94</v>
      </c>
      <c r="C77" s="93" t="s">
        <v>35</v>
      </c>
      <c r="D77" s="93" t="s">
        <v>111</v>
      </c>
      <c r="E77" s="113" t="s">
        <v>70</v>
      </c>
      <c r="F77" s="113"/>
      <c r="G77" s="93"/>
      <c r="H77" s="93"/>
      <c r="I77" s="93"/>
      <c r="J77" s="94" t="s">
        <v>115</v>
      </c>
      <c r="K77" s="358">
        <f t="shared" si="4"/>
        <v>0</v>
      </c>
      <c r="L77" s="35">
        <f t="shared" si="5"/>
        <v>0</v>
      </c>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7"/>
      <c r="BH77" s="7"/>
      <c r="BI77" s="33"/>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14"/>
      <c r="CN77" s="14"/>
      <c r="CO77" s="14"/>
      <c r="CP77" s="14"/>
      <c r="CQ77" s="14"/>
      <c r="CR77" s="8"/>
      <c r="CS77" s="8"/>
      <c r="CT77" s="8"/>
      <c r="CU77" s="8"/>
      <c r="CV77" s="8"/>
      <c r="CW77" s="8"/>
      <c r="CX77" s="8"/>
      <c r="CY77" s="8"/>
      <c r="CZ77" s="8"/>
      <c r="DA77" s="8"/>
      <c r="DB77" s="14"/>
      <c r="DC77" s="8"/>
      <c r="DD77" s="8"/>
      <c r="DE77" s="8"/>
      <c r="DF77" s="8"/>
      <c r="DG77" s="8"/>
      <c r="DH77" s="8"/>
      <c r="DI77" s="8"/>
      <c r="DJ77" s="8"/>
      <c r="DK77" s="8"/>
      <c r="DL77" s="8"/>
      <c r="DM77" s="21"/>
      <c r="DN77" s="21"/>
      <c r="DO77" s="21"/>
      <c r="DP77" s="21"/>
      <c r="DQ77" s="21"/>
      <c r="DR77" s="21"/>
      <c r="DS77" s="21"/>
      <c r="DT77" s="8"/>
      <c r="DU77" s="8"/>
      <c r="DV77" s="8"/>
      <c r="DW77" s="8"/>
      <c r="DX77" s="8"/>
      <c r="DY77" s="8"/>
      <c r="DZ77" s="8"/>
      <c r="EA77" s="210"/>
      <c r="EB77" s="22"/>
      <c r="EC77" s="22"/>
      <c r="ED77" s="22"/>
      <c r="EE77" s="22"/>
      <c r="EF77" s="22"/>
      <c r="EG77" s="109"/>
      <c r="EH77" s="109"/>
      <c r="EI77" s="109"/>
      <c r="EJ77" s="109"/>
      <c r="EK77" s="109"/>
      <c r="EL77" s="109"/>
      <c r="EM77" s="109"/>
      <c r="EN77" s="109"/>
      <c r="EO77" s="109"/>
      <c r="EP77" s="109"/>
      <c r="EQ77" s="109"/>
      <c r="ER77" s="109"/>
      <c r="ES77" s="414"/>
      <c r="ET77" s="109"/>
      <c r="EU77" s="109"/>
      <c r="EV77" s="109"/>
      <c r="EW77" s="109"/>
      <c r="EX77" s="109"/>
      <c r="EY77" s="109"/>
      <c r="EZ77" s="109"/>
      <c r="FA77" s="109"/>
      <c r="FB77" s="109"/>
      <c r="FC77" s="109"/>
      <c r="FD77" s="109"/>
      <c r="FE77" s="109"/>
      <c r="FF77" s="109"/>
      <c r="FG77" s="109"/>
      <c r="FH77" s="109"/>
      <c r="FI77" s="109"/>
      <c r="FJ77" s="109"/>
      <c r="FK77" s="109"/>
      <c r="FL77" s="109"/>
      <c r="FM77" s="109"/>
      <c r="FN77" s="109"/>
      <c r="FO77" s="109"/>
      <c r="FP77" s="109"/>
      <c r="FQ77" s="109"/>
      <c r="FR77" s="109"/>
      <c r="FS77" s="109"/>
      <c r="FT77" s="109"/>
      <c r="FU77" s="109"/>
      <c r="FV77" s="109"/>
      <c r="FW77" s="109"/>
      <c r="FX77" s="110"/>
      <c r="FY77" s="108"/>
      <c r="FZ77" s="108"/>
      <c r="GA77" s="108"/>
      <c r="GB77" s="108"/>
      <c r="GC77" s="109"/>
      <c r="GD77" s="109"/>
      <c r="GE77" s="110"/>
      <c r="GF77" s="110"/>
      <c r="GG77" s="110"/>
    </row>
    <row r="78" spans="1:189" s="37" customFormat="1" ht="44.4" customHeight="1">
      <c r="A78" s="28" t="s">
        <v>39</v>
      </c>
      <c r="B78" s="28" t="s">
        <v>94</v>
      </c>
      <c r="C78" s="28" t="s">
        <v>35</v>
      </c>
      <c r="D78" s="28" t="s">
        <v>111</v>
      </c>
      <c r="E78" s="28" t="s">
        <v>70</v>
      </c>
      <c r="F78" s="49" t="s">
        <v>856</v>
      </c>
      <c r="G78" s="617" t="s">
        <v>854</v>
      </c>
      <c r="H78" s="48" t="s">
        <v>339</v>
      </c>
      <c r="I78" s="48"/>
      <c r="J78" s="397" t="s">
        <v>499</v>
      </c>
      <c r="K78" s="358">
        <f t="shared" si="4"/>
        <v>60000000</v>
      </c>
      <c r="L78" s="35">
        <f t="shared" si="5"/>
        <v>60000000</v>
      </c>
      <c r="M78" s="35"/>
      <c r="N78" s="35"/>
      <c r="O78" s="35"/>
      <c r="P78" s="35"/>
      <c r="Q78" s="327"/>
      <c r="R78" s="327"/>
      <c r="S78" s="327"/>
      <c r="T78" s="327"/>
      <c r="U78" s="327"/>
      <c r="V78" s="327"/>
      <c r="W78" s="327"/>
      <c r="X78" s="327"/>
      <c r="Y78" s="327"/>
      <c r="Z78" s="327"/>
      <c r="AA78" s="327"/>
      <c r="AB78" s="327"/>
      <c r="AC78" s="327"/>
      <c r="AD78" s="327"/>
      <c r="AE78" s="327"/>
      <c r="AF78" s="349"/>
      <c r="AG78" s="35"/>
      <c r="AH78" s="35"/>
      <c r="AI78" s="35"/>
      <c r="AJ78" s="35"/>
      <c r="AK78" s="35"/>
      <c r="AL78" s="35"/>
      <c r="AM78" s="35">
        <v>60000000</v>
      </c>
      <c r="AN78" s="35"/>
      <c r="AO78" s="36"/>
      <c r="AP78" s="30"/>
      <c r="AQ78" s="30"/>
      <c r="AR78" s="30"/>
      <c r="AS78" s="30"/>
      <c r="AT78" s="35"/>
      <c r="AU78" s="35"/>
      <c r="AV78" s="36"/>
      <c r="AW78" s="36"/>
      <c r="AX78" s="36"/>
      <c r="AY78" s="36"/>
      <c r="AZ78" s="36"/>
      <c r="BA78" s="36"/>
    </row>
    <row r="79" spans="1:189" s="37" customFormat="1" ht="20.399999999999999" customHeight="1">
      <c r="A79" s="114" t="s">
        <v>39</v>
      </c>
      <c r="B79" s="115" t="s">
        <v>39</v>
      </c>
      <c r="C79" s="115"/>
      <c r="D79" s="115"/>
      <c r="E79" s="115"/>
      <c r="F79" s="115"/>
      <c r="G79" s="116"/>
      <c r="H79" s="116"/>
      <c r="I79" s="116"/>
      <c r="J79" s="263" t="s">
        <v>90</v>
      </c>
      <c r="K79" s="358">
        <f t="shared" si="4"/>
        <v>0</v>
      </c>
      <c r="L79" s="35">
        <f t="shared" si="5"/>
        <v>0</v>
      </c>
      <c r="M79" s="35"/>
      <c r="N79" s="35"/>
      <c r="O79" s="35"/>
      <c r="P79" s="35"/>
      <c r="Q79" s="327"/>
      <c r="R79" s="327"/>
      <c r="S79" s="327"/>
      <c r="T79" s="327"/>
      <c r="U79" s="327"/>
      <c r="V79" s="327"/>
      <c r="W79" s="327"/>
      <c r="X79" s="327"/>
      <c r="Y79" s="327"/>
      <c r="Z79" s="327"/>
      <c r="AA79" s="327"/>
      <c r="AB79" s="327"/>
      <c r="AC79" s="327"/>
      <c r="AD79" s="327"/>
      <c r="AE79" s="327"/>
      <c r="AF79" s="349"/>
      <c r="AG79" s="35"/>
      <c r="AH79" s="35"/>
      <c r="AI79" s="35"/>
      <c r="AJ79" s="35"/>
      <c r="AK79" s="35"/>
      <c r="AL79" s="35"/>
      <c r="AM79" s="35"/>
      <c r="AN79" s="35"/>
      <c r="AO79" s="36"/>
      <c r="AP79" s="30"/>
      <c r="AQ79" s="30"/>
      <c r="AR79" s="30"/>
      <c r="AS79" s="30"/>
      <c r="AT79" s="35"/>
      <c r="AU79" s="35"/>
      <c r="AV79" s="36"/>
      <c r="AW79" s="36"/>
      <c r="AX79" s="36"/>
    </row>
    <row r="80" spans="1:189" s="37" customFormat="1">
      <c r="A80" s="114" t="s">
        <v>39</v>
      </c>
      <c r="B80" s="115" t="s">
        <v>39</v>
      </c>
      <c r="C80" s="115" t="s">
        <v>50</v>
      </c>
      <c r="D80" s="115"/>
      <c r="E80" s="115"/>
      <c r="F80" s="115"/>
      <c r="G80" s="116"/>
      <c r="H80" s="116"/>
      <c r="I80" s="116"/>
      <c r="J80" s="263" t="s">
        <v>51</v>
      </c>
      <c r="K80" s="358">
        <f t="shared" si="4"/>
        <v>0</v>
      </c>
      <c r="L80" s="35">
        <f t="shared" si="5"/>
        <v>0</v>
      </c>
      <c r="M80" s="35"/>
      <c r="N80" s="35"/>
      <c r="O80" s="35"/>
      <c r="P80" s="35"/>
      <c r="Q80" s="327"/>
      <c r="R80" s="327"/>
      <c r="S80" s="327"/>
      <c r="T80" s="327"/>
      <c r="U80" s="327"/>
      <c r="V80" s="327"/>
      <c r="W80" s="327"/>
      <c r="X80" s="327"/>
      <c r="Y80" s="327"/>
      <c r="Z80" s="327"/>
      <c r="AA80" s="327"/>
      <c r="AB80" s="327"/>
      <c r="AC80" s="327"/>
      <c r="AD80" s="327"/>
      <c r="AE80" s="327"/>
      <c r="AF80" s="349"/>
      <c r="AG80" s="35"/>
      <c r="AH80" s="35"/>
      <c r="AI80" s="35"/>
      <c r="AJ80" s="35"/>
      <c r="AK80" s="35"/>
      <c r="AL80" s="35"/>
      <c r="AM80" s="35"/>
      <c r="AN80" s="35"/>
      <c r="AO80" s="36"/>
      <c r="AP80" s="30"/>
      <c r="AQ80" s="30"/>
      <c r="AR80" s="30"/>
      <c r="AS80" s="30"/>
      <c r="AT80" s="35"/>
      <c r="AU80" s="35"/>
      <c r="AV80" s="36"/>
      <c r="AW80" s="36"/>
      <c r="AX80" s="36"/>
    </row>
    <row r="81" spans="1:53" s="37" customFormat="1">
      <c r="A81" s="77" t="s">
        <v>39</v>
      </c>
      <c r="B81" s="78" t="s">
        <v>39</v>
      </c>
      <c r="C81" s="78" t="s">
        <v>50</v>
      </c>
      <c r="D81" s="78" t="s">
        <v>52</v>
      </c>
      <c r="E81" s="78"/>
      <c r="F81" s="78"/>
      <c r="G81" s="44"/>
      <c r="H81" s="44"/>
      <c r="I81" s="44"/>
      <c r="J81" s="253" t="s">
        <v>53</v>
      </c>
      <c r="K81" s="358">
        <f t="shared" si="4"/>
        <v>0</v>
      </c>
      <c r="L81" s="35">
        <f t="shared" si="5"/>
        <v>0</v>
      </c>
      <c r="M81" s="35"/>
      <c r="N81" s="35"/>
      <c r="O81" s="35"/>
      <c r="P81" s="35"/>
      <c r="Q81" s="327"/>
      <c r="R81" s="327"/>
      <c r="S81" s="327"/>
      <c r="T81" s="327"/>
      <c r="U81" s="327"/>
      <c r="V81" s="327"/>
      <c r="W81" s="327"/>
      <c r="X81" s="327"/>
      <c r="Y81" s="327"/>
      <c r="Z81" s="327"/>
      <c r="AA81" s="327"/>
      <c r="AB81" s="327"/>
      <c r="AC81" s="327"/>
      <c r="AD81" s="327"/>
      <c r="AE81" s="327"/>
      <c r="AF81" s="349"/>
      <c r="AG81" s="35"/>
      <c r="AH81" s="35"/>
      <c r="AI81" s="35"/>
      <c r="AJ81" s="35"/>
      <c r="AK81" s="35"/>
      <c r="AL81" s="35"/>
      <c r="AM81" s="35"/>
      <c r="AN81" s="35"/>
      <c r="AO81" s="36"/>
      <c r="AP81" s="30"/>
      <c r="AQ81" s="30"/>
      <c r="AR81" s="30"/>
      <c r="AS81" s="30"/>
      <c r="AT81" s="35"/>
      <c r="AU81" s="35"/>
      <c r="AV81" s="36"/>
      <c r="AW81" s="36"/>
      <c r="AX81" s="36"/>
    </row>
    <row r="82" spans="1:53" s="37" customFormat="1">
      <c r="A82" s="79" t="s">
        <v>39</v>
      </c>
      <c r="B82" s="28" t="s">
        <v>39</v>
      </c>
      <c r="C82" s="28" t="s">
        <v>50</v>
      </c>
      <c r="D82" s="28" t="s">
        <v>52</v>
      </c>
      <c r="E82" s="28" t="s">
        <v>116</v>
      </c>
      <c r="F82" s="78"/>
      <c r="G82" s="44"/>
      <c r="H82" s="44"/>
      <c r="I82" s="44"/>
      <c r="J82" s="252" t="s">
        <v>117</v>
      </c>
      <c r="K82" s="358">
        <f t="shared" si="4"/>
        <v>0</v>
      </c>
      <c r="L82" s="35">
        <f t="shared" si="5"/>
        <v>0</v>
      </c>
      <c r="M82" s="35"/>
      <c r="N82" s="35"/>
      <c r="O82" s="35"/>
      <c r="P82" s="35"/>
      <c r="Q82" s="327"/>
      <c r="R82" s="327"/>
      <c r="S82" s="327"/>
      <c r="T82" s="327"/>
      <c r="U82" s="327"/>
      <c r="V82" s="327"/>
      <c r="W82" s="327"/>
      <c r="X82" s="327"/>
      <c r="Y82" s="327"/>
      <c r="Z82" s="327"/>
      <c r="AA82" s="327"/>
      <c r="AB82" s="327"/>
      <c r="AC82" s="327"/>
      <c r="AD82" s="327"/>
      <c r="AE82" s="327"/>
      <c r="AF82" s="349"/>
      <c r="AG82" s="35"/>
      <c r="AH82" s="35"/>
      <c r="AI82" s="35"/>
      <c r="AJ82" s="35"/>
      <c r="AK82" s="35"/>
      <c r="AL82" s="35"/>
      <c r="AM82" s="35"/>
      <c r="AN82" s="35"/>
      <c r="AO82" s="36"/>
      <c r="AP82" s="30"/>
      <c r="AQ82" s="30"/>
      <c r="AR82" s="30"/>
      <c r="AS82" s="30"/>
      <c r="AT82" s="35"/>
      <c r="AU82" s="35"/>
      <c r="AV82" s="36"/>
      <c r="AW82" s="36"/>
      <c r="AX82" s="36"/>
    </row>
    <row r="83" spans="1:53" s="37" customFormat="1" ht="25.35" customHeight="1">
      <c r="A83" s="79" t="s">
        <v>39</v>
      </c>
      <c r="B83" s="28" t="s">
        <v>39</v>
      </c>
      <c r="C83" s="28" t="s">
        <v>50</v>
      </c>
      <c r="D83" s="28" t="s">
        <v>52</v>
      </c>
      <c r="E83" s="28" t="s">
        <v>116</v>
      </c>
      <c r="F83" s="49" t="s">
        <v>861</v>
      </c>
      <c r="G83" s="617" t="s">
        <v>857</v>
      </c>
      <c r="H83" s="48" t="s">
        <v>340</v>
      </c>
      <c r="I83" s="48"/>
      <c r="J83" s="399" t="s">
        <v>733</v>
      </c>
      <c r="K83" s="614">
        <f t="shared" si="4"/>
        <v>190000000</v>
      </c>
      <c r="L83" s="35">
        <f t="shared" si="5"/>
        <v>190000000</v>
      </c>
      <c r="M83" s="35"/>
      <c r="N83" s="35"/>
      <c r="O83" s="35"/>
      <c r="P83" s="35"/>
      <c r="Q83" s="327">
        <v>190000000</v>
      </c>
      <c r="R83" s="327"/>
      <c r="S83" s="327"/>
      <c r="T83" s="327"/>
      <c r="U83" s="327"/>
      <c r="V83" s="327"/>
      <c r="W83" s="327"/>
      <c r="X83" s="327"/>
      <c r="Y83" s="327"/>
      <c r="Z83" s="327"/>
      <c r="AA83" s="327"/>
      <c r="AB83" s="327"/>
      <c r="AC83" s="327"/>
      <c r="AD83" s="327"/>
      <c r="AE83" s="327"/>
      <c r="AF83" s="349"/>
      <c r="AG83" s="35"/>
      <c r="AH83" s="35"/>
      <c r="AI83" s="35"/>
      <c r="AJ83" s="35"/>
      <c r="AK83" s="35"/>
      <c r="AL83" s="35"/>
      <c r="AM83" s="35"/>
      <c r="AN83" s="35"/>
      <c r="AO83" s="36"/>
      <c r="AP83" s="30"/>
      <c r="AQ83" s="30"/>
      <c r="AR83" s="30"/>
      <c r="AS83" s="30"/>
      <c r="AT83" s="35"/>
      <c r="AU83" s="35"/>
      <c r="AV83" s="36"/>
      <c r="AW83" s="36"/>
      <c r="AX83" s="36"/>
    </row>
    <row r="84" spans="1:53" s="37" customFormat="1" ht="41.4" customHeight="1">
      <c r="A84" s="79" t="s">
        <v>39</v>
      </c>
      <c r="B84" s="28" t="s">
        <v>39</v>
      </c>
      <c r="C84" s="28" t="s">
        <v>50</v>
      </c>
      <c r="D84" s="28" t="s">
        <v>52</v>
      </c>
      <c r="E84" s="28" t="s">
        <v>116</v>
      </c>
      <c r="F84" s="49" t="s">
        <v>862</v>
      </c>
      <c r="G84" s="617" t="s">
        <v>858</v>
      </c>
      <c r="H84" s="48" t="s">
        <v>340</v>
      </c>
      <c r="I84" s="48"/>
      <c r="J84" s="399" t="s">
        <v>416</v>
      </c>
      <c r="K84" s="614">
        <f t="shared" si="4"/>
        <v>189840000</v>
      </c>
      <c r="L84" s="35">
        <f t="shared" si="5"/>
        <v>189840000</v>
      </c>
      <c r="M84" s="35"/>
      <c r="N84" s="35"/>
      <c r="O84" s="35"/>
      <c r="P84" s="35"/>
      <c r="Q84" s="327">
        <v>100640000</v>
      </c>
      <c r="R84" s="327"/>
      <c r="S84" s="327"/>
      <c r="T84" s="327">
        <v>89200000</v>
      </c>
      <c r="U84" s="327"/>
      <c r="V84" s="327"/>
      <c r="W84" s="327"/>
      <c r="X84" s="327"/>
      <c r="Y84" s="327"/>
      <c r="Z84" s="327"/>
      <c r="AA84" s="327"/>
      <c r="AB84" s="327"/>
      <c r="AC84" s="327"/>
      <c r="AD84" s="327"/>
      <c r="AE84" s="327"/>
      <c r="AF84" s="349"/>
      <c r="AG84" s="35"/>
      <c r="AH84" s="35"/>
      <c r="AI84" s="35"/>
      <c r="AJ84" s="35"/>
      <c r="AK84" s="35"/>
      <c r="AL84" s="35"/>
      <c r="AM84" s="35"/>
      <c r="AN84" s="35"/>
      <c r="AO84" s="36"/>
      <c r="AP84" s="30"/>
      <c r="AQ84" s="30"/>
      <c r="AR84" s="30"/>
      <c r="AS84" s="30"/>
      <c r="AT84" s="35"/>
      <c r="AU84" s="35"/>
      <c r="AV84" s="36"/>
      <c r="AW84" s="36"/>
      <c r="AX84" s="36"/>
    </row>
    <row r="85" spans="1:53" s="37" customFormat="1" ht="27" customHeight="1">
      <c r="A85" s="79" t="s">
        <v>39</v>
      </c>
      <c r="B85" s="28" t="s">
        <v>39</v>
      </c>
      <c r="C85" s="28" t="s">
        <v>50</v>
      </c>
      <c r="D85" s="28" t="s">
        <v>52</v>
      </c>
      <c r="E85" s="28" t="s">
        <v>116</v>
      </c>
      <c r="F85" s="49" t="s">
        <v>863</v>
      </c>
      <c r="G85" s="617" t="s">
        <v>859</v>
      </c>
      <c r="H85" s="48" t="s">
        <v>340</v>
      </c>
      <c r="I85" s="48"/>
      <c r="J85" s="399" t="s">
        <v>417</v>
      </c>
      <c r="K85" s="358">
        <f t="shared" si="4"/>
        <v>180000000</v>
      </c>
      <c r="L85" s="35">
        <f t="shared" si="5"/>
        <v>180000000</v>
      </c>
      <c r="M85" s="35"/>
      <c r="N85" s="35"/>
      <c r="O85" s="35"/>
      <c r="P85" s="35"/>
      <c r="Q85" s="327"/>
      <c r="R85" s="327"/>
      <c r="S85" s="327"/>
      <c r="T85" s="327">
        <v>180000000</v>
      </c>
      <c r="U85" s="327"/>
      <c r="V85" s="327"/>
      <c r="W85" s="327"/>
      <c r="X85" s="327"/>
      <c r="Y85" s="327"/>
      <c r="Z85" s="327"/>
      <c r="AA85" s="327"/>
      <c r="AB85" s="327"/>
      <c r="AC85" s="327"/>
      <c r="AD85" s="327"/>
      <c r="AE85" s="327"/>
      <c r="AF85" s="349"/>
      <c r="AG85" s="35"/>
      <c r="AH85" s="35"/>
      <c r="AI85" s="35"/>
      <c r="AJ85" s="35"/>
      <c r="AK85" s="35"/>
      <c r="AL85" s="35"/>
      <c r="AM85" s="35"/>
      <c r="AN85" s="35"/>
      <c r="AO85" s="36"/>
      <c r="AP85" s="30"/>
      <c r="AQ85" s="30"/>
      <c r="AR85" s="30"/>
      <c r="AS85" s="30"/>
      <c r="AT85" s="35"/>
      <c r="AU85" s="35"/>
      <c r="AV85" s="36"/>
      <c r="AW85" s="36"/>
      <c r="AX85" s="36"/>
    </row>
    <row r="86" spans="1:53" s="37" customFormat="1" ht="34.65" customHeight="1">
      <c r="A86" s="79" t="s">
        <v>39</v>
      </c>
      <c r="B86" s="28" t="s">
        <v>39</v>
      </c>
      <c r="C86" s="28" t="s">
        <v>50</v>
      </c>
      <c r="D86" s="28" t="s">
        <v>52</v>
      </c>
      <c r="E86" s="28" t="s">
        <v>116</v>
      </c>
      <c r="F86" s="49" t="s">
        <v>864</v>
      </c>
      <c r="G86" s="617" t="s">
        <v>860</v>
      </c>
      <c r="H86" s="48" t="s">
        <v>340</v>
      </c>
      <c r="I86" s="48"/>
      <c r="J86" s="399" t="s">
        <v>418</v>
      </c>
      <c r="K86" s="358">
        <f t="shared" si="4"/>
        <v>240000000</v>
      </c>
      <c r="L86" s="35">
        <f t="shared" si="5"/>
        <v>240000000</v>
      </c>
      <c r="M86" s="35"/>
      <c r="N86" s="35"/>
      <c r="O86" s="35"/>
      <c r="P86" s="35"/>
      <c r="Q86" s="327"/>
      <c r="R86" s="327"/>
      <c r="S86" s="327"/>
      <c r="T86" s="327">
        <v>240000000</v>
      </c>
      <c r="U86" s="327"/>
      <c r="V86" s="327"/>
      <c r="W86" s="327"/>
      <c r="X86" s="327"/>
      <c r="Y86" s="327"/>
      <c r="Z86" s="327"/>
      <c r="AA86" s="327"/>
      <c r="AB86" s="327"/>
      <c r="AC86" s="327"/>
      <c r="AD86" s="327"/>
      <c r="AE86" s="327"/>
      <c r="AF86" s="349"/>
      <c r="AG86" s="35"/>
      <c r="AH86" s="35"/>
      <c r="AI86" s="35"/>
      <c r="AJ86" s="35"/>
      <c r="AK86" s="35"/>
      <c r="AL86" s="35"/>
      <c r="AM86" s="35"/>
      <c r="AN86" s="35"/>
      <c r="AO86" s="36"/>
      <c r="AP86" s="30"/>
      <c r="AQ86" s="30"/>
      <c r="AR86" s="30"/>
      <c r="AS86" s="30"/>
      <c r="AT86" s="35"/>
      <c r="AU86" s="35"/>
      <c r="AV86" s="36"/>
      <c r="AW86" s="36"/>
      <c r="AX86" s="36"/>
    </row>
    <row r="87" spans="1:53" s="17" customFormat="1">
      <c r="A87" s="117" t="s">
        <v>50</v>
      </c>
      <c r="B87" s="118"/>
      <c r="C87" s="118"/>
      <c r="D87" s="118"/>
      <c r="E87" s="118"/>
      <c r="F87" s="118"/>
      <c r="G87" s="118"/>
      <c r="H87" s="118"/>
      <c r="I87" s="118"/>
      <c r="J87" s="259" t="s">
        <v>118</v>
      </c>
      <c r="K87" s="358">
        <f t="shared" si="4"/>
        <v>0</v>
      </c>
      <c r="L87" s="35">
        <f t="shared" si="5"/>
        <v>0</v>
      </c>
      <c r="M87" s="15"/>
      <c r="N87" s="15"/>
      <c r="O87" s="15"/>
      <c r="P87" s="15"/>
      <c r="Q87" s="325"/>
      <c r="R87" s="325"/>
      <c r="S87" s="325"/>
      <c r="T87" s="325"/>
      <c r="U87" s="325"/>
      <c r="V87" s="325"/>
      <c r="W87" s="325"/>
      <c r="X87" s="325"/>
      <c r="Y87" s="325"/>
      <c r="Z87" s="325"/>
      <c r="AA87" s="325"/>
      <c r="AB87" s="325"/>
      <c r="AC87" s="325"/>
      <c r="AD87" s="325"/>
      <c r="AE87" s="325"/>
      <c r="AF87" s="348"/>
      <c r="AG87" s="15"/>
      <c r="AH87" s="15"/>
      <c r="AI87" s="15"/>
      <c r="AJ87" s="15"/>
      <c r="AK87" s="15"/>
      <c r="AL87" s="15"/>
      <c r="AM87" s="15"/>
      <c r="AN87" s="15"/>
      <c r="AO87" s="16"/>
      <c r="AP87" s="13"/>
      <c r="AQ87" s="13"/>
      <c r="AR87" s="13"/>
      <c r="AS87" s="13"/>
      <c r="AT87" s="15"/>
      <c r="AU87" s="15"/>
      <c r="AV87" s="16"/>
      <c r="AW87" s="16"/>
      <c r="AX87" s="16"/>
    </row>
    <row r="88" spans="1:53" s="37" customFormat="1" ht="18.600000000000001" customHeight="1">
      <c r="A88" s="67" t="s">
        <v>50</v>
      </c>
      <c r="B88" s="68" t="s">
        <v>94</v>
      </c>
      <c r="C88" s="68"/>
      <c r="D88" s="68"/>
      <c r="E88" s="68"/>
      <c r="F88" s="68"/>
      <c r="G88" s="68"/>
      <c r="H88" s="308"/>
      <c r="I88" s="308" t="s">
        <v>342</v>
      </c>
      <c r="J88" s="264" t="s">
        <v>95</v>
      </c>
      <c r="K88" s="358">
        <f t="shared" si="4"/>
        <v>0</v>
      </c>
      <c r="L88" s="35">
        <f t="shared" si="5"/>
        <v>0</v>
      </c>
      <c r="M88" s="35"/>
      <c r="N88" s="35"/>
      <c r="O88" s="35"/>
      <c r="P88" s="35"/>
      <c r="Q88" s="327"/>
      <c r="R88" s="327"/>
      <c r="S88" s="327"/>
      <c r="T88" s="327"/>
      <c r="U88" s="327"/>
      <c r="V88" s="327"/>
      <c r="W88" s="327"/>
      <c r="X88" s="327"/>
      <c r="Y88" s="327"/>
      <c r="Z88" s="327"/>
      <c r="AA88" s="327"/>
      <c r="AB88" s="327"/>
      <c r="AC88" s="327"/>
      <c r="AD88" s="327"/>
      <c r="AE88" s="327"/>
      <c r="AF88" s="349"/>
      <c r="AG88" s="35"/>
      <c r="AH88" s="35"/>
      <c r="AI88" s="35"/>
      <c r="AJ88" s="35"/>
      <c r="AK88" s="35"/>
      <c r="AL88" s="35"/>
      <c r="AM88" s="35"/>
      <c r="AN88" s="35"/>
      <c r="AO88" s="36"/>
      <c r="AP88" s="30"/>
      <c r="AQ88" s="30"/>
      <c r="AR88" s="30"/>
      <c r="AS88" s="30"/>
      <c r="AT88" s="35"/>
      <c r="AU88" s="35"/>
      <c r="AV88" s="36"/>
      <c r="AW88" s="36"/>
      <c r="AX88" s="36"/>
    </row>
    <row r="89" spans="1:53" s="37" customFormat="1" ht="22.65" customHeight="1">
      <c r="A89" s="67" t="s">
        <v>50</v>
      </c>
      <c r="B89" s="68" t="s">
        <v>94</v>
      </c>
      <c r="C89" s="68" t="s">
        <v>94</v>
      </c>
      <c r="D89" s="68"/>
      <c r="E89" s="68"/>
      <c r="F89" s="68"/>
      <c r="G89" s="68"/>
      <c r="H89" s="308"/>
      <c r="I89" s="308"/>
      <c r="J89" s="264" t="s">
        <v>119</v>
      </c>
      <c r="K89" s="358">
        <f t="shared" si="4"/>
        <v>0</v>
      </c>
      <c r="L89" s="35">
        <f t="shared" si="5"/>
        <v>0</v>
      </c>
      <c r="M89" s="35"/>
      <c r="N89" s="35"/>
      <c r="O89" s="35"/>
      <c r="P89" s="35"/>
      <c r="Q89" s="327"/>
      <c r="R89" s="327"/>
      <c r="S89" s="327"/>
      <c r="T89" s="327"/>
      <c r="U89" s="327"/>
      <c r="V89" s="327"/>
      <c r="W89" s="327"/>
      <c r="X89" s="327"/>
      <c r="Y89" s="327"/>
      <c r="Z89" s="327"/>
      <c r="AA89" s="327"/>
      <c r="AB89" s="327"/>
      <c r="AC89" s="327"/>
      <c r="AD89" s="327"/>
      <c r="AE89" s="327"/>
      <c r="AF89" s="349"/>
      <c r="AG89" s="35"/>
      <c r="AH89" s="35"/>
      <c r="AI89" s="35"/>
      <c r="AJ89" s="35"/>
      <c r="AK89" s="35"/>
      <c r="AL89" s="35"/>
      <c r="AM89" s="35"/>
      <c r="AN89" s="35"/>
      <c r="AO89" s="36"/>
      <c r="AP89" s="30"/>
      <c r="AQ89" s="30"/>
      <c r="AR89" s="30"/>
      <c r="AS89" s="30"/>
      <c r="AT89" s="35"/>
      <c r="AU89" s="35"/>
      <c r="AV89" s="36"/>
      <c r="AW89" s="36"/>
      <c r="AX89" s="36"/>
    </row>
    <row r="90" spans="1:53" s="121" customFormat="1" ht="18.600000000000001" customHeight="1">
      <c r="A90" s="69" t="s">
        <v>50</v>
      </c>
      <c r="B90" s="119" t="s">
        <v>94</v>
      </c>
      <c r="C90" s="119" t="s">
        <v>94</v>
      </c>
      <c r="D90" s="119" t="s">
        <v>39</v>
      </c>
      <c r="E90" s="119"/>
      <c r="F90" s="119"/>
      <c r="G90" s="119"/>
      <c r="H90" s="119"/>
      <c r="I90" s="119"/>
      <c r="J90" s="249" t="s">
        <v>120</v>
      </c>
      <c r="K90" s="358">
        <f t="shared" si="4"/>
        <v>0</v>
      </c>
      <c r="L90" s="35">
        <f t="shared" si="5"/>
        <v>0</v>
      </c>
      <c r="M90" s="122"/>
      <c r="N90" s="122"/>
      <c r="O90" s="122"/>
      <c r="P90" s="122"/>
      <c r="Q90" s="328"/>
      <c r="R90" s="328"/>
      <c r="S90" s="328"/>
      <c r="T90" s="328"/>
      <c r="U90" s="328"/>
      <c r="V90" s="328"/>
      <c r="W90" s="328"/>
      <c r="X90" s="328"/>
      <c r="Y90" s="328"/>
      <c r="Z90" s="328"/>
      <c r="AA90" s="328"/>
      <c r="AB90" s="328"/>
      <c r="AC90" s="328"/>
      <c r="AD90" s="328"/>
      <c r="AE90" s="328"/>
      <c r="AF90" s="350"/>
      <c r="AG90" s="122"/>
      <c r="AH90" s="122"/>
      <c r="AI90" s="122"/>
      <c r="AJ90" s="122"/>
      <c r="AK90" s="122"/>
      <c r="AL90" s="122"/>
      <c r="AM90" s="122"/>
      <c r="AN90" s="122"/>
      <c r="AO90" s="123"/>
      <c r="AP90" s="120"/>
      <c r="AQ90" s="120"/>
      <c r="AR90" s="120"/>
      <c r="AS90" s="120"/>
      <c r="AT90" s="122"/>
      <c r="AU90" s="122"/>
      <c r="AV90" s="123"/>
      <c r="AW90" s="123"/>
      <c r="AX90" s="123"/>
    </row>
    <row r="91" spans="1:53" s="121" customFormat="1" ht="16.649999999999999" customHeight="1">
      <c r="A91" s="69" t="s">
        <v>50</v>
      </c>
      <c r="B91" s="119" t="s">
        <v>94</v>
      </c>
      <c r="C91" s="119" t="s">
        <v>94</v>
      </c>
      <c r="D91" s="119" t="s">
        <v>39</v>
      </c>
      <c r="E91" s="119" t="s">
        <v>97</v>
      </c>
      <c r="F91" s="119"/>
      <c r="G91" s="119"/>
      <c r="H91" s="119"/>
      <c r="I91" s="119"/>
      <c r="J91" s="250" t="s">
        <v>121</v>
      </c>
      <c r="K91" s="358">
        <f t="shared" ref="K91:K119" si="6">+L91</f>
        <v>0</v>
      </c>
      <c r="L91" s="35">
        <f t="shared" si="5"/>
        <v>0</v>
      </c>
      <c r="M91" s="122"/>
      <c r="N91" s="122"/>
      <c r="O91" s="122"/>
      <c r="P91" s="122"/>
      <c r="Q91" s="328"/>
      <c r="R91" s="328"/>
      <c r="S91" s="328"/>
      <c r="T91" s="328"/>
      <c r="U91" s="328"/>
      <c r="V91" s="328"/>
      <c r="W91" s="328"/>
      <c r="X91" s="328"/>
      <c r="Y91" s="328"/>
      <c r="Z91" s="328"/>
      <c r="AA91" s="328"/>
      <c r="AB91" s="328"/>
      <c r="AC91" s="328"/>
      <c r="AD91" s="328"/>
      <c r="AE91" s="328"/>
      <c r="AF91" s="350"/>
      <c r="AG91" s="122"/>
      <c r="AH91" s="122"/>
      <c r="AI91" s="122"/>
      <c r="AJ91" s="122"/>
      <c r="AK91" s="122"/>
      <c r="AL91" s="122"/>
      <c r="AM91" s="122"/>
      <c r="AN91" s="122"/>
      <c r="AO91" s="123"/>
      <c r="AP91" s="120"/>
      <c r="AQ91" s="120"/>
      <c r="AR91" s="120"/>
      <c r="AS91" s="120"/>
      <c r="AT91" s="122"/>
      <c r="AU91" s="122"/>
      <c r="AV91" s="123"/>
      <c r="AW91" s="123"/>
      <c r="AX91" s="123"/>
    </row>
    <row r="92" spans="1:53" s="37" customFormat="1" ht="28.65" customHeight="1">
      <c r="A92" s="124" t="s">
        <v>50</v>
      </c>
      <c r="B92" s="124" t="s">
        <v>94</v>
      </c>
      <c r="C92" s="124" t="s">
        <v>94</v>
      </c>
      <c r="D92" s="124" t="s">
        <v>39</v>
      </c>
      <c r="E92" s="124" t="s">
        <v>97</v>
      </c>
      <c r="F92" s="616" t="s">
        <v>782</v>
      </c>
      <c r="G92" s="556" t="s">
        <v>122</v>
      </c>
      <c r="H92" s="556" t="s">
        <v>339</v>
      </c>
      <c r="I92" s="556"/>
      <c r="J92" s="557" t="s">
        <v>123</v>
      </c>
      <c r="K92" s="358">
        <f t="shared" si="6"/>
        <v>200000000</v>
      </c>
      <c r="L92" s="35">
        <f t="shared" si="5"/>
        <v>200000000</v>
      </c>
      <c r="M92" s="35">
        <v>200000000</v>
      </c>
      <c r="N92" s="35"/>
      <c r="O92" s="35"/>
      <c r="P92" s="35"/>
      <c r="Q92" s="327"/>
      <c r="R92" s="327"/>
      <c r="S92" s="327"/>
      <c r="T92" s="327"/>
      <c r="U92" s="327"/>
      <c r="V92" s="327"/>
      <c r="W92" s="327"/>
      <c r="X92" s="327"/>
      <c r="Y92" s="327"/>
      <c r="Z92" s="327"/>
      <c r="AA92" s="327"/>
      <c r="AB92" s="327"/>
      <c r="AC92" s="327"/>
      <c r="AD92" s="327"/>
      <c r="AE92" s="327"/>
      <c r="AF92" s="349"/>
      <c r="AG92" s="35"/>
      <c r="AH92" s="35"/>
      <c r="AI92" s="35"/>
      <c r="AJ92" s="35"/>
      <c r="AK92" s="35"/>
      <c r="AL92" s="35"/>
      <c r="AM92" s="35"/>
      <c r="AN92" s="35"/>
      <c r="AO92" s="36"/>
      <c r="AP92" s="30"/>
      <c r="AQ92" s="30"/>
      <c r="AR92" s="30"/>
      <c r="AS92" s="30"/>
      <c r="AT92" s="35"/>
      <c r="AU92" s="35"/>
      <c r="AV92" s="36"/>
      <c r="AW92" s="36"/>
      <c r="AX92" s="36"/>
    </row>
    <row r="93" spans="1:53" s="37" customFormat="1" ht="28.35" customHeight="1">
      <c r="A93" s="124" t="s">
        <v>50</v>
      </c>
      <c r="B93" s="124" t="s">
        <v>94</v>
      </c>
      <c r="C93" s="124" t="s">
        <v>94</v>
      </c>
      <c r="D93" s="124" t="s">
        <v>39</v>
      </c>
      <c r="E93" s="124" t="s">
        <v>97</v>
      </c>
      <c r="F93" s="49" t="s">
        <v>866</v>
      </c>
      <c r="G93" s="619" t="s">
        <v>865</v>
      </c>
      <c r="H93" s="129" t="s">
        <v>339</v>
      </c>
      <c r="I93" s="118"/>
      <c r="J93" s="558" t="s">
        <v>420</v>
      </c>
      <c r="K93" s="358">
        <f t="shared" si="6"/>
        <v>2000000000</v>
      </c>
      <c r="L93" s="35">
        <f t="shared" si="5"/>
        <v>2000000000</v>
      </c>
      <c r="M93" s="35">
        <v>2000000000</v>
      </c>
      <c r="N93" s="35"/>
      <c r="O93" s="35"/>
      <c r="P93" s="35"/>
      <c r="Q93" s="327"/>
      <c r="R93" s="327"/>
      <c r="S93" s="327"/>
      <c r="T93" s="327"/>
      <c r="U93" s="327"/>
      <c r="V93" s="327"/>
      <c r="W93" s="327"/>
      <c r="X93" s="327"/>
      <c r="Y93" s="327"/>
      <c r="Z93" s="327"/>
      <c r="AA93" s="327"/>
      <c r="AB93" s="327"/>
      <c r="AC93" s="327"/>
      <c r="AD93" s="327"/>
      <c r="AE93" s="327"/>
      <c r="AF93" s="349"/>
      <c r="AG93" s="35"/>
      <c r="AH93" s="35"/>
      <c r="AI93" s="35"/>
      <c r="AJ93" s="35"/>
      <c r="AK93" s="35"/>
      <c r="AL93" s="35"/>
      <c r="AM93" s="35"/>
      <c r="AN93" s="35"/>
      <c r="AO93" s="36"/>
      <c r="AP93" s="30"/>
      <c r="AQ93" s="30"/>
      <c r="AR93" s="30"/>
      <c r="AS93" s="30"/>
      <c r="AT93" s="35"/>
      <c r="AU93" s="35"/>
      <c r="AV93" s="36"/>
      <c r="AW93" s="36"/>
      <c r="AX93" s="36"/>
    </row>
    <row r="94" spans="1:53" s="17" customFormat="1">
      <c r="A94" s="67" t="s">
        <v>50</v>
      </c>
      <c r="B94" s="68" t="s">
        <v>35</v>
      </c>
      <c r="C94" s="68"/>
      <c r="D94" s="68"/>
      <c r="E94" s="68"/>
      <c r="F94" s="68"/>
      <c r="G94" s="68"/>
      <c r="H94" s="68"/>
      <c r="I94" s="68"/>
      <c r="J94" s="260" t="s">
        <v>84</v>
      </c>
      <c r="K94" s="358">
        <f t="shared" si="6"/>
        <v>0</v>
      </c>
      <c r="L94" s="35">
        <f t="shared" si="5"/>
        <v>0</v>
      </c>
      <c r="M94" s="15"/>
      <c r="N94" s="15"/>
      <c r="O94" s="15"/>
      <c r="P94" s="15"/>
      <c r="Q94" s="325"/>
      <c r="R94" s="325"/>
      <c r="S94" s="325"/>
      <c r="T94" s="325"/>
      <c r="U94" s="325"/>
      <c r="V94" s="325"/>
      <c r="W94" s="325"/>
      <c r="X94" s="325"/>
      <c r="Y94" s="325"/>
      <c r="Z94" s="325"/>
      <c r="AA94" s="325"/>
      <c r="AB94" s="325"/>
      <c r="AC94" s="325"/>
      <c r="AD94" s="325"/>
      <c r="AE94" s="325"/>
      <c r="AF94" s="348"/>
      <c r="AG94" s="15"/>
      <c r="AH94" s="15"/>
      <c r="AI94" s="15"/>
      <c r="AJ94" s="15"/>
      <c r="AK94" s="15"/>
      <c r="AL94" s="15"/>
      <c r="AM94" s="15"/>
      <c r="AN94" s="15"/>
      <c r="AO94" s="16"/>
      <c r="AP94" s="13"/>
      <c r="AQ94" s="13"/>
      <c r="AR94" s="13"/>
      <c r="AS94" s="13"/>
      <c r="AT94" s="15"/>
      <c r="AU94" s="15"/>
      <c r="AV94" s="16"/>
      <c r="AW94" s="16"/>
      <c r="AX94" s="16"/>
    </row>
    <row r="95" spans="1:53" s="17" customFormat="1">
      <c r="A95" s="67" t="s">
        <v>50</v>
      </c>
      <c r="B95" s="68" t="s">
        <v>35</v>
      </c>
      <c r="C95" s="68" t="s">
        <v>37</v>
      </c>
      <c r="D95" s="68"/>
      <c r="E95" s="68"/>
      <c r="F95" s="68"/>
      <c r="G95" s="68"/>
      <c r="H95" s="68"/>
      <c r="I95" s="68"/>
      <c r="J95" s="260" t="s">
        <v>85</v>
      </c>
      <c r="K95" s="358">
        <f t="shared" si="6"/>
        <v>0</v>
      </c>
      <c r="L95" s="35">
        <f t="shared" si="5"/>
        <v>0</v>
      </c>
      <c r="M95" s="15"/>
      <c r="N95" s="15"/>
      <c r="O95" s="15"/>
      <c r="P95" s="15"/>
      <c r="Q95" s="325"/>
      <c r="R95" s="325"/>
      <c r="S95" s="325"/>
      <c r="T95" s="325"/>
      <c r="U95" s="325"/>
      <c r="V95" s="325"/>
      <c r="W95" s="325"/>
      <c r="X95" s="325"/>
      <c r="Y95" s="325"/>
      <c r="Z95" s="325"/>
      <c r="AA95" s="325"/>
      <c r="AB95" s="325"/>
      <c r="AC95" s="325"/>
      <c r="AD95" s="325"/>
      <c r="AE95" s="325"/>
      <c r="AF95" s="348"/>
      <c r="AG95" s="15"/>
      <c r="AH95" s="15"/>
      <c r="AI95" s="15"/>
      <c r="AJ95" s="15"/>
      <c r="AK95" s="15"/>
      <c r="AL95" s="15"/>
      <c r="AM95" s="15"/>
      <c r="AN95" s="15"/>
      <c r="AO95" s="16"/>
      <c r="AP95" s="13"/>
      <c r="AQ95" s="13"/>
      <c r="AR95" s="13"/>
      <c r="AS95" s="13"/>
      <c r="AT95" s="15"/>
      <c r="AU95" s="15"/>
      <c r="AV95" s="16"/>
      <c r="AW95" s="16"/>
      <c r="AX95" s="16"/>
    </row>
    <row r="96" spans="1:53" s="17" customFormat="1">
      <c r="A96" s="69" t="s">
        <v>50</v>
      </c>
      <c r="B96" s="70" t="s">
        <v>35</v>
      </c>
      <c r="C96" s="70" t="s">
        <v>37</v>
      </c>
      <c r="D96" s="70" t="s">
        <v>86</v>
      </c>
      <c r="E96" s="70"/>
      <c r="F96" s="70"/>
      <c r="G96" s="55"/>
      <c r="H96" s="55"/>
      <c r="I96" s="55"/>
      <c r="J96" s="249" t="s">
        <v>87</v>
      </c>
      <c r="K96" s="358">
        <f t="shared" si="6"/>
        <v>0</v>
      </c>
      <c r="L96" s="35">
        <f t="shared" si="5"/>
        <v>0</v>
      </c>
      <c r="M96" s="15"/>
      <c r="N96" s="15"/>
      <c r="O96" s="15"/>
      <c r="P96" s="15"/>
      <c r="Q96" s="325"/>
      <c r="R96" s="325"/>
      <c r="S96" s="325"/>
      <c r="T96" s="325"/>
      <c r="U96" s="325"/>
      <c r="V96" s="325"/>
      <c r="W96" s="325"/>
      <c r="X96" s="325"/>
      <c r="Y96" s="325"/>
      <c r="Z96" s="325"/>
      <c r="AA96" s="325"/>
      <c r="AB96" s="325"/>
      <c r="AC96" s="325"/>
      <c r="AD96" s="325"/>
      <c r="AE96" s="325"/>
      <c r="AF96" s="348"/>
      <c r="AG96" s="15"/>
      <c r="AH96" s="15"/>
      <c r="AI96" s="15"/>
      <c r="AJ96" s="15"/>
      <c r="AK96" s="15"/>
      <c r="AL96" s="15"/>
      <c r="AM96" s="15"/>
      <c r="AN96" s="15"/>
      <c r="AO96" s="16"/>
      <c r="AP96" s="13"/>
      <c r="AQ96" s="13"/>
      <c r="AR96" s="13"/>
      <c r="AS96" s="13"/>
      <c r="AT96" s="15"/>
      <c r="AU96" s="15"/>
      <c r="AV96" s="16"/>
      <c r="AW96" s="16"/>
      <c r="AX96" s="16"/>
      <c r="AY96" s="16"/>
      <c r="AZ96" s="16"/>
      <c r="BA96" s="16"/>
    </row>
    <row r="97" spans="1:194">
      <c r="A97" s="126" t="s">
        <v>50</v>
      </c>
      <c r="B97" s="126" t="s">
        <v>35</v>
      </c>
      <c r="C97" s="126" t="s">
        <v>37</v>
      </c>
      <c r="D97" s="641" t="s">
        <v>86</v>
      </c>
      <c r="E97" s="126" t="s">
        <v>125</v>
      </c>
      <c r="F97" s="126"/>
      <c r="G97" s="127"/>
      <c r="H97" s="127"/>
      <c r="I97" s="127"/>
      <c r="J97" s="265" t="s">
        <v>126</v>
      </c>
      <c r="K97" s="358">
        <f t="shared" si="6"/>
        <v>0</v>
      </c>
      <c r="L97" s="35">
        <f t="shared" si="5"/>
        <v>0</v>
      </c>
    </row>
    <row r="98" spans="1:194" s="121" customFormat="1" ht="34.35" customHeight="1">
      <c r="A98" s="128" t="s">
        <v>50</v>
      </c>
      <c r="B98" s="124" t="s">
        <v>35</v>
      </c>
      <c r="C98" s="124" t="s">
        <v>37</v>
      </c>
      <c r="D98" s="124" t="s">
        <v>86</v>
      </c>
      <c r="E98" s="124" t="s">
        <v>125</v>
      </c>
      <c r="F98" s="616" t="s">
        <v>782</v>
      </c>
      <c r="G98" s="556" t="s">
        <v>127</v>
      </c>
      <c r="H98" s="556" t="s">
        <v>339</v>
      </c>
      <c r="I98" s="556"/>
      <c r="J98" s="545" t="s">
        <v>128</v>
      </c>
      <c r="K98" s="358">
        <f t="shared" si="6"/>
        <v>1000000000</v>
      </c>
      <c r="L98" s="35">
        <f t="shared" si="5"/>
        <v>1000000000</v>
      </c>
      <c r="M98" s="35">
        <v>1000000000</v>
      </c>
      <c r="N98" s="122"/>
      <c r="O98" s="122"/>
      <c r="P98" s="122"/>
      <c r="Q98" s="328"/>
      <c r="R98" s="328"/>
      <c r="S98" s="328"/>
      <c r="T98" s="328"/>
      <c r="U98" s="328"/>
      <c r="V98" s="328"/>
      <c r="W98" s="328"/>
      <c r="X98" s="328"/>
      <c r="Y98" s="328"/>
      <c r="Z98" s="328"/>
      <c r="AA98" s="328"/>
      <c r="AB98" s="328"/>
      <c r="AC98" s="328"/>
      <c r="AD98" s="328"/>
      <c r="AE98" s="328"/>
      <c r="AF98" s="350"/>
      <c r="AG98" s="122"/>
      <c r="AH98" s="122"/>
      <c r="AI98" s="122"/>
      <c r="AJ98" s="122"/>
      <c r="AK98" s="122"/>
      <c r="AL98" s="122"/>
      <c r="AM98" s="122"/>
      <c r="AN98" s="122"/>
      <c r="AO98" s="123"/>
      <c r="AP98" s="120"/>
      <c r="AQ98" s="120"/>
      <c r="AR98" s="120"/>
      <c r="AS98" s="120"/>
      <c r="AT98" s="122"/>
      <c r="AU98" s="122"/>
      <c r="AV98" s="123"/>
      <c r="AW98" s="123"/>
      <c r="AX98" s="123"/>
    </row>
    <row r="99" spans="1:194" s="37" customFormat="1" ht="43.35" customHeight="1">
      <c r="A99" s="128" t="s">
        <v>50</v>
      </c>
      <c r="B99" s="124" t="s">
        <v>35</v>
      </c>
      <c r="C99" s="124" t="s">
        <v>37</v>
      </c>
      <c r="D99" s="124" t="s">
        <v>86</v>
      </c>
      <c r="E99" s="124" t="s">
        <v>125</v>
      </c>
      <c r="F99" s="49" t="s">
        <v>869</v>
      </c>
      <c r="G99" s="618" t="s">
        <v>867</v>
      </c>
      <c r="H99" s="62" t="s">
        <v>339</v>
      </c>
      <c r="I99" s="11"/>
      <c r="J99" s="531" t="s">
        <v>481</v>
      </c>
      <c r="K99" s="358">
        <f t="shared" si="6"/>
        <v>1450000000</v>
      </c>
      <c r="L99" s="35">
        <f t="shared" si="5"/>
        <v>1450000000</v>
      </c>
      <c r="M99" s="30">
        <f>1700000000-250000000</f>
        <v>1450000000</v>
      </c>
      <c r="N99" s="30"/>
      <c r="O99" s="30"/>
      <c r="P99" s="30"/>
      <c r="Q99" s="64"/>
      <c r="R99" s="64"/>
      <c r="S99" s="64"/>
      <c r="T99" s="64"/>
      <c r="U99" s="64"/>
      <c r="V99" s="64"/>
      <c r="W99" s="64"/>
      <c r="X99" s="64"/>
      <c r="Y99" s="64"/>
      <c r="Z99" s="64"/>
      <c r="AA99" s="64"/>
      <c r="AB99" s="64"/>
      <c r="AC99" s="64"/>
      <c r="AD99" s="64"/>
      <c r="AE99" s="64"/>
      <c r="AF99" s="329"/>
    </row>
    <row r="100" spans="1:194" s="37" customFormat="1" ht="31.35" customHeight="1">
      <c r="A100" s="128"/>
      <c r="B100" s="124"/>
      <c r="C100" s="124"/>
      <c r="D100" s="124"/>
      <c r="E100" s="124"/>
      <c r="F100" s="49" t="s">
        <v>870</v>
      </c>
      <c r="G100" s="618" t="s">
        <v>868</v>
      </c>
      <c r="H100" s="62" t="s">
        <v>339</v>
      </c>
      <c r="I100" s="62"/>
      <c r="J100" s="559" t="s">
        <v>508</v>
      </c>
      <c r="K100" s="358">
        <f t="shared" si="6"/>
        <v>1000000000</v>
      </c>
      <c r="L100" s="35">
        <f t="shared" si="5"/>
        <v>1000000000</v>
      </c>
      <c r="M100" s="30">
        <v>1000000000</v>
      </c>
      <c r="N100" s="30"/>
      <c r="O100" s="30"/>
      <c r="P100" s="30"/>
      <c r="Q100" s="64"/>
      <c r="R100" s="64"/>
      <c r="S100" s="64"/>
      <c r="T100" s="64"/>
      <c r="U100" s="64"/>
      <c r="V100" s="64"/>
      <c r="W100" s="64"/>
      <c r="X100" s="64"/>
      <c r="Y100" s="64"/>
      <c r="Z100" s="64"/>
      <c r="AA100" s="64"/>
      <c r="AB100" s="64"/>
      <c r="AC100" s="64"/>
      <c r="AD100" s="64"/>
      <c r="AE100" s="64"/>
      <c r="AF100" s="329"/>
    </row>
    <row r="101" spans="1:194" s="37" customFormat="1">
      <c r="A101" s="69" t="s">
        <v>50</v>
      </c>
      <c r="B101" s="71" t="s">
        <v>35</v>
      </c>
      <c r="C101" s="71" t="s">
        <v>37</v>
      </c>
      <c r="D101" s="72" t="s">
        <v>86</v>
      </c>
      <c r="E101" s="72" t="s">
        <v>129</v>
      </c>
      <c r="F101" s="72"/>
      <c r="G101" s="25"/>
      <c r="H101" s="25"/>
      <c r="I101" s="25"/>
      <c r="J101" s="249" t="s">
        <v>130</v>
      </c>
      <c r="K101" s="358">
        <f t="shared" si="6"/>
        <v>0</v>
      </c>
      <c r="L101" s="35">
        <f t="shared" si="5"/>
        <v>0</v>
      </c>
      <c r="M101" s="35"/>
      <c r="N101" s="35"/>
      <c r="O101" s="35"/>
      <c r="P101" s="35"/>
      <c r="Q101" s="327"/>
      <c r="R101" s="327"/>
      <c r="S101" s="327"/>
      <c r="T101" s="327"/>
      <c r="U101" s="327"/>
      <c r="V101" s="327"/>
      <c r="W101" s="327"/>
      <c r="X101" s="327"/>
      <c r="Y101" s="327"/>
      <c r="Z101" s="327"/>
      <c r="AA101" s="327"/>
      <c r="AB101" s="327"/>
      <c r="AC101" s="327"/>
      <c r="AD101" s="327"/>
      <c r="AE101" s="327"/>
      <c r="AF101" s="349"/>
      <c r="AG101" s="35"/>
      <c r="AH101" s="35"/>
      <c r="AI101" s="35"/>
      <c r="AJ101" s="35"/>
      <c r="AK101" s="35"/>
      <c r="AL101" s="35"/>
      <c r="AM101" s="35"/>
      <c r="AN101" s="35"/>
      <c r="AO101" s="36"/>
      <c r="AP101" s="30"/>
      <c r="AQ101" s="30"/>
      <c r="AR101" s="30"/>
      <c r="AS101" s="30"/>
      <c r="AT101" s="35"/>
      <c r="AU101" s="35"/>
      <c r="AV101" s="36"/>
      <c r="AW101" s="36"/>
      <c r="AX101" s="36"/>
      <c r="AY101" s="36"/>
      <c r="AZ101" s="36"/>
      <c r="BA101" s="36"/>
    </row>
    <row r="102" spans="1:194" s="37" customFormat="1" ht="49.65" customHeight="1">
      <c r="A102" s="73" t="s">
        <v>50</v>
      </c>
      <c r="B102" s="49" t="s">
        <v>35</v>
      </c>
      <c r="C102" s="49" t="s">
        <v>37</v>
      </c>
      <c r="D102" s="58" t="s">
        <v>86</v>
      </c>
      <c r="E102" s="58" t="s">
        <v>129</v>
      </c>
      <c r="F102" s="49" t="s">
        <v>874</v>
      </c>
      <c r="G102" s="617" t="s">
        <v>871</v>
      </c>
      <c r="H102" s="48" t="s">
        <v>340</v>
      </c>
      <c r="I102" s="29"/>
      <c r="J102" s="254" t="s">
        <v>500</v>
      </c>
      <c r="K102" s="358">
        <f t="shared" si="6"/>
        <v>200000000</v>
      </c>
      <c r="L102" s="35">
        <f t="shared" si="5"/>
        <v>200000000</v>
      </c>
      <c r="M102" s="35">
        <v>200000000</v>
      </c>
      <c r="N102" s="35"/>
      <c r="O102" s="35"/>
      <c r="P102" s="35"/>
      <c r="Q102" s="327"/>
      <c r="R102" s="327"/>
      <c r="S102" s="327"/>
      <c r="T102" s="327"/>
      <c r="U102" s="327"/>
      <c r="V102" s="327"/>
      <c r="W102" s="327"/>
      <c r="X102" s="327"/>
      <c r="Y102" s="327"/>
      <c r="Z102" s="327"/>
      <c r="AA102" s="327"/>
      <c r="AB102" s="327"/>
      <c r="AC102" s="327"/>
      <c r="AD102" s="327"/>
      <c r="AE102" s="327"/>
      <c r="AF102" s="349"/>
      <c r="AG102" s="35"/>
      <c r="AH102" s="35"/>
      <c r="AI102" s="35"/>
      <c r="AJ102" s="35"/>
      <c r="AK102" s="35"/>
      <c r="AL102" s="35"/>
      <c r="AM102" s="35"/>
      <c r="AN102" s="35"/>
      <c r="AO102" s="36"/>
      <c r="AP102" s="30"/>
      <c r="AQ102" s="30"/>
      <c r="AR102" s="30"/>
      <c r="AS102" s="30"/>
      <c r="AT102" s="35"/>
      <c r="AU102" s="35"/>
      <c r="AV102" s="36"/>
      <c r="AW102" s="36"/>
      <c r="AX102" s="36"/>
      <c r="AY102" s="36"/>
      <c r="AZ102" s="36"/>
      <c r="BA102" s="36"/>
    </row>
    <row r="103" spans="1:194" s="37" customFormat="1" ht="18" customHeight="1">
      <c r="A103" s="69" t="s">
        <v>50</v>
      </c>
      <c r="B103" s="71" t="s">
        <v>35</v>
      </c>
      <c r="C103" s="71" t="s">
        <v>37</v>
      </c>
      <c r="D103" s="72" t="s">
        <v>86</v>
      </c>
      <c r="E103" s="72" t="s">
        <v>88</v>
      </c>
      <c r="F103" s="72"/>
      <c r="G103" s="25"/>
      <c r="H103" s="25"/>
      <c r="I103" s="25"/>
      <c r="J103" s="26" t="s">
        <v>89</v>
      </c>
      <c r="K103" s="358">
        <f t="shared" si="6"/>
        <v>0</v>
      </c>
      <c r="L103" s="35">
        <f t="shared" si="5"/>
        <v>0</v>
      </c>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7"/>
      <c r="BH103" s="7"/>
      <c r="BI103" s="33"/>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14"/>
      <c r="DC103" s="8"/>
      <c r="DD103" s="8"/>
      <c r="DE103" s="8"/>
      <c r="DF103" s="8"/>
      <c r="DG103" s="8"/>
      <c r="DH103" s="8"/>
      <c r="DI103" s="8"/>
      <c r="DJ103" s="8"/>
      <c r="DK103" s="8"/>
      <c r="DL103" s="8"/>
      <c r="DM103" s="30"/>
      <c r="DN103" s="30"/>
      <c r="DO103" s="30"/>
      <c r="DP103" s="30"/>
      <c r="DQ103" s="30"/>
      <c r="DR103" s="30"/>
      <c r="DS103" s="30"/>
      <c r="DT103" s="8"/>
      <c r="DU103" s="8"/>
      <c r="DV103" s="8"/>
      <c r="DW103" s="8"/>
      <c r="DX103" s="8"/>
      <c r="DY103" s="8"/>
      <c r="DZ103" s="8"/>
      <c r="EA103" s="210"/>
      <c r="EB103" s="22"/>
      <c r="EC103" s="22"/>
      <c r="ED103" s="22"/>
      <c r="EE103" s="22"/>
      <c r="EF103" s="22"/>
      <c r="EG103" s="35"/>
      <c r="EH103" s="35"/>
      <c r="EI103" s="35"/>
      <c r="EJ103" s="35"/>
      <c r="EK103" s="35"/>
      <c r="EL103" s="35"/>
      <c r="EM103" s="35"/>
      <c r="EN103" s="35"/>
      <c r="EO103" s="35"/>
      <c r="EP103" s="35"/>
      <c r="EQ103" s="35"/>
      <c r="ER103" s="35"/>
      <c r="ES103" s="380"/>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6"/>
      <c r="FY103" s="30"/>
      <c r="FZ103" s="30"/>
      <c r="GA103" s="30"/>
      <c r="GB103" s="30"/>
      <c r="GC103" s="35"/>
      <c r="GD103" s="35"/>
      <c r="GE103" s="36"/>
      <c r="GF103" s="36"/>
      <c r="GG103" s="36"/>
      <c r="GH103" s="385"/>
      <c r="GI103" s="36"/>
      <c r="GJ103" s="36"/>
      <c r="GK103" s="36"/>
      <c r="GL103" s="36"/>
    </row>
    <row r="104" spans="1:194" s="37" customFormat="1" ht="66" customHeight="1">
      <c r="A104" s="73" t="s">
        <v>50</v>
      </c>
      <c r="B104" s="49" t="s">
        <v>35</v>
      </c>
      <c r="C104" s="49" t="s">
        <v>37</v>
      </c>
      <c r="D104" s="58" t="s">
        <v>86</v>
      </c>
      <c r="E104" s="58" t="s">
        <v>88</v>
      </c>
      <c r="F104" s="49" t="s">
        <v>875</v>
      </c>
      <c r="G104" s="620" t="s">
        <v>872</v>
      </c>
      <c r="H104" s="553" t="s">
        <v>339</v>
      </c>
      <c r="I104" s="163"/>
      <c r="J104" s="531" t="s">
        <v>502</v>
      </c>
      <c r="K104" s="358">
        <f t="shared" si="6"/>
        <v>600000000</v>
      </c>
      <c r="L104" s="35">
        <f t="shared" si="5"/>
        <v>600000000</v>
      </c>
      <c r="M104" s="30">
        <v>600000000</v>
      </c>
      <c r="N104" s="30"/>
      <c r="O104" s="30"/>
      <c r="P104" s="30"/>
      <c r="Q104" s="64"/>
      <c r="R104" s="64"/>
      <c r="S104" s="64"/>
      <c r="T104" s="64"/>
      <c r="U104" s="64"/>
      <c r="V104" s="64"/>
      <c r="W104" s="64"/>
      <c r="X104" s="64"/>
      <c r="Y104" s="64"/>
      <c r="Z104" s="64"/>
      <c r="AA104" s="64"/>
      <c r="AB104" s="64"/>
      <c r="AC104" s="64"/>
      <c r="AD104" s="64"/>
      <c r="AE104" s="64"/>
      <c r="AF104" s="329"/>
    </row>
    <row r="105" spans="1:194">
      <c r="A105" s="69" t="s">
        <v>50</v>
      </c>
      <c r="B105" s="126" t="s">
        <v>35</v>
      </c>
      <c r="C105" s="126" t="s">
        <v>37</v>
      </c>
      <c r="D105" s="126" t="s">
        <v>86</v>
      </c>
      <c r="E105" s="126" t="s">
        <v>244</v>
      </c>
      <c r="F105" s="126"/>
      <c r="G105" s="127"/>
      <c r="H105" s="127"/>
      <c r="I105" s="127"/>
      <c r="J105" s="265" t="s">
        <v>245</v>
      </c>
      <c r="K105" s="358">
        <f t="shared" si="6"/>
        <v>0</v>
      </c>
      <c r="L105" s="35">
        <f t="shared" ref="L105:L130" si="7">SUM(M105:BH105)</f>
        <v>0</v>
      </c>
    </row>
    <row r="106" spans="1:194" ht="43.35" customHeight="1">
      <c r="A106" s="69" t="s">
        <v>50</v>
      </c>
      <c r="B106" s="160" t="s">
        <v>35</v>
      </c>
      <c r="C106" s="160" t="s">
        <v>37</v>
      </c>
      <c r="D106" s="160" t="s">
        <v>86</v>
      </c>
      <c r="E106" s="160" t="s">
        <v>244</v>
      </c>
      <c r="F106" s="49" t="s">
        <v>876</v>
      </c>
      <c r="G106" s="621" t="s">
        <v>873</v>
      </c>
      <c r="H106" s="504" t="s">
        <v>340</v>
      </c>
      <c r="I106" s="138"/>
      <c r="J106" s="273" t="s">
        <v>415</v>
      </c>
      <c r="K106" s="358">
        <f t="shared" si="6"/>
        <v>300000000</v>
      </c>
      <c r="L106" s="35">
        <f t="shared" si="7"/>
        <v>300000000</v>
      </c>
      <c r="M106" s="21">
        <v>300000000</v>
      </c>
    </row>
    <row r="107" spans="1:194" ht="18" customHeight="1">
      <c r="A107" s="69" t="s">
        <v>50</v>
      </c>
      <c r="B107" s="393" t="s">
        <v>35</v>
      </c>
      <c r="C107" s="393" t="s">
        <v>37</v>
      </c>
      <c r="D107" s="393" t="s">
        <v>275</v>
      </c>
      <c r="E107" s="393"/>
      <c r="F107" s="393"/>
      <c r="G107" s="127"/>
      <c r="H107" s="127"/>
      <c r="I107" s="127"/>
      <c r="J107" s="265" t="s">
        <v>432</v>
      </c>
      <c r="K107" s="358">
        <f t="shared" si="6"/>
        <v>0</v>
      </c>
      <c r="L107" s="35">
        <f t="shared" si="7"/>
        <v>0</v>
      </c>
    </row>
    <row r="108" spans="1:194" s="37" customFormat="1" ht="31.35" customHeight="1">
      <c r="A108" s="69" t="s">
        <v>50</v>
      </c>
      <c r="B108" s="71" t="s">
        <v>35</v>
      </c>
      <c r="C108" s="71" t="s">
        <v>37</v>
      </c>
      <c r="D108" s="72" t="s">
        <v>275</v>
      </c>
      <c r="E108" s="391" t="s">
        <v>431</v>
      </c>
      <c r="F108" s="391"/>
      <c r="G108" s="390"/>
      <c r="H108" s="390"/>
      <c r="I108" s="390"/>
      <c r="J108" s="249" t="s">
        <v>425</v>
      </c>
      <c r="K108" s="358">
        <f t="shared" si="6"/>
        <v>0</v>
      </c>
      <c r="L108" s="35">
        <f t="shared" si="7"/>
        <v>0</v>
      </c>
      <c r="M108" s="35"/>
      <c r="N108" s="35"/>
      <c r="O108" s="35"/>
      <c r="P108" s="35"/>
      <c r="Q108" s="327"/>
      <c r="R108" s="327"/>
      <c r="S108" s="327"/>
      <c r="T108" s="327"/>
      <c r="U108" s="327"/>
      <c r="V108" s="327"/>
      <c r="W108" s="327"/>
      <c r="X108" s="327"/>
      <c r="Y108" s="327"/>
      <c r="Z108" s="327"/>
      <c r="AA108" s="327"/>
      <c r="AB108" s="327"/>
      <c r="AC108" s="327"/>
      <c r="AD108" s="327"/>
      <c r="AE108" s="327"/>
      <c r="AF108" s="389"/>
      <c r="AG108" s="161"/>
      <c r="AH108" s="161"/>
      <c r="AI108" s="161"/>
      <c r="AJ108" s="161"/>
      <c r="AK108" s="161"/>
      <c r="AL108" s="161"/>
      <c r="AM108" s="161"/>
      <c r="AN108" s="161"/>
      <c r="AO108" s="59"/>
      <c r="AP108" s="162"/>
      <c r="AQ108" s="162"/>
      <c r="AR108" s="162"/>
      <c r="AS108" s="162"/>
      <c r="AT108" s="161"/>
      <c r="AU108" s="161"/>
      <c r="AV108" s="59"/>
      <c r="AW108" s="59"/>
      <c r="AX108" s="59"/>
      <c r="AY108" s="59"/>
      <c r="AZ108" s="59"/>
      <c r="BA108" s="59"/>
    </row>
    <row r="109" spans="1:194" s="37" customFormat="1" ht="42.6" customHeight="1">
      <c r="A109" s="73" t="s">
        <v>50</v>
      </c>
      <c r="B109" s="49" t="s">
        <v>35</v>
      </c>
      <c r="C109" s="49" t="s">
        <v>37</v>
      </c>
      <c r="D109" s="58" t="s">
        <v>275</v>
      </c>
      <c r="E109" s="170" t="s">
        <v>431</v>
      </c>
      <c r="F109" s="49" t="s">
        <v>879</v>
      </c>
      <c r="G109" s="622" t="s">
        <v>877</v>
      </c>
      <c r="H109" s="319" t="s">
        <v>340</v>
      </c>
      <c r="I109" s="81"/>
      <c r="J109" s="397" t="s">
        <v>509</v>
      </c>
      <c r="K109" s="358">
        <f t="shared" si="6"/>
        <v>300000000</v>
      </c>
      <c r="L109" s="35">
        <f t="shared" si="7"/>
        <v>300000000</v>
      </c>
      <c r="M109" s="35"/>
      <c r="N109" s="35"/>
      <c r="O109" s="35">
        <v>300000000</v>
      </c>
      <c r="P109" s="35"/>
      <c r="Q109" s="327"/>
      <c r="R109" s="327"/>
      <c r="S109" s="327"/>
      <c r="T109" s="327"/>
      <c r="U109" s="327"/>
      <c r="V109" s="327"/>
      <c r="W109" s="327"/>
      <c r="X109" s="327"/>
      <c r="Y109" s="327"/>
      <c r="Z109" s="327"/>
      <c r="AA109" s="327"/>
      <c r="AB109" s="327"/>
      <c r="AC109" s="327"/>
      <c r="AD109" s="327"/>
      <c r="AE109" s="327"/>
      <c r="AF109" s="389"/>
      <c r="AG109" s="161"/>
      <c r="AH109" s="161"/>
      <c r="AI109" s="161"/>
      <c r="AJ109" s="161"/>
      <c r="AK109" s="161"/>
      <c r="AL109" s="161"/>
      <c r="AM109" s="161"/>
      <c r="AN109" s="161"/>
      <c r="AO109" s="59"/>
      <c r="AP109" s="162"/>
      <c r="AQ109" s="162"/>
      <c r="AR109" s="162"/>
      <c r="AS109" s="162"/>
      <c r="AT109" s="161"/>
      <c r="AU109" s="161"/>
      <c r="AV109" s="59"/>
      <c r="AW109" s="59"/>
      <c r="AX109" s="59"/>
      <c r="AY109" s="59"/>
      <c r="AZ109" s="59"/>
      <c r="BA109" s="59"/>
    </row>
    <row r="110" spans="1:194" s="17" customFormat="1">
      <c r="A110" s="69" t="s">
        <v>50</v>
      </c>
      <c r="B110" s="119" t="s">
        <v>35</v>
      </c>
      <c r="C110" s="119" t="s">
        <v>37</v>
      </c>
      <c r="D110" s="119" t="s">
        <v>131</v>
      </c>
      <c r="E110" s="119"/>
      <c r="F110" s="119"/>
      <c r="G110" s="119"/>
      <c r="H110" s="119"/>
      <c r="I110" s="119"/>
      <c r="J110" s="250" t="s">
        <v>136</v>
      </c>
      <c r="K110" s="358">
        <f t="shared" si="6"/>
        <v>0</v>
      </c>
      <c r="L110" s="35">
        <f t="shared" si="7"/>
        <v>0</v>
      </c>
      <c r="M110" s="15"/>
      <c r="N110" s="15"/>
      <c r="O110" s="15"/>
      <c r="P110" s="15"/>
      <c r="Q110" s="325"/>
      <c r="R110" s="325"/>
      <c r="S110" s="325"/>
      <c r="T110" s="325"/>
      <c r="U110" s="325"/>
      <c r="V110" s="325"/>
      <c r="W110" s="325"/>
      <c r="X110" s="325"/>
      <c r="Y110" s="325"/>
      <c r="Z110" s="325"/>
      <c r="AA110" s="325"/>
      <c r="AB110" s="325"/>
      <c r="AC110" s="325"/>
      <c r="AD110" s="325"/>
      <c r="AE110" s="325"/>
      <c r="AF110" s="348"/>
      <c r="AG110" s="15"/>
      <c r="AH110" s="15"/>
      <c r="AI110" s="15"/>
      <c r="AJ110" s="15"/>
      <c r="AK110" s="15"/>
      <c r="AL110" s="15"/>
      <c r="AM110" s="15"/>
      <c r="AN110" s="15"/>
      <c r="AO110" s="16"/>
      <c r="AP110" s="13"/>
      <c r="AQ110" s="13"/>
      <c r="AR110" s="13"/>
      <c r="AS110" s="13"/>
      <c r="AT110" s="15"/>
      <c r="AU110" s="15"/>
      <c r="AV110" s="16"/>
      <c r="AW110" s="16"/>
      <c r="AX110" s="16"/>
    </row>
    <row r="111" spans="1:194" s="17" customFormat="1">
      <c r="A111" s="69" t="s">
        <v>50</v>
      </c>
      <c r="B111" s="119" t="s">
        <v>35</v>
      </c>
      <c r="C111" s="119" t="s">
        <v>37</v>
      </c>
      <c r="D111" s="119" t="s">
        <v>131</v>
      </c>
      <c r="E111" s="119" t="s">
        <v>132</v>
      </c>
      <c r="F111" s="119"/>
      <c r="G111" s="119"/>
      <c r="H111" s="119"/>
      <c r="I111" s="119"/>
      <c r="J111" s="250" t="s">
        <v>133</v>
      </c>
      <c r="K111" s="358">
        <f t="shared" si="6"/>
        <v>0</v>
      </c>
      <c r="L111" s="35">
        <f t="shared" si="7"/>
        <v>0</v>
      </c>
      <c r="M111" s="15"/>
      <c r="N111" s="15"/>
      <c r="O111" s="15"/>
      <c r="P111" s="15"/>
      <c r="Q111" s="325"/>
      <c r="R111" s="325"/>
      <c r="S111" s="325"/>
      <c r="T111" s="325"/>
      <c r="U111" s="325"/>
      <c r="V111" s="325"/>
      <c r="W111" s="325"/>
      <c r="X111" s="325"/>
      <c r="Y111" s="325"/>
      <c r="Z111" s="325"/>
      <c r="AA111" s="325"/>
      <c r="AB111" s="325"/>
      <c r="AC111" s="325"/>
      <c r="AD111" s="325"/>
      <c r="AE111" s="325"/>
      <c r="AF111" s="348"/>
      <c r="AG111" s="15"/>
      <c r="AH111" s="15"/>
      <c r="AI111" s="15"/>
      <c r="AJ111" s="15"/>
      <c r="AK111" s="15"/>
      <c r="AL111" s="15"/>
      <c r="AM111" s="15"/>
      <c r="AN111" s="15"/>
      <c r="AO111" s="16"/>
      <c r="AP111" s="13"/>
      <c r="AQ111" s="13"/>
      <c r="AR111" s="13"/>
      <c r="AS111" s="13"/>
      <c r="AT111" s="15"/>
      <c r="AU111" s="15"/>
      <c r="AV111" s="16"/>
      <c r="AW111" s="16"/>
      <c r="AX111" s="16"/>
    </row>
    <row r="112" spans="1:194" s="121" customFormat="1" ht="36.6" customHeight="1">
      <c r="A112" s="128" t="s">
        <v>50</v>
      </c>
      <c r="B112" s="124" t="s">
        <v>35</v>
      </c>
      <c r="C112" s="124" t="s">
        <v>37</v>
      </c>
      <c r="D112" s="124" t="s">
        <v>131</v>
      </c>
      <c r="E112" s="124" t="s">
        <v>132</v>
      </c>
      <c r="F112" s="616" t="s">
        <v>782</v>
      </c>
      <c r="G112" s="556" t="s">
        <v>134</v>
      </c>
      <c r="H112" s="556" t="s">
        <v>340</v>
      </c>
      <c r="I112" s="556"/>
      <c r="J112" s="545" t="s">
        <v>135</v>
      </c>
      <c r="K112" s="358">
        <f t="shared" si="6"/>
        <v>1200000000</v>
      </c>
      <c r="L112" s="35">
        <f t="shared" si="7"/>
        <v>1200000000</v>
      </c>
      <c r="M112" s="35">
        <v>1200000000</v>
      </c>
      <c r="N112" s="122"/>
      <c r="O112" s="122"/>
      <c r="P112" s="122"/>
      <c r="Q112" s="328"/>
      <c r="R112" s="328"/>
      <c r="S112" s="328"/>
      <c r="T112" s="328"/>
      <c r="U112" s="328"/>
      <c r="V112" s="328"/>
      <c r="W112" s="328"/>
      <c r="X112" s="328"/>
      <c r="Y112" s="328"/>
      <c r="Z112" s="328"/>
      <c r="AA112" s="328"/>
      <c r="AB112" s="328"/>
      <c r="AC112" s="328"/>
      <c r="AD112" s="328"/>
      <c r="AE112" s="328"/>
      <c r="AF112" s="350"/>
      <c r="AG112" s="122"/>
      <c r="AH112" s="122"/>
      <c r="AI112" s="122"/>
      <c r="AJ112" s="122"/>
      <c r="AK112" s="122"/>
      <c r="AL112" s="122"/>
      <c r="AM112" s="122"/>
      <c r="AN112" s="122"/>
      <c r="AO112" s="123"/>
      <c r="AP112" s="120"/>
      <c r="AQ112" s="120"/>
      <c r="AR112" s="120"/>
      <c r="AS112" s="120"/>
      <c r="AT112" s="122"/>
      <c r="AU112" s="122"/>
      <c r="AV112" s="123"/>
      <c r="AW112" s="123"/>
      <c r="AX112" s="123"/>
    </row>
    <row r="113" spans="1:189" s="17" customFormat="1" ht="14.4">
      <c r="A113" s="69" t="s">
        <v>50</v>
      </c>
      <c r="B113" s="119" t="s">
        <v>35</v>
      </c>
      <c r="C113" s="119" t="s">
        <v>37</v>
      </c>
      <c r="D113" s="119" t="s">
        <v>131</v>
      </c>
      <c r="E113" s="119" t="s">
        <v>137</v>
      </c>
      <c r="F113" s="119"/>
      <c r="G113" s="119"/>
      <c r="H113" s="119"/>
      <c r="I113" s="119"/>
      <c r="J113" s="27" t="s">
        <v>138</v>
      </c>
      <c r="K113" s="358">
        <f t="shared" si="6"/>
        <v>0</v>
      </c>
      <c r="L113" s="35">
        <f t="shared" si="7"/>
        <v>0</v>
      </c>
      <c r="M113" s="13"/>
      <c r="N113" s="13"/>
      <c r="O113" s="13"/>
      <c r="P113" s="29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7"/>
      <c r="BH113" s="7"/>
      <c r="BI113" s="33"/>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14"/>
      <c r="DC113" s="8"/>
      <c r="DD113" s="8"/>
      <c r="DE113" s="8"/>
      <c r="DF113" s="8"/>
      <c r="DG113" s="8"/>
      <c r="DH113" s="8"/>
      <c r="DI113" s="8"/>
      <c r="DJ113" s="8"/>
      <c r="DK113" s="8"/>
      <c r="DL113" s="8"/>
      <c r="DM113" s="21"/>
      <c r="DN113" s="21"/>
      <c r="DO113" s="21"/>
      <c r="DP113" s="21"/>
      <c r="DQ113" s="21"/>
      <c r="DR113" s="21"/>
      <c r="DS113" s="21"/>
      <c r="DT113" s="8"/>
      <c r="DU113" s="8"/>
      <c r="DV113" s="8"/>
      <c r="DW113" s="8"/>
      <c r="DX113" s="8"/>
      <c r="DY113" s="8"/>
      <c r="DZ113" s="8"/>
      <c r="EA113" s="298"/>
      <c r="EB113" s="15"/>
      <c r="EC113" s="15"/>
      <c r="ED113" s="15"/>
      <c r="EE113" s="15"/>
      <c r="EF113" s="15"/>
      <c r="EG113" s="15"/>
      <c r="EH113" s="15"/>
      <c r="EI113" s="15"/>
      <c r="EJ113" s="15"/>
      <c r="EK113" s="15"/>
      <c r="EL113" s="15"/>
      <c r="EM113" s="15"/>
      <c r="EN113" s="15"/>
      <c r="EO113" s="15"/>
      <c r="EP113" s="15"/>
      <c r="EQ113" s="15"/>
      <c r="ER113" s="15"/>
      <c r="ES113" s="4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6"/>
      <c r="FY113" s="13"/>
      <c r="FZ113" s="13"/>
      <c r="GA113" s="13"/>
      <c r="GB113" s="13"/>
      <c r="GC113" s="15"/>
      <c r="GD113" s="15"/>
      <c r="GE113" s="16"/>
      <c r="GF113" s="16"/>
      <c r="GG113" s="16"/>
    </row>
    <row r="114" spans="1:189" s="121" customFormat="1" ht="43.65" customHeight="1">
      <c r="A114" s="73" t="s">
        <v>50</v>
      </c>
      <c r="B114" s="129" t="s">
        <v>35</v>
      </c>
      <c r="C114" s="129" t="s">
        <v>37</v>
      </c>
      <c r="D114" s="129" t="s">
        <v>131</v>
      </c>
      <c r="E114" s="129" t="s">
        <v>137</v>
      </c>
      <c r="F114" s="49" t="s">
        <v>880</v>
      </c>
      <c r="G114" s="619" t="s">
        <v>878</v>
      </c>
      <c r="H114" s="129" t="s">
        <v>340</v>
      </c>
      <c r="I114" s="129"/>
      <c r="J114" s="399" t="s">
        <v>501</v>
      </c>
      <c r="K114" s="358">
        <f t="shared" si="6"/>
        <v>300000000</v>
      </c>
      <c r="L114" s="35">
        <f t="shared" si="7"/>
        <v>300000000</v>
      </c>
      <c r="M114" s="30">
        <v>200000000</v>
      </c>
      <c r="N114" s="120"/>
      <c r="O114" s="120">
        <v>100000000</v>
      </c>
      <c r="P114" s="293"/>
      <c r="Q114" s="120"/>
      <c r="R114" s="120"/>
      <c r="S114" s="120"/>
      <c r="T114" s="120"/>
      <c r="U114" s="120"/>
      <c r="V114" s="120"/>
      <c r="W114" s="120"/>
      <c r="X114" s="120"/>
      <c r="Y114" s="120"/>
      <c r="Z114" s="120"/>
      <c r="AA114" s="120"/>
      <c r="AB114" s="120"/>
      <c r="AC114" s="120"/>
      <c r="AD114" s="120"/>
      <c r="AE114" s="120"/>
      <c r="AF114" s="416"/>
      <c r="AG114" s="120"/>
      <c r="AH114" s="120"/>
      <c r="AI114" s="120"/>
      <c r="AJ114" s="120"/>
      <c r="AK114" s="120"/>
      <c r="AL114" s="120"/>
      <c r="AM114" s="120"/>
      <c r="AN114" s="120"/>
      <c r="AO114" s="120"/>
      <c r="AP114" s="120"/>
      <c r="AQ114" s="120"/>
      <c r="AR114" s="120"/>
      <c r="AS114" s="120"/>
      <c r="AT114" s="120"/>
      <c r="AU114" s="120"/>
      <c r="AV114" s="120"/>
      <c r="AW114" s="120"/>
      <c r="AX114" s="120"/>
      <c r="AY114" s="417"/>
      <c r="AZ114" s="417"/>
      <c r="BA114" s="417"/>
      <c r="BB114" s="417"/>
      <c r="BC114" s="417"/>
      <c r="BD114" s="417"/>
      <c r="BE114" s="417"/>
      <c r="BF114" s="417"/>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88"/>
      <c r="DC114" s="32"/>
      <c r="DD114" s="32"/>
      <c r="DE114" s="32"/>
      <c r="DF114" s="32"/>
      <c r="DG114" s="32"/>
      <c r="DH114" s="32"/>
      <c r="DI114" s="32"/>
      <c r="DJ114" s="32"/>
      <c r="DK114" s="32"/>
      <c r="DL114" s="32"/>
      <c r="DM114" s="162"/>
      <c r="DN114" s="162"/>
      <c r="DO114" s="162"/>
      <c r="DP114" s="162"/>
      <c r="DQ114" s="162"/>
      <c r="DR114" s="162"/>
      <c r="DS114" s="162"/>
      <c r="DT114" s="32"/>
      <c r="DU114" s="32"/>
      <c r="DV114" s="32"/>
      <c r="DW114" s="32"/>
      <c r="DX114" s="32"/>
      <c r="DY114" s="32"/>
      <c r="DZ114" s="32"/>
      <c r="EA114" s="418"/>
      <c r="EB114" s="418"/>
      <c r="EC114" s="418"/>
      <c r="ED114" s="418"/>
      <c r="EE114" s="418"/>
      <c r="EF114" s="418"/>
      <c r="EG114" s="418"/>
      <c r="EH114" s="418"/>
      <c r="EI114" s="418"/>
      <c r="EJ114" s="418"/>
      <c r="EK114" s="418"/>
      <c r="EL114" s="418"/>
      <c r="EM114" s="418"/>
      <c r="EN114" s="418"/>
      <c r="EO114" s="418"/>
      <c r="EP114" s="418"/>
      <c r="EQ114" s="418"/>
      <c r="ER114" s="418"/>
      <c r="ES114" s="419"/>
      <c r="ET114" s="418"/>
      <c r="EU114" s="418"/>
      <c r="EV114" s="418"/>
      <c r="EW114" s="418"/>
      <c r="EX114" s="418"/>
      <c r="EY114" s="418"/>
      <c r="EZ114" s="418"/>
      <c r="FA114" s="418"/>
      <c r="FB114" s="418"/>
      <c r="FC114" s="418"/>
      <c r="FD114" s="418"/>
      <c r="FE114" s="418"/>
      <c r="FF114" s="418"/>
      <c r="FG114" s="418"/>
      <c r="FH114" s="418"/>
      <c r="FI114" s="418"/>
      <c r="FJ114" s="418"/>
      <c r="FK114" s="418"/>
      <c r="FL114" s="418"/>
      <c r="FM114" s="418"/>
      <c r="FN114" s="418"/>
      <c r="FO114" s="418"/>
      <c r="FP114" s="418"/>
      <c r="FQ114" s="418"/>
      <c r="FR114" s="418"/>
      <c r="FS114" s="418"/>
      <c r="FT114" s="418"/>
      <c r="FU114" s="418"/>
      <c r="FV114" s="418"/>
      <c r="FW114" s="418"/>
      <c r="FX114" s="420"/>
      <c r="FY114" s="417"/>
      <c r="FZ114" s="417"/>
      <c r="GA114" s="417"/>
      <c r="GB114" s="417"/>
      <c r="GC114" s="418"/>
      <c r="GD114" s="418"/>
      <c r="GE114" s="420"/>
      <c r="GF114" s="420"/>
      <c r="GG114" s="420"/>
    </row>
    <row r="115" spans="1:189" s="17" customFormat="1">
      <c r="A115" s="69" t="s">
        <v>50</v>
      </c>
      <c r="B115" s="119" t="s">
        <v>35</v>
      </c>
      <c r="C115" s="119" t="s">
        <v>37</v>
      </c>
      <c r="D115" s="119" t="s">
        <v>131</v>
      </c>
      <c r="E115" s="119" t="s">
        <v>139</v>
      </c>
      <c r="F115" s="119"/>
      <c r="G115" s="119"/>
      <c r="H115" s="119"/>
      <c r="I115" s="119"/>
      <c r="J115" s="250" t="s">
        <v>140</v>
      </c>
      <c r="K115" s="358">
        <f t="shared" si="6"/>
        <v>0</v>
      </c>
      <c r="L115" s="35">
        <f t="shared" si="7"/>
        <v>0</v>
      </c>
      <c r="M115" s="15"/>
      <c r="N115" s="15"/>
      <c r="O115" s="15"/>
      <c r="P115" s="15"/>
      <c r="Q115" s="325"/>
      <c r="R115" s="325"/>
      <c r="S115" s="325"/>
      <c r="T115" s="325"/>
      <c r="U115" s="325"/>
      <c r="V115" s="325"/>
      <c r="W115" s="325"/>
      <c r="X115" s="325"/>
      <c r="Y115" s="325"/>
      <c r="Z115" s="325"/>
      <c r="AA115" s="325"/>
      <c r="AB115" s="325"/>
      <c r="AC115" s="325"/>
      <c r="AD115" s="325"/>
      <c r="AE115" s="325"/>
      <c r="AF115" s="348"/>
      <c r="AG115" s="15"/>
      <c r="AH115" s="15"/>
      <c r="AI115" s="15"/>
      <c r="AJ115" s="15"/>
      <c r="AK115" s="15"/>
      <c r="AL115" s="15"/>
      <c r="AM115" s="15"/>
      <c r="AN115" s="15"/>
      <c r="AO115" s="16"/>
      <c r="AP115" s="13"/>
      <c r="AQ115" s="13"/>
      <c r="AR115" s="13"/>
      <c r="AS115" s="13"/>
      <c r="AT115" s="15"/>
      <c r="AU115" s="15"/>
      <c r="AV115" s="16"/>
      <c r="AW115" s="16"/>
      <c r="AX115" s="16"/>
    </row>
    <row r="116" spans="1:189" s="37" customFormat="1" ht="42" customHeight="1">
      <c r="A116" s="128" t="s">
        <v>50</v>
      </c>
      <c r="B116" s="124" t="s">
        <v>35</v>
      </c>
      <c r="C116" s="124" t="s">
        <v>37</v>
      </c>
      <c r="D116" s="124" t="s">
        <v>131</v>
      </c>
      <c r="E116" s="124" t="s">
        <v>139</v>
      </c>
      <c r="F116" s="616" t="s">
        <v>782</v>
      </c>
      <c r="G116" s="556" t="s">
        <v>141</v>
      </c>
      <c r="H116" s="556" t="s">
        <v>339</v>
      </c>
      <c r="I116" s="556"/>
      <c r="J116" s="545" t="s">
        <v>142</v>
      </c>
      <c r="K116" s="358">
        <f t="shared" si="6"/>
        <v>800000000</v>
      </c>
      <c r="L116" s="35">
        <f t="shared" si="7"/>
        <v>800000000</v>
      </c>
      <c r="M116" s="35">
        <v>800000000</v>
      </c>
      <c r="N116" s="35"/>
      <c r="O116" s="35"/>
      <c r="P116" s="35"/>
      <c r="Q116" s="327"/>
      <c r="R116" s="327"/>
      <c r="S116" s="327"/>
      <c r="T116" s="327"/>
      <c r="U116" s="327"/>
      <c r="V116" s="327"/>
      <c r="W116" s="327"/>
      <c r="X116" s="327"/>
      <c r="Y116" s="327"/>
      <c r="Z116" s="327"/>
      <c r="AA116" s="327"/>
      <c r="AB116" s="327"/>
      <c r="AC116" s="327"/>
      <c r="AD116" s="327"/>
      <c r="AE116" s="327"/>
      <c r="AF116" s="349"/>
      <c r="AG116" s="35"/>
      <c r="AH116" s="35"/>
      <c r="AI116" s="35"/>
      <c r="AJ116" s="35"/>
      <c r="AK116" s="35"/>
      <c r="AL116" s="35"/>
      <c r="AM116" s="35"/>
      <c r="AN116" s="35"/>
      <c r="AO116" s="36"/>
      <c r="AP116" s="30"/>
      <c r="AQ116" s="30"/>
      <c r="AR116" s="30"/>
      <c r="AS116" s="30"/>
      <c r="AT116" s="35"/>
      <c r="AU116" s="35"/>
      <c r="AV116" s="36"/>
      <c r="AW116" s="36"/>
      <c r="AX116" s="36"/>
    </row>
    <row r="117" spans="1:189" s="37" customFormat="1" ht="52.65" customHeight="1">
      <c r="A117" s="128" t="s">
        <v>50</v>
      </c>
      <c r="B117" s="124" t="s">
        <v>35</v>
      </c>
      <c r="C117" s="124" t="s">
        <v>37</v>
      </c>
      <c r="D117" s="124" t="s">
        <v>131</v>
      </c>
      <c r="E117" s="124" t="s">
        <v>139</v>
      </c>
      <c r="F117" s="49" t="s">
        <v>882</v>
      </c>
      <c r="G117" s="619" t="s">
        <v>881</v>
      </c>
      <c r="H117" s="129" t="s">
        <v>340</v>
      </c>
      <c r="I117" s="118"/>
      <c r="J117" s="541" t="s">
        <v>408</v>
      </c>
      <c r="K117" s="358">
        <f t="shared" si="6"/>
        <v>900000000</v>
      </c>
      <c r="L117" s="35">
        <f t="shared" si="7"/>
        <v>900000000</v>
      </c>
      <c r="M117" s="35">
        <v>900000000</v>
      </c>
      <c r="N117" s="35"/>
      <c r="O117" s="35"/>
      <c r="P117" s="35"/>
      <c r="Q117" s="327"/>
      <c r="R117" s="327"/>
      <c r="S117" s="327"/>
      <c r="T117" s="327"/>
      <c r="U117" s="327"/>
      <c r="V117" s="327"/>
      <c r="W117" s="327"/>
      <c r="X117" s="327"/>
      <c r="Y117" s="327"/>
      <c r="Z117" s="327"/>
      <c r="AA117" s="327"/>
      <c r="AB117" s="327"/>
      <c r="AC117" s="327"/>
      <c r="AD117" s="327"/>
      <c r="AE117" s="327"/>
      <c r="AF117" s="349"/>
      <c r="AG117" s="35"/>
      <c r="AH117" s="35"/>
      <c r="AI117" s="35"/>
      <c r="AJ117" s="35"/>
      <c r="AK117" s="35"/>
      <c r="AL117" s="35"/>
      <c r="AM117" s="35"/>
      <c r="AN117" s="35"/>
      <c r="AO117" s="36"/>
      <c r="AP117" s="30"/>
      <c r="AQ117" s="30"/>
      <c r="AR117" s="30"/>
      <c r="AS117" s="30"/>
      <c r="AT117" s="35"/>
      <c r="AU117" s="35"/>
      <c r="AV117" s="36"/>
      <c r="AW117" s="36"/>
      <c r="AX117" s="36"/>
    </row>
    <row r="118" spans="1:189" s="37" customFormat="1">
      <c r="A118" s="24" t="s">
        <v>50</v>
      </c>
      <c r="B118" s="24" t="s">
        <v>39</v>
      </c>
      <c r="C118" s="24" t="s">
        <v>50</v>
      </c>
      <c r="D118" s="24" t="s">
        <v>143</v>
      </c>
      <c r="E118" s="24"/>
      <c r="F118" s="24"/>
      <c r="G118" s="119"/>
      <c r="H118" s="119"/>
      <c r="I118" s="119"/>
      <c r="J118" s="249" t="s">
        <v>144</v>
      </c>
      <c r="K118" s="358">
        <f t="shared" si="6"/>
        <v>0</v>
      </c>
      <c r="L118" s="35">
        <f t="shared" si="7"/>
        <v>0</v>
      </c>
      <c r="M118" s="35"/>
      <c r="N118" s="35"/>
      <c r="O118" s="35"/>
      <c r="P118" s="35"/>
      <c r="Q118" s="327"/>
      <c r="R118" s="327"/>
      <c r="S118" s="327"/>
      <c r="T118" s="327"/>
      <c r="U118" s="327"/>
      <c r="V118" s="327"/>
      <c r="W118" s="327"/>
      <c r="X118" s="327"/>
      <c r="Y118" s="327"/>
      <c r="Z118" s="327"/>
      <c r="AA118" s="327"/>
      <c r="AB118" s="327"/>
      <c r="AC118" s="327"/>
      <c r="AD118" s="327"/>
      <c r="AE118" s="327"/>
      <c r="AF118" s="349"/>
      <c r="AG118" s="35"/>
      <c r="AH118" s="35"/>
      <c r="AI118" s="35"/>
      <c r="AJ118" s="35"/>
      <c r="AK118" s="35"/>
      <c r="AL118" s="35"/>
      <c r="AM118" s="35"/>
      <c r="AN118" s="35"/>
      <c r="AO118" s="36"/>
      <c r="AP118" s="30"/>
      <c r="AQ118" s="30"/>
      <c r="AR118" s="30"/>
      <c r="AS118" s="30"/>
      <c r="AT118" s="35"/>
      <c r="AU118" s="35"/>
      <c r="AV118" s="36"/>
      <c r="AW118" s="36"/>
      <c r="AX118" s="36"/>
    </row>
    <row r="119" spans="1:189" s="37" customFormat="1" ht="18.600000000000001" customHeight="1">
      <c r="A119" s="24" t="s">
        <v>50</v>
      </c>
      <c r="B119" s="24" t="s">
        <v>39</v>
      </c>
      <c r="C119" s="24" t="s">
        <v>50</v>
      </c>
      <c r="D119" s="24" t="s">
        <v>143</v>
      </c>
      <c r="E119" s="24" t="s">
        <v>145</v>
      </c>
      <c r="F119" s="24"/>
      <c r="G119" s="119"/>
      <c r="H119" s="119"/>
      <c r="I119" s="119"/>
      <c r="J119" s="250" t="s">
        <v>146</v>
      </c>
      <c r="K119" s="358">
        <f t="shared" si="6"/>
        <v>0</v>
      </c>
      <c r="L119" s="35">
        <f t="shared" si="7"/>
        <v>0</v>
      </c>
      <c r="M119" s="35"/>
      <c r="N119" s="35"/>
      <c r="O119" s="35"/>
      <c r="P119" s="35"/>
      <c r="Q119" s="327"/>
      <c r="R119" s="327"/>
      <c r="S119" s="327"/>
      <c r="T119" s="327"/>
      <c r="U119" s="327"/>
      <c r="V119" s="327"/>
      <c r="W119" s="327"/>
      <c r="X119" s="327"/>
      <c r="Y119" s="327"/>
      <c r="Z119" s="327"/>
      <c r="AA119" s="327"/>
      <c r="AB119" s="327"/>
      <c r="AC119" s="327"/>
      <c r="AD119" s="327"/>
      <c r="AE119" s="327"/>
      <c r="AF119" s="349"/>
      <c r="AG119" s="35"/>
      <c r="AH119" s="35"/>
      <c r="AI119" s="35"/>
      <c r="AJ119" s="35"/>
      <c r="AK119" s="35"/>
      <c r="AL119" s="35"/>
      <c r="AM119" s="35"/>
      <c r="AN119" s="35"/>
      <c r="AO119" s="36"/>
      <c r="AP119" s="30"/>
      <c r="AQ119" s="30"/>
      <c r="AR119" s="30"/>
      <c r="AS119" s="30"/>
      <c r="AT119" s="35"/>
      <c r="AU119" s="35"/>
      <c r="AV119" s="36"/>
      <c r="AW119" s="36"/>
      <c r="AX119" s="36"/>
    </row>
    <row r="120" spans="1:189" s="37" customFormat="1" ht="42.6" customHeight="1">
      <c r="A120" s="28" t="s">
        <v>50</v>
      </c>
      <c r="B120" s="28" t="s">
        <v>39</v>
      </c>
      <c r="C120" s="28" t="s">
        <v>50</v>
      </c>
      <c r="D120" s="28" t="s">
        <v>143</v>
      </c>
      <c r="E120" s="28" t="s">
        <v>145</v>
      </c>
      <c r="F120" s="49" t="s">
        <v>885</v>
      </c>
      <c r="G120" s="618" t="s">
        <v>883</v>
      </c>
      <c r="H120" s="553" t="s">
        <v>340</v>
      </c>
      <c r="I120" s="307"/>
      <c r="J120" s="560" t="s">
        <v>503</v>
      </c>
      <c r="K120" s="358">
        <v>239974200</v>
      </c>
      <c r="L120" s="35">
        <f>SUM(M120:AP120)</f>
        <v>239974200</v>
      </c>
      <c r="M120" s="35"/>
      <c r="N120" s="35"/>
      <c r="O120" s="35"/>
      <c r="P120" s="35"/>
      <c r="Q120" s="327"/>
      <c r="R120" s="327"/>
      <c r="S120" s="327"/>
      <c r="T120" s="327">
        <v>75305880</v>
      </c>
      <c r="U120" s="327"/>
      <c r="V120" s="327"/>
      <c r="W120" s="327"/>
      <c r="X120" s="327"/>
      <c r="Y120" s="327"/>
      <c r="Z120" s="327"/>
      <c r="AA120" s="327"/>
      <c r="AB120" s="327"/>
      <c r="AC120" s="327"/>
      <c r="AD120" s="327"/>
      <c r="AE120" s="327">
        <v>164668320</v>
      </c>
      <c r="AF120" s="349"/>
      <c r="AG120" s="35"/>
      <c r="AH120" s="35"/>
      <c r="AI120" s="35"/>
      <c r="AJ120" s="35"/>
      <c r="AK120" s="35"/>
      <c r="AL120" s="35"/>
      <c r="AM120" s="35"/>
      <c r="AN120" s="35"/>
      <c r="AO120" s="36"/>
      <c r="AP120" s="30"/>
      <c r="AQ120" s="30"/>
      <c r="AR120" s="30"/>
      <c r="AS120" s="30"/>
      <c r="AT120" s="35"/>
      <c r="AU120" s="35"/>
      <c r="AV120" s="36"/>
      <c r="AW120" s="36"/>
      <c r="AX120" s="36"/>
      <c r="AY120" s="59"/>
      <c r="AZ120" s="59"/>
      <c r="BA120" s="59"/>
    </row>
    <row r="121" spans="1:189" s="37" customFormat="1" ht="13.8" thickBot="1">
      <c r="A121" s="24" t="s">
        <v>50</v>
      </c>
      <c r="B121" s="24" t="s">
        <v>39</v>
      </c>
      <c r="C121" s="24" t="s">
        <v>50</v>
      </c>
      <c r="D121" s="24" t="s">
        <v>143</v>
      </c>
      <c r="E121" s="24" t="s">
        <v>147</v>
      </c>
      <c r="F121" s="24"/>
      <c r="G121" s="119"/>
      <c r="H121" s="119"/>
      <c r="I121" s="119"/>
      <c r="J121" s="250" t="s">
        <v>148</v>
      </c>
      <c r="K121" s="358">
        <f t="shared" ref="K121:K130" si="8">+L121</f>
        <v>0</v>
      </c>
      <c r="L121" s="35">
        <f t="shared" si="7"/>
        <v>0</v>
      </c>
      <c r="M121" s="35"/>
      <c r="N121" s="35"/>
      <c r="O121" s="35"/>
      <c r="P121" s="35"/>
      <c r="Q121" s="327"/>
      <c r="R121" s="327"/>
      <c r="S121" s="327"/>
      <c r="T121" s="327"/>
      <c r="U121" s="327"/>
      <c r="V121" s="327"/>
      <c r="W121" s="327"/>
      <c r="X121" s="327"/>
      <c r="Y121" s="327"/>
      <c r="Z121" s="327"/>
      <c r="AA121" s="327"/>
      <c r="AB121" s="327"/>
      <c r="AC121" s="327"/>
      <c r="AD121" s="327"/>
      <c r="AE121" s="327"/>
      <c r="AF121" s="349"/>
      <c r="AG121" s="35"/>
      <c r="AH121" s="35"/>
      <c r="AI121" s="35"/>
      <c r="AJ121" s="35"/>
      <c r="AK121" s="35"/>
      <c r="AL121" s="35"/>
      <c r="AM121" s="35"/>
      <c r="AN121" s="35"/>
      <c r="AO121" s="36"/>
      <c r="AP121" s="30"/>
      <c r="AQ121" s="30"/>
      <c r="AR121" s="30"/>
      <c r="AS121" s="30"/>
      <c r="AT121" s="35"/>
      <c r="AU121" s="35"/>
      <c r="AV121" s="36"/>
      <c r="AW121" s="36"/>
      <c r="AX121" s="36"/>
    </row>
    <row r="122" spans="1:189" s="37" customFormat="1" ht="47.4" customHeight="1">
      <c r="A122" s="128" t="s">
        <v>50</v>
      </c>
      <c r="B122" s="124" t="s">
        <v>39</v>
      </c>
      <c r="C122" s="124" t="s">
        <v>50</v>
      </c>
      <c r="D122" s="124" t="s">
        <v>143</v>
      </c>
      <c r="E122" s="124" t="s">
        <v>147</v>
      </c>
      <c r="F122" s="616" t="s">
        <v>782</v>
      </c>
      <c r="G122" s="556" t="s">
        <v>149</v>
      </c>
      <c r="H122" s="562" t="s">
        <v>340</v>
      </c>
      <c r="I122" s="562"/>
      <c r="J122" s="563" t="s">
        <v>150</v>
      </c>
      <c r="K122" s="358">
        <f t="shared" si="8"/>
        <v>2000000000</v>
      </c>
      <c r="L122" s="35">
        <f t="shared" si="7"/>
        <v>2000000000</v>
      </c>
      <c r="M122" s="35">
        <v>2000000000</v>
      </c>
      <c r="N122" s="35"/>
      <c r="O122" s="35"/>
      <c r="P122" s="35"/>
      <c r="Q122" s="327"/>
      <c r="R122" s="327"/>
      <c r="S122" s="327"/>
      <c r="T122" s="327"/>
      <c r="U122" s="327"/>
      <c r="V122" s="327"/>
      <c r="W122" s="327"/>
      <c r="X122" s="327"/>
      <c r="Y122" s="327"/>
      <c r="Z122" s="327"/>
      <c r="AA122" s="327"/>
      <c r="AB122" s="327"/>
      <c r="AC122" s="327"/>
      <c r="AD122" s="327"/>
      <c r="AE122" s="327"/>
      <c r="AF122" s="349"/>
      <c r="AG122" s="35"/>
      <c r="AH122" s="35"/>
      <c r="AI122" s="35"/>
      <c r="AJ122" s="35"/>
      <c r="AK122" s="35"/>
      <c r="AL122" s="35"/>
      <c r="AM122" s="35"/>
      <c r="AN122" s="35"/>
      <c r="AO122" s="36"/>
      <c r="AP122" s="30"/>
      <c r="AQ122" s="30"/>
      <c r="AR122" s="30"/>
      <c r="AS122" s="30"/>
      <c r="AT122" s="35"/>
      <c r="AU122" s="35"/>
      <c r="AV122" s="36"/>
      <c r="AW122" s="36"/>
      <c r="AX122" s="36"/>
    </row>
    <row r="123" spans="1:189" s="37" customFormat="1" ht="39.6" customHeight="1">
      <c r="A123" s="128" t="s">
        <v>50</v>
      </c>
      <c r="B123" s="124" t="s">
        <v>39</v>
      </c>
      <c r="C123" s="124" t="s">
        <v>50</v>
      </c>
      <c r="D123" s="124" t="s">
        <v>143</v>
      </c>
      <c r="E123" s="124" t="s">
        <v>147</v>
      </c>
      <c r="F123" s="49" t="s">
        <v>886</v>
      </c>
      <c r="G123" s="619" t="s">
        <v>884</v>
      </c>
      <c r="H123" s="561" t="s">
        <v>340</v>
      </c>
      <c r="I123" s="421"/>
      <c r="J123" s="671" t="s">
        <v>504</v>
      </c>
      <c r="K123" s="358">
        <f t="shared" si="8"/>
        <v>700000000</v>
      </c>
      <c r="L123" s="35">
        <f t="shared" si="7"/>
        <v>700000000</v>
      </c>
      <c r="M123" s="35">
        <v>700000000</v>
      </c>
      <c r="N123" s="35"/>
      <c r="O123" s="35"/>
      <c r="P123" s="35"/>
      <c r="Q123" s="327"/>
      <c r="R123" s="327"/>
      <c r="S123" s="327"/>
      <c r="T123" s="327"/>
      <c r="U123" s="327"/>
      <c r="V123" s="327"/>
      <c r="W123" s="327"/>
      <c r="X123" s="327"/>
      <c r="Y123" s="327"/>
      <c r="Z123" s="327"/>
      <c r="AA123" s="327"/>
      <c r="AB123" s="327"/>
      <c r="AC123" s="327"/>
      <c r="AD123" s="327"/>
      <c r="AE123" s="327"/>
      <c r="AF123" s="349"/>
      <c r="AG123" s="35"/>
      <c r="AH123" s="35"/>
      <c r="AI123" s="35"/>
      <c r="AJ123" s="35"/>
      <c r="AK123" s="35"/>
      <c r="AL123" s="35"/>
      <c r="AM123" s="35"/>
      <c r="AN123" s="35"/>
      <c r="AO123" s="36"/>
      <c r="AP123" s="30"/>
      <c r="AQ123" s="30"/>
      <c r="AR123" s="30"/>
      <c r="AS123" s="30"/>
      <c r="AT123" s="35"/>
      <c r="AU123" s="35"/>
      <c r="AV123" s="36"/>
      <c r="AW123" s="36"/>
      <c r="AX123" s="36"/>
    </row>
    <row r="124" spans="1:189" s="37" customFormat="1" ht="42.6" customHeight="1">
      <c r="A124" s="128" t="s">
        <v>50</v>
      </c>
      <c r="B124" s="124" t="s">
        <v>39</v>
      </c>
      <c r="C124" s="124" t="s">
        <v>50</v>
      </c>
      <c r="D124" s="124" t="s">
        <v>143</v>
      </c>
      <c r="E124" s="124" t="s">
        <v>147</v>
      </c>
      <c r="F124" s="616" t="s">
        <v>782</v>
      </c>
      <c r="G124" s="556" t="s">
        <v>151</v>
      </c>
      <c r="H124" s="562" t="s">
        <v>340</v>
      </c>
      <c r="I124" s="562"/>
      <c r="J124" s="564" t="s">
        <v>152</v>
      </c>
      <c r="K124" s="358">
        <f t="shared" si="8"/>
        <v>300000000</v>
      </c>
      <c r="L124" s="35">
        <f t="shared" si="7"/>
        <v>300000000</v>
      </c>
      <c r="M124" s="35"/>
      <c r="N124" s="35"/>
      <c r="O124" s="35"/>
      <c r="P124" s="35"/>
      <c r="Q124" s="327"/>
      <c r="R124" s="327"/>
      <c r="S124" s="327"/>
      <c r="T124" s="327"/>
      <c r="U124" s="327"/>
      <c r="V124" s="327"/>
      <c r="W124" s="327"/>
      <c r="X124" s="327"/>
      <c r="Y124" s="327"/>
      <c r="Z124" s="327"/>
      <c r="AA124" s="327"/>
      <c r="AB124" s="327"/>
      <c r="AC124" s="327"/>
      <c r="AD124" s="327"/>
      <c r="AE124" s="327">
        <v>300000000</v>
      </c>
      <c r="AF124" s="349"/>
      <c r="AG124" s="35"/>
      <c r="AH124" s="35"/>
      <c r="AI124" s="35"/>
      <c r="AJ124" s="35"/>
      <c r="AK124" s="35"/>
      <c r="AL124" s="35"/>
      <c r="AM124" s="35"/>
      <c r="AN124" s="35"/>
      <c r="AO124" s="36"/>
      <c r="AP124" s="30"/>
      <c r="AQ124" s="30"/>
      <c r="AR124" s="30"/>
      <c r="AS124" s="30"/>
      <c r="AT124" s="35"/>
      <c r="AU124" s="35"/>
      <c r="AV124" s="36"/>
      <c r="AW124" s="36"/>
      <c r="AX124" s="36"/>
    </row>
    <row r="125" spans="1:189" s="37" customFormat="1" ht="41.4" customHeight="1">
      <c r="A125" s="128" t="s">
        <v>50</v>
      </c>
      <c r="B125" s="124" t="s">
        <v>39</v>
      </c>
      <c r="C125" s="124" t="s">
        <v>50</v>
      </c>
      <c r="D125" s="124" t="s">
        <v>143</v>
      </c>
      <c r="E125" s="124" t="s">
        <v>147</v>
      </c>
      <c r="F125" s="616" t="s">
        <v>782</v>
      </c>
      <c r="G125" s="556" t="s">
        <v>153</v>
      </c>
      <c r="H125" s="562" t="s">
        <v>340</v>
      </c>
      <c r="I125" s="562"/>
      <c r="J125" s="552" t="s">
        <v>154</v>
      </c>
      <c r="K125" s="358">
        <f t="shared" si="8"/>
        <v>300000000</v>
      </c>
      <c r="L125" s="35">
        <f t="shared" si="7"/>
        <v>300000000</v>
      </c>
      <c r="M125" s="35"/>
      <c r="N125" s="35">
        <v>300000000</v>
      </c>
      <c r="O125" s="35"/>
      <c r="P125" s="35"/>
      <c r="Q125" s="327"/>
      <c r="R125" s="327"/>
      <c r="S125" s="327"/>
      <c r="T125" s="327"/>
      <c r="U125" s="327"/>
      <c r="V125" s="327"/>
      <c r="W125" s="327"/>
      <c r="X125" s="327"/>
      <c r="Y125" s="327"/>
      <c r="Z125" s="327"/>
      <c r="AA125" s="327"/>
      <c r="AB125" s="327"/>
      <c r="AC125" s="327"/>
      <c r="AD125" s="327"/>
      <c r="AE125" s="327"/>
      <c r="AF125" s="349"/>
      <c r="AG125" s="35"/>
      <c r="AH125" s="35"/>
      <c r="AI125" s="35"/>
      <c r="AJ125" s="35"/>
      <c r="AK125" s="35"/>
      <c r="AL125" s="35"/>
      <c r="AM125" s="35"/>
      <c r="AN125" s="35"/>
      <c r="AO125" s="36"/>
      <c r="AP125" s="30"/>
      <c r="AQ125" s="30"/>
      <c r="AR125" s="30"/>
      <c r="AS125" s="30"/>
      <c r="AT125" s="35"/>
      <c r="AU125" s="35"/>
      <c r="AV125" s="36"/>
      <c r="AW125" s="36"/>
      <c r="AX125" s="36"/>
      <c r="AY125" s="59"/>
      <c r="AZ125" s="59"/>
      <c r="BA125" s="59"/>
    </row>
    <row r="126" spans="1:189" s="37" customFormat="1" ht="49.35" customHeight="1">
      <c r="A126" s="128" t="s">
        <v>50</v>
      </c>
      <c r="B126" s="124" t="s">
        <v>39</v>
      </c>
      <c r="C126" s="124" t="s">
        <v>50</v>
      </c>
      <c r="D126" s="124" t="s">
        <v>143</v>
      </c>
      <c r="E126" s="124" t="s">
        <v>147</v>
      </c>
      <c r="F126" s="616" t="s">
        <v>782</v>
      </c>
      <c r="G126" s="556" t="s">
        <v>155</v>
      </c>
      <c r="H126" s="556" t="s">
        <v>340</v>
      </c>
      <c r="I126" s="556"/>
      <c r="J126" s="545" t="s">
        <v>156</v>
      </c>
      <c r="K126" s="358">
        <f t="shared" si="8"/>
        <v>3000000000</v>
      </c>
      <c r="L126" s="35">
        <f t="shared" si="7"/>
        <v>3000000000</v>
      </c>
      <c r="M126" s="35">
        <v>3000000000</v>
      </c>
      <c r="N126" s="35"/>
      <c r="O126" s="35"/>
      <c r="P126" s="35"/>
      <c r="Q126" s="327"/>
      <c r="R126" s="327"/>
      <c r="S126" s="327"/>
      <c r="T126" s="327"/>
      <c r="U126" s="327"/>
      <c r="V126" s="327"/>
      <c r="W126" s="327"/>
      <c r="X126" s="327"/>
      <c r="Y126" s="327"/>
      <c r="Z126" s="327"/>
      <c r="AA126" s="327"/>
      <c r="AB126" s="327"/>
      <c r="AC126" s="327"/>
      <c r="AD126" s="327"/>
      <c r="AE126" s="327"/>
      <c r="AF126" s="349"/>
      <c r="AG126" s="35"/>
      <c r="AH126" s="35"/>
      <c r="AI126" s="35"/>
      <c r="AJ126" s="35"/>
      <c r="AK126" s="35"/>
      <c r="AL126" s="35"/>
      <c r="AM126" s="35"/>
      <c r="AN126" s="35"/>
      <c r="AO126" s="36"/>
      <c r="AP126" s="30"/>
      <c r="AQ126" s="30"/>
      <c r="AR126" s="30"/>
      <c r="AS126" s="30"/>
      <c r="AT126" s="35"/>
      <c r="AU126" s="35"/>
      <c r="AV126" s="36"/>
      <c r="AW126" s="36"/>
      <c r="AX126" s="36"/>
    </row>
    <row r="127" spans="1:189" s="37" customFormat="1" ht="49.35" customHeight="1">
      <c r="A127" s="128" t="s">
        <v>50</v>
      </c>
      <c r="B127" s="124" t="s">
        <v>39</v>
      </c>
      <c r="C127" s="124" t="s">
        <v>50</v>
      </c>
      <c r="D127" s="124" t="s">
        <v>143</v>
      </c>
      <c r="E127" s="124" t="s">
        <v>147</v>
      </c>
      <c r="F127" s="49" t="s">
        <v>890</v>
      </c>
      <c r="G127" s="619" t="s">
        <v>887</v>
      </c>
      <c r="H127" s="129" t="s">
        <v>340</v>
      </c>
      <c r="I127" s="118"/>
      <c r="J127" s="541" t="s">
        <v>505</v>
      </c>
      <c r="K127" s="358">
        <f t="shared" si="8"/>
        <v>600000000</v>
      </c>
      <c r="L127" s="35">
        <f t="shared" si="7"/>
        <v>600000000</v>
      </c>
      <c r="M127" s="35">
        <v>600000000</v>
      </c>
      <c r="N127" s="35"/>
      <c r="O127" s="35"/>
      <c r="P127" s="35"/>
      <c r="Q127" s="327"/>
      <c r="R127" s="327"/>
      <c r="S127" s="327"/>
      <c r="T127" s="327"/>
      <c r="U127" s="327"/>
      <c r="V127" s="327"/>
      <c r="W127" s="327"/>
      <c r="X127" s="327"/>
      <c r="Y127" s="327"/>
      <c r="Z127" s="327"/>
      <c r="AA127" s="327"/>
      <c r="AB127" s="327"/>
      <c r="AC127" s="327"/>
      <c r="AD127" s="327"/>
      <c r="AE127" s="327"/>
      <c r="AF127" s="349"/>
      <c r="AG127" s="35"/>
      <c r="AH127" s="35"/>
      <c r="AI127" s="35"/>
      <c r="AJ127" s="35"/>
      <c r="AK127" s="35"/>
      <c r="AL127" s="35"/>
      <c r="AM127" s="35"/>
      <c r="AN127" s="35"/>
      <c r="AO127" s="36"/>
      <c r="AP127" s="30"/>
      <c r="AQ127" s="30"/>
      <c r="AR127" s="30"/>
      <c r="AS127" s="30"/>
      <c r="AT127" s="35"/>
      <c r="AU127" s="35"/>
      <c r="AV127" s="36"/>
      <c r="AW127" s="36"/>
      <c r="AX127" s="36"/>
    </row>
    <row r="128" spans="1:189" s="37" customFormat="1" ht="24.6" customHeight="1">
      <c r="A128" s="24" t="s">
        <v>50</v>
      </c>
      <c r="B128" s="24" t="s">
        <v>39</v>
      </c>
      <c r="C128" s="24" t="s">
        <v>50</v>
      </c>
      <c r="D128" s="24" t="s">
        <v>143</v>
      </c>
      <c r="E128" s="24" t="s">
        <v>157</v>
      </c>
      <c r="F128" s="24"/>
      <c r="G128" s="119"/>
      <c r="H128" s="119"/>
      <c r="I128" s="119"/>
      <c r="J128" s="250" t="s">
        <v>158</v>
      </c>
      <c r="K128" s="358">
        <f t="shared" si="8"/>
        <v>0</v>
      </c>
      <c r="L128" s="35">
        <f t="shared" si="7"/>
        <v>0</v>
      </c>
      <c r="M128" s="35"/>
      <c r="N128" s="35"/>
      <c r="O128" s="35"/>
      <c r="P128" s="35"/>
      <c r="Q128" s="327"/>
      <c r="R128" s="327"/>
      <c r="S128" s="327"/>
      <c r="T128" s="327"/>
      <c r="U128" s="327"/>
      <c r="V128" s="327"/>
      <c r="W128" s="327"/>
      <c r="X128" s="327"/>
      <c r="Y128" s="327"/>
      <c r="Z128" s="327"/>
      <c r="AA128" s="327"/>
      <c r="AB128" s="327"/>
      <c r="AC128" s="327"/>
      <c r="AD128" s="327"/>
      <c r="AE128" s="327"/>
      <c r="AF128" s="349"/>
      <c r="AG128" s="35"/>
      <c r="AH128" s="35"/>
      <c r="AI128" s="35"/>
      <c r="AJ128" s="35"/>
      <c r="AK128" s="35"/>
      <c r="AL128" s="35"/>
      <c r="AM128" s="35"/>
      <c r="AN128" s="35"/>
      <c r="AO128" s="36"/>
      <c r="AP128" s="30"/>
      <c r="AQ128" s="30"/>
      <c r="AR128" s="30"/>
      <c r="AS128" s="30"/>
      <c r="AT128" s="35"/>
      <c r="AU128" s="35"/>
      <c r="AV128" s="36"/>
      <c r="AW128" s="36"/>
      <c r="AX128" s="36"/>
    </row>
    <row r="129" spans="1:187" s="37" customFormat="1" ht="31.65" customHeight="1">
      <c r="A129" s="82" t="s">
        <v>50</v>
      </c>
      <c r="B129" s="82" t="s">
        <v>39</v>
      </c>
      <c r="C129" s="82" t="s">
        <v>50</v>
      </c>
      <c r="D129" s="82" t="s">
        <v>143</v>
      </c>
      <c r="E129" s="82" t="s">
        <v>157</v>
      </c>
      <c r="F129" s="616" t="s">
        <v>782</v>
      </c>
      <c r="G129" s="556" t="s">
        <v>159</v>
      </c>
      <c r="H129" s="566" t="s">
        <v>340</v>
      </c>
      <c r="I129" s="566"/>
      <c r="J129" s="567" t="s">
        <v>160</v>
      </c>
      <c r="K129" s="358">
        <f t="shared" si="8"/>
        <v>1200000000</v>
      </c>
      <c r="L129" s="35">
        <f t="shared" si="7"/>
        <v>1200000000</v>
      </c>
      <c r="M129" s="35">
        <v>1200000000</v>
      </c>
      <c r="N129" s="35"/>
      <c r="O129" s="35"/>
      <c r="P129" s="35"/>
      <c r="Q129" s="327"/>
      <c r="R129" s="327"/>
      <c r="S129" s="327"/>
      <c r="T129" s="327"/>
      <c r="U129" s="327"/>
      <c r="V129" s="327"/>
      <c r="W129" s="327"/>
      <c r="X129" s="327"/>
      <c r="Y129" s="327"/>
      <c r="Z129" s="327"/>
      <c r="AA129" s="327"/>
      <c r="AB129" s="327"/>
      <c r="AC129" s="327"/>
      <c r="AD129" s="327"/>
      <c r="AE129" s="327"/>
      <c r="AF129" s="349"/>
      <c r="AG129" s="35"/>
      <c r="AH129" s="35"/>
      <c r="AI129" s="35"/>
      <c r="AJ129" s="35"/>
      <c r="AK129" s="35"/>
      <c r="AL129" s="35"/>
      <c r="AM129" s="35"/>
      <c r="AN129" s="35"/>
      <c r="AO129" s="36"/>
      <c r="AP129" s="30"/>
      <c r="AQ129" s="30"/>
      <c r="AR129" s="30"/>
      <c r="AS129" s="30"/>
      <c r="AT129" s="35"/>
      <c r="AU129" s="35"/>
      <c r="AV129" s="36"/>
      <c r="AW129" s="36"/>
      <c r="AX129" s="36"/>
    </row>
    <row r="130" spans="1:187" s="37" customFormat="1" ht="42" customHeight="1">
      <c r="A130" s="82" t="s">
        <v>50</v>
      </c>
      <c r="B130" s="82" t="s">
        <v>39</v>
      </c>
      <c r="C130" s="82" t="s">
        <v>50</v>
      </c>
      <c r="D130" s="82" t="s">
        <v>143</v>
      </c>
      <c r="E130" s="82" t="s">
        <v>157</v>
      </c>
      <c r="F130" s="49" t="s">
        <v>891</v>
      </c>
      <c r="G130" s="619" t="s">
        <v>888</v>
      </c>
      <c r="H130" s="565" t="s">
        <v>340</v>
      </c>
      <c r="I130" s="309"/>
      <c r="J130" s="423" t="s">
        <v>506</v>
      </c>
      <c r="K130" s="358">
        <f t="shared" si="8"/>
        <v>1500000000</v>
      </c>
      <c r="L130" s="35">
        <f t="shared" si="7"/>
        <v>1500000000</v>
      </c>
      <c r="M130" s="35">
        <v>1000000000</v>
      </c>
      <c r="N130" s="35">
        <v>500000000</v>
      </c>
      <c r="O130" s="35"/>
      <c r="P130" s="35"/>
      <c r="Q130" s="327"/>
      <c r="R130" s="327"/>
      <c r="S130" s="327"/>
      <c r="T130" s="327"/>
      <c r="U130" s="327"/>
      <c r="V130" s="327"/>
      <c r="W130" s="327"/>
      <c r="X130" s="327"/>
      <c r="Y130" s="327"/>
      <c r="Z130" s="327"/>
      <c r="AA130" s="327"/>
      <c r="AB130" s="327"/>
      <c r="AC130" s="327"/>
      <c r="AD130" s="327"/>
      <c r="AE130" s="327"/>
      <c r="AF130" s="349"/>
      <c r="AG130" s="35"/>
      <c r="AH130" s="35"/>
      <c r="AI130" s="35"/>
      <c r="AJ130" s="35"/>
      <c r="AK130" s="35"/>
      <c r="AL130" s="35"/>
      <c r="AM130" s="35"/>
      <c r="AN130" s="35"/>
      <c r="AO130" s="36"/>
      <c r="AP130" s="30"/>
      <c r="AQ130" s="30"/>
      <c r="AR130" s="30"/>
      <c r="AS130" s="30"/>
      <c r="AT130" s="35"/>
      <c r="AU130" s="35"/>
      <c r="AV130" s="36"/>
      <c r="AW130" s="36"/>
      <c r="AX130" s="36"/>
    </row>
    <row r="131" spans="1:187" s="37" customFormat="1" ht="14.4">
      <c r="A131" s="611" t="s">
        <v>50</v>
      </c>
      <c r="B131" s="18" t="s">
        <v>39</v>
      </c>
      <c r="C131" s="18"/>
      <c r="D131" s="18"/>
      <c r="E131" s="18"/>
      <c r="F131" s="18"/>
      <c r="G131" s="68"/>
      <c r="H131" s="68"/>
      <c r="I131" s="68"/>
      <c r="J131" s="20" t="s">
        <v>90</v>
      </c>
      <c r="K131" s="647"/>
      <c r="L131" s="35">
        <f>SUM(M131:EP131)</f>
        <v>0</v>
      </c>
      <c r="M131" s="30"/>
      <c r="N131" s="30"/>
      <c r="O131" s="30"/>
      <c r="P131" s="29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7"/>
      <c r="BF131" s="7"/>
      <c r="BG131" s="33"/>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14"/>
      <c r="DA131" s="8"/>
      <c r="DB131" s="8"/>
      <c r="DC131" s="8"/>
      <c r="DD131" s="8"/>
      <c r="DE131" s="8"/>
      <c r="DF131" s="8"/>
      <c r="DG131" s="8"/>
      <c r="DH131" s="8"/>
      <c r="DI131" s="8"/>
      <c r="DJ131" s="8"/>
      <c r="DK131" s="21"/>
      <c r="DL131" s="21"/>
      <c r="DM131" s="21"/>
      <c r="DN131" s="21"/>
      <c r="DO131" s="21"/>
      <c r="DP131" s="21"/>
      <c r="DQ131" s="21"/>
      <c r="DR131" s="8"/>
      <c r="DS131" s="8"/>
      <c r="DT131" s="8"/>
      <c r="DU131" s="8"/>
      <c r="DV131" s="8"/>
      <c r="DW131" s="8"/>
      <c r="DX131" s="8"/>
      <c r="DY131" s="210"/>
      <c r="DZ131" s="22"/>
      <c r="EA131" s="22"/>
      <c r="EB131" s="22"/>
      <c r="EC131" s="22"/>
      <c r="ED131" s="22"/>
      <c r="EE131" s="35"/>
      <c r="EF131" s="35"/>
      <c r="EG131" s="35"/>
      <c r="EH131" s="35"/>
      <c r="EI131" s="35"/>
      <c r="EJ131" s="35"/>
      <c r="EK131" s="35"/>
      <c r="EL131" s="35"/>
      <c r="EM131" s="35"/>
      <c r="EN131" s="35"/>
      <c r="EO131" s="35"/>
      <c r="EP131" s="35"/>
      <c r="EQ131" s="380"/>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6"/>
      <c r="FW131" s="30"/>
      <c r="FX131" s="30"/>
      <c r="FY131" s="30"/>
      <c r="FZ131" s="30"/>
      <c r="GA131" s="35"/>
      <c r="GB131" s="35"/>
      <c r="GC131" s="36"/>
      <c r="GD131" s="36"/>
      <c r="GE131" s="36"/>
    </row>
    <row r="132" spans="1:187" s="37" customFormat="1" ht="14.4">
      <c r="A132" s="18" t="s">
        <v>50</v>
      </c>
      <c r="B132" s="18" t="s">
        <v>39</v>
      </c>
      <c r="C132" s="18" t="s">
        <v>50</v>
      </c>
      <c r="D132" s="18"/>
      <c r="E132" s="18"/>
      <c r="F132" s="18"/>
      <c r="G132" s="68"/>
      <c r="H132" s="68"/>
      <c r="I132" s="68"/>
      <c r="J132" s="20" t="s">
        <v>51</v>
      </c>
      <c r="K132" s="647"/>
      <c r="L132" s="35">
        <f>SUM(M132:EP132)</f>
        <v>0</v>
      </c>
      <c r="M132" s="30"/>
      <c r="N132" s="30"/>
      <c r="O132" s="30"/>
      <c r="P132" s="29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7"/>
      <c r="BF132" s="7"/>
      <c r="BG132" s="33"/>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14"/>
      <c r="DA132" s="8"/>
      <c r="DB132" s="8"/>
      <c r="DC132" s="8"/>
      <c r="DD132" s="8"/>
      <c r="DE132" s="8"/>
      <c r="DF132" s="8"/>
      <c r="DG132" s="8"/>
      <c r="DH132" s="8"/>
      <c r="DI132" s="8"/>
      <c r="DJ132" s="8"/>
      <c r="DK132" s="21"/>
      <c r="DL132" s="21"/>
      <c r="DM132" s="21"/>
      <c r="DN132" s="21"/>
      <c r="DO132" s="21"/>
      <c r="DP132" s="21"/>
      <c r="DQ132" s="21"/>
      <c r="DR132" s="8"/>
      <c r="DS132" s="8"/>
      <c r="DT132" s="8"/>
      <c r="DU132" s="8"/>
      <c r="DV132" s="8"/>
      <c r="DW132" s="8"/>
      <c r="DX132" s="8"/>
      <c r="DY132" s="210"/>
      <c r="DZ132" s="22"/>
      <c r="EA132" s="22"/>
      <c r="EB132" s="22"/>
      <c r="EC132" s="22"/>
      <c r="ED132" s="22"/>
      <c r="EE132" s="35"/>
      <c r="EF132" s="35"/>
      <c r="EG132" s="35"/>
      <c r="EH132" s="35"/>
      <c r="EI132" s="35"/>
      <c r="EJ132" s="35"/>
      <c r="EK132" s="35"/>
      <c r="EL132" s="35"/>
      <c r="EM132" s="35"/>
      <c r="EN132" s="35"/>
      <c r="EO132" s="35"/>
      <c r="EP132" s="35"/>
      <c r="EQ132" s="380"/>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6"/>
      <c r="FW132" s="30"/>
      <c r="FX132" s="30"/>
      <c r="FY132" s="30"/>
      <c r="FZ132" s="30"/>
      <c r="GA132" s="35"/>
      <c r="GB132" s="35"/>
      <c r="GC132" s="36"/>
      <c r="GD132" s="36"/>
      <c r="GE132" s="36"/>
    </row>
    <row r="133" spans="1:187" ht="14.4">
      <c r="A133" s="88" t="s">
        <v>50</v>
      </c>
      <c r="B133" s="89" t="s">
        <v>39</v>
      </c>
      <c r="C133" s="89" t="s">
        <v>50</v>
      </c>
      <c r="D133" s="89" t="s">
        <v>52</v>
      </c>
      <c r="E133" s="89"/>
      <c r="F133" s="89"/>
      <c r="G133" s="25"/>
      <c r="H133" s="25"/>
      <c r="I133" s="25"/>
      <c r="J133" s="26" t="s">
        <v>53</v>
      </c>
      <c r="K133" s="647"/>
      <c r="L133" s="35">
        <f>SUM(M133:EP133)</f>
        <v>0</v>
      </c>
      <c r="P133" s="290"/>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7"/>
      <c r="BF133" s="7"/>
      <c r="BG133" s="33"/>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14"/>
      <c r="DA133" s="8"/>
      <c r="DB133" s="8"/>
      <c r="DC133" s="8"/>
      <c r="DD133" s="8"/>
      <c r="DE133" s="8"/>
      <c r="DF133" s="8"/>
      <c r="DG133" s="8"/>
      <c r="DH133" s="8"/>
      <c r="DI133" s="8"/>
      <c r="DJ133" s="8"/>
      <c r="DK133" s="21"/>
      <c r="DL133" s="21"/>
      <c r="DM133" s="21"/>
      <c r="DN133" s="21"/>
      <c r="DO133" s="21"/>
      <c r="DP133" s="21"/>
      <c r="DQ133" s="21"/>
      <c r="DR133" s="8"/>
      <c r="DS133" s="8"/>
      <c r="DT133" s="8"/>
      <c r="DU133" s="8"/>
      <c r="DV133" s="8"/>
      <c r="DW133" s="8"/>
      <c r="DX133" s="8"/>
      <c r="DY133" s="210"/>
      <c r="DZ133" s="22"/>
      <c r="EA133" s="22"/>
      <c r="EB133" s="22"/>
      <c r="EC133" s="22"/>
      <c r="ED133" s="22"/>
      <c r="EE133" s="22"/>
      <c r="EF133" s="22"/>
      <c r="EG133" s="22"/>
      <c r="EH133" s="22"/>
      <c r="EI133" s="22"/>
      <c r="EJ133" s="22"/>
      <c r="EK133" s="22"/>
      <c r="EL133" s="22"/>
      <c r="EM133" s="22"/>
      <c r="EN133" s="22"/>
      <c r="EO133" s="22"/>
      <c r="EP133" s="22"/>
      <c r="EQ133" s="383"/>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c r="FP133" s="22"/>
      <c r="FQ133" s="22"/>
      <c r="FR133" s="22"/>
      <c r="FS133" s="22"/>
      <c r="FT133" s="22"/>
      <c r="FU133" s="22"/>
      <c r="FV133" s="23"/>
      <c r="FW133" s="21"/>
      <c r="FX133" s="21"/>
      <c r="FY133" s="21"/>
      <c r="FZ133" s="21"/>
      <c r="GA133" s="22"/>
      <c r="GB133" s="22"/>
      <c r="GC133" s="23"/>
      <c r="GD133" s="23"/>
      <c r="GE133" s="23"/>
    </row>
    <row r="134" spans="1:187" ht="14.4">
      <c r="A134" s="88" t="s">
        <v>50</v>
      </c>
      <c r="B134" s="89" t="s">
        <v>39</v>
      </c>
      <c r="C134" s="89" t="s">
        <v>50</v>
      </c>
      <c r="D134" s="89" t="s">
        <v>52</v>
      </c>
      <c r="E134" s="71" t="s">
        <v>54</v>
      </c>
      <c r="F134" s="71"/>
      <c r="G134" s="25"/>
      <c r="H134" s="25"/>
      <c r="I134" s="25"/>
      <c r="J134" s="26" t="s">
        <v>55</v>
      </c>
      <c r="K134" s="647"/>
      <c r="L134" s="35">
        <f>SUM(M134:EP134)</f>
        <v>0</v>
      </c>
      <c r="P134" s="290"/>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7"/>
      <c r="BF134" s="7"/>
      <c r="BG134" s="33"/>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14"/>
      <c r="DA134" s="8"/>
      <c r="DB134" s="8"/>
      <c r="DC134" s="8"/>
      <c r="DD134" s="8"/>
      <c r="DE134" s="8"/>
      <c r="DF134" s="8"/>
      <c r="DG134" s="8"/>
      <c r="DH134" s="8"/>
      <c r="DI134" s="8"/>
      <c r="DJ134" s="8"/>
      <c r="DK134" s="21"/>
      <c r="DL134" s="21"/>
      <c r="DM134" s="21"/>
      <c r="DN134" s="21"/>
      <c r="DO134" s="21"/>
      <c r="DP134" s="21"/>
      <c r="DQ134" s="21"/>
      <c r="DR134" s="8"/>
      <c r="DS134" s="8"/>
      <c r="DT134" s="8"/>
      <c r="DU134" s="8"/>
      <c r="DV134" s="8"/>
      <c r="DW134" s="8"/>
      <c r="DX134" s="8"/>
      <c r="DY134" s="210"/>
      <c r="DZ134" s="22"/>
      <c r="EA134" s="22"/>
      <c r="EB134" s="22"/>
      <c r="EC134" s="22"/>
      <c r="ED134" s="22"/>
      <c r="EE134" s="22"/>
      <c r="EF134" s="22"/>
      <c r="EG134" s="22"/>
      <c r="EH134" s="22"/>
      <c r="EI134" s="22"/>
      <c r="EJ134" s="22"/>
      <c r="EK134" s="22"/>
      <c r="EL134" s="22"/>
      <c r="EM134" s="22"/>
      <c r="EN134" s="22"/>
      <c r="EO134" s="22"/>
      <c r="EP134" s="22"/>
      <c r="EQ134" s="383"/>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c r="FU134" s="22"/>
      <c r="FV134" s="23"/>
      <c r="FW134" s="21"/>
      <c r="FX134" s="21"/>
      <c r="FY134" s="21"/>
      <c r="FZ134" s="21"/>
      <c r="GA134" s="22"/>
      <c r="GB134" s="22"/>
      <c r="GC134" s="23"/>
      <c r="GD134" s="23"/>
      <c r="GE134" s="23"/>
    </row>
    <row r="135" spans="1:187" s="37" customFormat="1" ht="42" customHeight="1">
      <c r="A135" s="86" t="s">
        <v>50</v>
      </c>
      <c r="B135" s="87" t="s">
        <v>39</v>
      </c>
      <c r="C135" s="87" t="s">
        <v>50</v>
      </c>
      <c r="D135" s="87" t="s">
        <v>52</v>
      </c>
      <c r="E135" s="49" t="s">
        <v>54</v>
      </c>
      <c r="F135" s="49" t="s">
        <v>892</v>
      </c>
      <c r="G135" s="619" t="s">
        <v>889</v>
      </c>
      <c r="H135" s="565" t="s">
        <v>340</v>
      </c>
      <c r="I135" s="612"/>
      <c r="J135" s="613" t="s">
        <v>767</v>
      </c>
      <c r="K135" s="614">
        <f t="shared" ref="K135:K166" si="9">+L135</f>
        <v>400000000</v>
      </c>
      <c r="L135" s="35">
        <f t="shared" ref="L135:L166" si="10">SUM(M135:BH135)</f>
        <v>400000000</v>
      </c>
      <c r="M135" s="30"/>
      <c r="N135" s="30"/>
      <c r="O135" s="30">
        <v>0</v>
      </c>
      <c r="P135" s="290"/>
      <c r="Q135" s="30"/>
      <c r="R135" s="30"/>
      <c r="S135" s="30"/>
      <c r="T135" s="30">
        <v>50000000</v>
      </c>
      <c r="U135" s="30"/>
      <c r="V135" s="30"/>
      <c r="W135" s="30">
        <v>100000000</v>
      </c>
      <c r="X135" s="30"/>
      <c r="Y135" s="30"/>
      <c r="Z135" s="30"/>
      <c r="AA135" s="30"/>
      <c r="AB135" s="30"/>
      <c r="AC135" s="30"/>
      <c r="AD135" s="30"/>
      <c r="AE135" s="30">
        <v>250000000</v>
      </c>
      <c r="AF135" s="125"/>
      <c r="AG135" s="30"/>
      <c r="AH135" s="30"/>
      <c r="AI135" s="30"/>
      <c r="AJ135" s="30"/>
      <c r="AK135" s="30"/>
      <c r="AL135" s="30"/>
      <c r="AM135" s="30"/>
      <c r="AN135" s="30"/>
      <c r="AO135" s="30"/>
      <c r="AP135" s="30"/>
      <c r="AQ135" s="30"/>
      <c r="AR135" s="30"/>
      <c r="AS135" s="30"/>
      <c r="AT135" s="30"/>
      <c r="AU135" s="30"/>
      <c r="AV135" s="30"/>
      <c r="AW135" s="30"/>
      <c r="AX135" s="30"/>
      <c r="AY135" s="162"/>
      <c r="AZ135" s="162"/>
      <c r="BA135" s="162"/>
      <c r="BB135" s="162"/>
      <c r="BC135" s="162"/>
      <c r="BD135" s="16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88"/>
      <c r="DA135" s="32"/>
      <c r="DB135" s="32"/>
      <c r="DC135" s="32"/>
      <c r="DD135" s="32"/>
      <c r="DE135" s="32"/>
      <c r="DF135" s="32"/>
      <c r="DG135" s="32"/>
      <c r="DH135" s="32"/>
      <c r="DI135" s="32"/>
      <c r="DJ135" s="32"/>
      <c r="DK135" s="162"/>
      <c r="DL135" s="162"/>
      <c r="DM135" s="162"/>
      <c r="DN135" s="162"/>
      <c r="DO135" s="162"/>
      <c r="DP135" s="162"/>
      <c r="DQ135" s="162"/>
      <c r="DR135" s="32"/>
      <c r="DS135" s="32"/>
      <c r="DT135" s="32"/>
      <c r="DU135" s="32"/>
      <c r="DV135" s="32"/>
      <c r="DW135" s="32"/>
      <c r="DX135" s="32"/>
      <c r="DY135" s="161"/>
      <c r="DZ135" s="161"/>
      <c r="EA135" s="161"/>
      <c r="EB135" s="161"/>
      <c r="EC135" s="161"/>
      <c r="ED135" s="161"/>
      <c r="EE135" s="161"/>
      <c r="EF135" s="161"/>
      <c r="EG135" s="161"/>
      <c r="EH135" s="161"/>
      <c r="EI135" s="161"/>
      <c r="EJ135" s="161"/>
      <c r="EK135" s="161"/>
      <c r="EL135" s="161"/>
      <c r="EM135" s="161"/>
      <c r="EN135" s="161"/>
      <c r="EO135" s="161"/>
      <c r="EP135" s="161"/>
      <c r="EQ135" s="387"/>
      <c r="ER135" s="161"/>
      <c r="ES135" s="161"/>
      <c r="ET135" s="161"/>
      <c r="EU135" s="161"/>
      <c r="EV135" s="161"/>
      <c r="EW135" s="161"/>
      <c r="EX135" s="161"/>
      <c r="EY135" s="161"/>
      <c r="EZ135" s="161"/>
      <c r="FA135" s="161"/>
      <c r="FB135" s="161"/>
      <c r="FC135" s="161"/>
      <c r="FD135" s="161"/>
      <c r="FE135" s="161"/>
      <c r="FF135" s="161"/>
      <c r="FG135" s="161"/>
      <c r="FH135" s="161"/>
      <c r="FI135" s="161"/>
      <c r="FJ135" s="161"/>
      <c r="FK135" s="161"/>
      <c r="FL135" s="161"/>
      <c r="FM135" s="161"/>
      <c r="FN135" s="161"/>
      <c r="FO135" s="161"/>
      <c r="FP135" s="161"/>
      <c r="FQ135" s="161"/>
      <c r="FR135" s="161"/>
      <c r="FS135" s="161"/>
      <c r="FT135" s="161"/>
      <c r="FU135" s="161"/>
      <c r="FV135" s="59"/>
      <c r="FW135" s="162"/>
      <c r="FX135" s="162"/>
      <c r="FY135" s="162"/>
      <c r="FZ135" s="162"/>
      <c r="GA135" s="161"/>
      <c r="GB135" s="161"/>
      <c r="GC135" s="59"/>
      <c r="GD135" s="59"/>
      <c r="GE135" s="59"/>
    </row>
    <row r="136" spans="1:187" s="37" customFormat="1">
      <c r="A136" s="126" t="s">
        <v>50</v>
      </c>
      <c r="B136" s="126" t="s">
        <v>39</v>
      </c>
      <c r="C136" s="126" t="s">
        <v>50</v>
      </c>
      <c r="D136" s="126" t="s">
        <v>60</v>
      </c>
      <c r="E136" s="130"/>
      <c r="F136" s="130"/>
      <c r="G136" s="119"/>
      <c r="H136" s="310"/>
      <c r="I136" s="310"/>
      <c r="J136" s="266" t="s">
        <v>161</v>
      </c>
      <c r="K136" s="358">
        <f t="shared" si="9"/>
        <v>0</v>
      </c>
      <c r="L136" s="35">
        <f t="shared" si="10"/>
        <v>0</v>
      </c>
      <c r="M136" s="35"/>
      <c r="N136" s="35"/>
      <c r="O136" s="35"/>
      <c r="P136" s="35"/>
      <c r="Q136" s="327"/>
      <c r="R136" s="327"/>
      <c r="S136" s="327"/>
      <c r="T136" s="327"/>
      <c r="U136" s="327"/>
      <c r="V136" s="327"/>
      <c r="W136" s="327"/>
      <c r="X136" s="327"/>
      <c r="Y136" s="327"/>
      <c r="Z136" s="327"/>
      <c r="AA136" s="327"/>
      <c r="AB136" s="327"/>
      <c r="AC136" s="327"/>
      <c r="AD136" s="327"/>
      <c r="AE136" s="327"/>
      <c r="AF136" s="349"/>
      <c r="AG136" s="35"/>
      <c r="AH136" s="35"/>
      <c r="AI136" s="35"/>
      <c r="AJ136" s="35"/>
      <c r="AK136" s="35"/>
      <c r="AL136" s="35"/>
      <c r="AM136" s="35"/>
      <c r="AN136" s="35"/>
      <c r="AO136" s="36"/>
      <c r="AP136" s="30"/>
      <c r="AQ136" s="30"/>
      <c r="AR136" s="30"/>
      <c r="AS136" s="30"/>
      <c r="AT136" s="35"/>
      <c r="AU136" s="35"/>
      <c r="AV136" s="36"/>
      <c r="AW136" s="36"/>
      <c r="AX136" s="36"/>
    </row>
    <row r="137" spans="1:187" s="37" customFormat="1">
      <c r="A137" s="126" t="s">
        <v>50</v>
      </c>
      <c r="B137" s="126" t="s">
        <v>39</v>
      </c>
      <c r="C137" s="126" t="s">
        <v>50</v>
      </c>
      <c r="D137" s="126" t="s">
        <v>60</v>
      </c>
      <c r="E137" s="130" t="s">
        <v>162</v>
      </c>
      <c r="F137" s="130"/>
      <c r="G137" s="119"/>
      <c r="H137" s="310"/>
      <c r="I137" s="310"/>
      <c r="J137" s="266" t="s">
        <v>163</v>
      </c>
      <c r="K137" s="358">
        <f t="shared" si="9"/>
        <v>0</v>
      </c>
      <c r="L137" s="35">
        <f t="shared" si="10"/>
        <v>0</v>
      </c>
      <c r="M137" s="35"/>
      <c r="N137" s="35"/>
      <c r="O137" s="35"/>
      <c r="P137" s="35"/>
      <c r="Q137" s="327"/>
      <c r="R137" s="327"/>
      <c r="S137" s="327"/>
      <c r="T137" s="327"/>
      <c r="U137" s="327"/>
      <c r="V137" s="327"/>
      <c r="W137" s="327"/>
      <c r="X137" s="327"/>
      <c r="Y137" s="327"/>
      <c r="Z137" s="327"/>
      <c r="AA137" s="327"/>
      <c r="AB137" s="327"/>
      <c r="AC137" s="327"/>
      <c r="AD137" s="327"/>
      <c r="AE137" s="327"/>
      <c r="AF137" s="349"/>
      <c r="AG137" s="35"/>
      <c r="AH137" s="35"/>
      <c r="AI137" s="35"/>
      <c r="AJ137" s="35"/>
      <c r="AK137" s="35"/>
      <c r="AL137" s="35"/>
      <c r="AM137" s="35"/>
      <c r="AN137" s="35"/>
      <c r="AO137" s="36"/>
      <c r="AP137" s="30"/>
      <c r="AQ137" s="30"/>
      <c r="AR137" s="30"/>
      <c r="AS137" s="30"/>
      <c r="AT137" s="35"/>
      <c r="AU137" s="35"/>
      <c r="AV137" s="36"/>
      <c r="AW137" s="36"/>
      <c r="AX137" s="36"/>
    </row>
    <row r="138" spans="1:187" s="37" customFormat="1" ht="55.65" customHeight="1">
      <c r="A138" s="128" t="s">
        <v>50</v>
      </c>
      <c r="B138" s="124" t="s">
        <v>39</v>
      </c>
      <c r="C138" s="124" t="s">
        <v>50</v>
      </c>
      <c r="D138" s="124" t="s">
        <v>60</v>
      </c>
      <c r="E138" s="124" t="s">
        <v>162</v>
      </c>
      <c r="F138" s="49" t="s">
        <v>894</v>
      </c>
      <c r="G138" s="619" t="s">
        <v>893</v>
      </c>
      <c r="H138" s="129" t="s">
        <v>340</v>
      </c>
      <c r="I138" s="292"/>
      <c r="J138" s="399" t="s">
        <v>743</v>
      </c>
      <c r="K138" s="358">
        <f t="shared" si="9"/>
        <v>300000000</v>
      </c>
      <c r="L138" s="35">
        <f t="shared" si="10"/>
        <v>300000000</v>
      </c>
      <c r="M138" s="35"/>
      <c r="N138" s="35">
        <v>300000000</v>
      </c>
      <c r="O138" s="35"/>
      <c r="P138" s="35"/>
      <c r="Q138" s="327"/>
      <c r="R138" s="327"/>
      <c r="S138" s="327"/>
      <c r="T138" s="327"/>
      <c r="U138" s="327"/>
      <c r="V138" s="327"/>
      <c r="W138" s="327"/>
      <c r="X138" s="327"/>
      <c r="Y138" s="327"/>
      <c r="Z138" s="327"/>
      <c r="AA138" s="327"/>
      <c r="AB138" s="327"/>
      <c r="AC138" s="327"/>
      <c r="AD138" s="327"/>
      <c r="AE138" s="327"/>
      <c r="AF138" s="349"/>
      <c r="AG138" s="35"/>
      <c r="AH138" s="35"/>
      <c r="AI138" s="35"/>
      <c r="AJ138" s="35"/>
      <c r="AK138" s="35"/>
      <c r="AL138" s="35"/>
      <c r="AM138" s="35"/>
      <c r="AN138" s="35"/>
      <c r="AO138" s="36"/>
      <c r="AP138" s="30"/>
      <c r="AQ138" s="30"/>
      <c r="AR138" s="30"/>
      <c r="AS138" s="30"/>
      <c r="AT138" s="35"/>
      <c r="AU138" s="35"/>
      <c r="AV138" s="36"/>
      <c r="AW138" s="36"/>
      <c r="AX138" s="36"/>
    </row>
    <row r="139" spans="1:187" ht="15.6" customHeight="1">
      <c r="A139" s="131" t="s">
        <v>68</v>
      </c>
      <c r="B139" s="132"/>
      <c r="C139" s="132"/>
      <c r="D139" s="132"/>
      <c r="E139" s="132"/>
      <c r="F139" s="132"/>
      <c r="G139" s="29"/>
      <c r="H139" s="29"/>
      <c r="I139" s="29"/>
      <c r="J139" s="247" t="s">
        <v>164</v>
      </c>
      <c r="K139" s="358">
        <f t="shared" si="9"/>
        <v>0</v>
      </c>
      <c r="L139" s="35">
        <f t="shared" si="10"/>
        <v>0</v>
      </c>
    </row>
    <row r="140" spans="1:187" ht="14.4" customHeight="1">
      <c r="A140" s="133" t="s">
        <v>68</v>
      </c>
      <c r="B140" s="134" t="s">
        <v>94</v>
      </c>
      <c r="C140" s="134"/>
      <c r="D140" s="134"/>
      <c r="E140" s="134"/>
      <c r="F140" s="134"/>
      <c r="G140" s="19"/>
      <c r="H140" s="19"/>
      <c r="I140" s="19"/>
      <c r="J140" s="248" t="s">
        <v>95</v>
      </c>
      <c r="K140" s="358">
        <f t="shared" si="9"/>
        <v>0</v>
      </c>
      <c r="L140" s="35">
        <f t="shared" si="10"/>
        <v>0</v>
      </c>
    </row>
    <row r="141" spans="1:187" ht="24" customHeight="1">
      <c r="A141" s="133" t="s">
        <v>68</v>
      </c>
      <c r="B141" s="134" t="s">
        <v>94</v>
      </c>
      <c r="C141" s="134" t="s">
        <v>94</v>
      </c>
      <c r="D141" s="134"/>
      <c r="E141" s="134"/>
      <c r="F141" s="134"/>
      <c r="G141" s="19"/>
      <c r="H141" s="19"/>
      <c r="I141" s="19"/>
      <c r="J141" s="248" t="s">
        <v>119</v>
      </c>
      <c r="K141" s="358">
        <f t="shared" si="9"/>
        <v>0</v>
      </c>
      <c r="L141" s="35">
        <f t="shared" si="10"/>
        <v>0</v>
      </c>
    </row>
    <row r="142" spans="1:187" ht="18.600000000000001" customHeight="1">
      <c r="A142" s="88" t="s">
        <v>68</v>
      </c>
      <c r="B142" s="88" t="s">
        <v>94</v>
      </c>
      <c r="C142" s="88" t="s">
        <v>94</v>
      </c>
      <c r="D142" s="88" t="s">
        <v>94</v>
      </c>
      <c r="E142" s="89"/>
      <c r="F142" s="89"/>
      <c r="G142" s="25"/>
      <c r="H142" s="25"/>
      <c r="I142" s="25"/>
      <c r="J142" s="249" t="s">
        <v>165</v>
      </c>
      <c r="K142" s="358">
        <f t="shared" si="9"/>
        <v>0</v>
      </c>
      <c r="L142" s="35">
        <f t="shared" si="10"/>
        <v>0</v>
      </c>
    </row>
    <row r="143" spans="1:187" ht="18.600000000000001" customHeight="1" thickBot="1">
      <c r="A143" s="88" t="s">
        <v>68</v>
      </c>
      <c r="B143" s="88" t="s">
        <v>94</v>
      </c>
      <c r="C143" s="88" t="s">
        <v>94</v>
      </c>
      <c r="D143" s="88" t="s">
        <v>94</v>
      </c>
      <c r="E143" s="88" t="s">
        <v>94</v>
      </c>
      <c r="F143" s="88"/>
      <c r="G143" s="25"/>
      <c r="H143" s="25"/>
      <c r="I143" s="25"/>
      <c r="J143" s="249" t="s">
        <v>166</v>
      </c>
      <c r="K143" s="358">
        <f t="shared" si="9"/>
        <v>0</v>
      </c>
      <c r="L143" s="35">
        <f t="shared" si="10"/>
        <v>0</v>
      </c>
    </row>
    <row r="144" spans="1:187" ht="37.35" customHeight="1">
      <c r="A144" s="135" t="s">
        <v>68</v>
      </c>
      <c r="B144" s="135" t="s">
        <v>94</v>
      </c>
      <c r="C144" s="135" t="s">
        <v>94</v>
      </c>
      <c r="D144" s="135" t="s">
        <v>94</v>
      </c>
      <c r="E144" s="135" t="s">
        <v>94</v>
      </c>
      <c r="F144" s="49" t="s">
        <v>896</v>
      </c>
      <c r="G144" s="623" t="s">
        <v>895</v>
      </c>
      <c r="H144" s="504" t="s">
        <v>339</v>
      </c>
      <c r="I144" s="138"/>
      <c r="J144" s="424" t="s">
        <v>749</v>
      </c>
      <c r="K144" s="358">
        <f t="shared" si="9"/>
        <v>400000000</v>
      </c>
      <c r="L144" s="35">
        <f t="shared" si="10"/>
        <v>400000000</v>
      </c>
      <c r="M144" s="21">
        <v>400000000</v>
      </c>
    </row>
    <row r="145" spans="1:49" ht="18" customHeight="1">
      <c r="A145" s="88" t="s">
        <v>68</v>
      </c>
      <c r="B145" s="88" t="s">
        <v>94</v>
      </c>
      <c r="C145" s="88" t="s">
        <v>94</v>
      </c>
      <c r="D145" s="88" t="s">
        <v>94</v>
      </c>
      <c r="E145" s="88" t="s">
        <v>35</v>
      </c>
      <c r="F145" s="88"/>
      <c r="G145" s="25"/>
      <c r="H145" s="25"/>
      <c r="I145" s="25"/>
      <c r="J145" s="249" t="s">
        <v>167</v>
      </c>
      <c r="K145" s="358">
        <f t="shared" si="9"/>
        <v>0</v>
      </c>
      <c r="L145" s="35">
        <f t="shared" si="10"/>
        <v>0</v>
      </c>
    </row>
    <row r="146" spans="1:49" ht="46.65" customHeight="1">
      <c r="A146" s="86" t="s">
        <v>68</v>
      </c>
      <c r="B146" s="87" t="s">
        <v>94</v>
      </c>
      <c r="C146" s="87" t="s">
        <v>94</v>
      </c>
      <c r="D146" s="87" t="s">
        <v>94</v>
      </c>
      <c r="E146" s="87" t="s">
        <v>35</v>
      </c>
      <c r="F146" s="49" t="s">
        <v>905</v>
      </c>
      <c r="G146" s="622" t="s">
        <v>897</v>
      </c>
      <c r="H146" s="319" t="s">
        <v>339</v>
      </c>
      <c r="I146" s="319"/>
      <c r="J146" s="558" t="s">
        <v>510</v>
      </c>
      <c r="K146" s="358">
        <f t="shared" si="9"/>
        <v>1000000000</v>
      </c>
      <c r="L146" s="35">
        <f t="shared" si="10"/>
        <v>1000000000</v>
      </c>
      <c r="M146" s="21">
        <v>1000000000</v>
      </c>
    </row>
    <row r="147" spans="1:49" ht="51" customHeight="1">
      <c r="A147" s="86" t="s">
        <v>68</v>
      </c>
      <c r="B147" s="87" t="s">
        <v>94</v>
      </c>
      <c r="C147" s="87" t="s">
        <v>94</v>
      </c>
      <c r="D147" s="87" t="s">
        <v>94</v>
      </c>
      <c r="E147" s="87" t="s">
        <v>35</v>
      </c>
      <c r="F147" s="49" t="s">
        <v>906</v>
      </c>
      <c r="G147" s="622" t="s">
        <v>898</v>
      </c>
      <c r="H147" s="319" t="s">
        <v>339</v>
      </c>
      <c r="I147" s="319"/>
      <c r="J147" s="558" t="s">
        <v>438</v>
      </c>
      <c r="K147" s="358">
        <f t="shared" si="9"/>
        <v>2000000000</v>
      </c>
      <c r="L147" s="35">
        <f t="shared" si="10"/>
        <v>2000000000</v>
      </c>
      <c r="M147" s="21">
        <v>2000000000</v>
      </c>
    </row>
    <row r="148" spans="1:49" ht="47.4" customHeight="1">
      <c r="A148" s="86" t="s">
        <v>68</v>
      </c>
      <c r="B148" s="87" t="s">
        <v>94</v>
      </c>
      <c r="C148" s="87" t="s">
        <v>94</v>
      </c>
      <c r="D148" s="87" t="s">
        <v>94</v>
      </c>
      <c r="E148" s="87" t="s">
        <v>35</v>
      </c>
      <c r="F148" s="49" t="s">
        <v>907</v>
      </c>
      <c r="G148" s="622" t="s">
        <v>899</v>
      </c>
      <c r="H148" s="319" t="s">
        <v>339</v>
      </c>
      <c r="I148" s="319"/>
      <c r="J148" s="558" t="s">
        <v>439</v>
      </c>
      <c r="K148" s="358">
        <f t="shared" si="9"/>
        <v>500000000</v>
      </c>
      <c r="L148" s="35">
        <f t="shared" si="10"/>
        <v>500000000</v>
      </c>
      <c r="O148" s="21">
        <v>130000000</v>
      </c>
      <c r="AG148" s="1">
        <f>+AG3*25%</f>
        <v>360000000</v>
      </c>
      <c r="AH148" s="1">
        <v>10000000</v>
      </c>
    </row>
    <row r="149" spans="1:49" ht="45" customHeight="1">
      <c r="A149" s="86" t="s">
        <v>68</v>
      </c>
      <c r="B149" s="87" t="s">
        <v>94</v>
      </c>
      <c r="C149" s="87" t="s">
        <v>94</v>
      </c>
      <c r="D149" s="87" t="s">
        <v>94</v>
      </c>
      <c r="E149" s="87" t="s">
        <v>35</v>
      </c>
      <c r="F149" s="49" t="s">
        <v>908</v>
      </c>
      <c r="G149" s="622" t="s">
        <v>900</v>
      </c>
      <c r="H149" s="319" t="s">
        <v>339</v>
      </c>
      <c r="I149" s="319"/>
      <c r="J149" s="536" t="s">
        <v>472</v>
      </c>
      <c r="K149" s="358">
        <f t="shared" si="9"/>
        <v>450000000</v>
      </c>
      <c r="L149" s="35">
        <f t="shared" si="10"/>
        <v>450000000</v>
      </c>
      <c r="M149" s="21">
        <v>450000000</v>
      </c>
      <c r="AG149" s="1"/>
    </row>
    <row r="150" spans="1:49" ht="48" customHeight="1">
      <c r="A150" s="86" t="s">
        <v>68</v>
      </c>
      <c r="B150" s="87" t="s">
        <v>94</v>
      </c>
      <c r="C150" s="87" t="s">
        <v>94</v>
      </c>
      <c r="D150" s="87" t="s">
        <v>94</v>
      </c>
      <c r="E150" s="87" t="s">
        <v>35</v>
      </c>
      <c r="F150" s="49" t="s">
        <v>909</v>
      </c>
      <c r="G150" s="622" t="s">
        <v>901</v>
      </c>
      <c r="H150" s="319" t="s">
        <v>339</v>
      </c>
      <c r="I150" s="319"/>
      <c r="J150" s="558" t="s">
        <v>429</v>
      </c>
      <c r="K150" s="358">
        <f t="shared" si="9"/>
        <v>550000000</v>
      </c>
      <c r="L150" s="35">
        <f t="shared" si="10"/>
        <v>550000000</v>
      </c>
      <c r="M150" s="21">
        <v>550000000</v>
      </c>
      <c r="AG150" s="1"/>
    </row>
    <row r="151" spans="1:49" ht="48" customHeight="1">
      <c r="A151" s="86" t="s">
        <v>68</v>
      </c>
      <c r="B151" s="87" t="s">
        <v>94</v>
      </c>
      <c r="C151" s="87" t="s">
        <v>94</v>
      </c>
      <c r="D151" s="87" t="s">
        <v>94</v>
      </c>
      <c r="E151" s="87" t="s">
        <v>35</v>
      </c>
      <c r="F151" s="49"/>
      <c r="G151" s="672" t="s">
        <v>987</v>
      </c>
      <c r="H151" s="319" t="s">
        <v>339</v>
      </c>
      <c r="I151" s="319"/>
      <c r="J151" s="673" t="s">
        <v>1382</v>
      </c>
      <c r="K151" s="358">
        <f t="shared" si="9"/>
        <v>400000000</v>
      </c>
      <c r="L151" s="35">
        <f t="shared" si="10"/>
        <v>400000000</v>
      </c>
      <c r="M151" s="21">
        <v>400000000</v>
      </c>
      <c r="AG151" s="1"/>
    </row>
    <row r="152" spans="1:49" ht="44.4" customHeight="1">
      <c r="A152" s="86" t="s">
        <v>68</v>
      </c>
      <c r="B152" s="87" t="s">
        <v>94</v>
      </c>
      <c r="C152" s="87" t="s">
        <v>94</v>
      </c>
      <c r="D152" s="87" t="s">
        <v>94</v>
      </c>
      <c r="E152" s="87" t="s">
        <v>35</v>
      </c>
      <c r="F152" s="49" t="s">
        <v>910</v>
      </c>
      <c r="G152" s="622" t="s">
        <v>902</v>
      </c>
      <c r="H152" s="319" t="s">
        <v>339</v>
      </c>
      <c r="I152" s="319"/>
      <c r="J152" s="558" t="s">
        <v>750</v>
      </c>
      <c r="K152" s="358">
        <f t="shared" si="9"/>
        <v>200000000</v>
      </c>
      <c r="L152" s="35">
        <f t="shared" si="10"/>
        <v>200000000</v>
      </c>
      <c r="M152" s="21">
        <v>190000000</v>
      </c>
      <c r="O152" s="21">
        <v>10000000</v>
      </c>
      <c r="AG152" s="1"/>
    </row>
    <row r="153" spans="1:49" ht="44.4" customHeight="1">
      <c r="A153" s="86" t="s">
        <v>68</v>
      </c>
      <c r="B153" s="87" t="s">
        <v>94</v>
      </c>
      <c r="C153" s="87" t="s">
        <v>94</v>
      </c>
      <c r="D153" s="87" t="s">
        <v>94</v>
      </c>
      <c r="E153" s="87" t="s">
        <v>35</v>
      </c>
      <c r="F153" s="49" t="s">
        <v>911</v>
      </c>
      <c r="G153" s="622" t="s">
        <v>903</v>
      </c>
      <c r="H153" s="319" t="s">
        <v>339</v>
      </c>
      <c r="I153" s="319"/>
      <c r="J153" s="558" t="s">
        <v>419</v>
      </c>
      <c r="K153" s="358">
        <f t="shared" si="9"/>
        <v>750000000</v>
      </c>
      <c r="L153" s="35">
        <f t="shared" si="10"/>
        <v>750000000</v>
      </c>
      <c r="M153" s="21">
        <v>750000000</v>
      </c>
    </row>
    <row r="154" spans="1:49" s="54" customFormat="1" ht="42" customHeight="1">
      <c r="A154" s="86" t="s">
        <v>68</v>
      </c>
      <c r="B154" s="87" t="s">
        <v>94</v>
      </c>
      <c r="C154" s="87" t="s">
        <v>94</v>
      </c>
      <c r="D154" s="87" t="s">
        <v>94</v>
      </c>
      <c r="E154" s="87" t="s">
        <v>35</v>
      </c>
      <c r="F154" s="49" t="s">
        <v>912</v>
      </c>
      <c r="G154" s="622" t="s">
        <v>904</v>
      </c>
      <c r="H154" s="319" t="s">
        <v>339</v>
      </c>
      <c r="I154" s="81"/>
      <c r="J154" s="396" t="s">
        <v>694</v>
      </c>
      <c r="K154" s="358">
        <f t="shared" si="9"/>
        <v>200000000</v>
      </c>
      <c r="L154" s="35">
        <f t="shared" si="10"/>
        <v>200000000</v>
      </c>
      <c r="M154" s="604">
        <v>200000000</v>
      </c>
      <c r="N154" s="137"/>
      <c r="O154" s="137"/>
      <c r="P154" s="137"/>
      <c r="Q154" s="365"/>
      <c r="R154" s="365"/>
      <c r="S154" s="365"/>
      <c r="T154" s="365"/>
      <c r="U154" s="365"/>
      <c r="V154" s="365"/>
      <c r="W154" s="365"/>
      <c r="X154" s="365"/>
      <c r="Y154" s="365"/>
      <c r="Z154" s="365"/>
      <c r="AA154" s="365"/>
      <c r="AB154" s="365"/>
      <c r="AC154" s="365"/>
      <c r="AD154" s="365"/>
      <c r="AE154" s="365"/>
      <c r="AF154" s="330"/>
    </row>
    <row r="155" spans="1:49" s="37" customFormat="1" ht="51.6" customHeight="1">
      <c r="A155" s="86" t="s">
        <v>68</v>
      </c>
      <c r="B155" s="87" t="s">
        <v>94</v>
      </c>
      <c r="C155" s="87" t="s">
        <v>94</v>
      </c>
      <c r="D155" s="87" t="s">
        <v>94</v>
      </c>
      <c r="E155" s="87" t="s">
        <v>35</v>
      </c>
      <c r="F155" s="616" t="s">
        <v>782</v>
      </c>
      <c r="G155" s="568" t="s">
        <v>168</v>
      </c>
      <c r="H155" s="568" t="s">
        <v>339</v>
      </c>
      <c r="I155" s="568"/>
      <c r="J155" s="546" t="s">
        <v>169</v>
      </c>
      <c r="K155" s="614">
        <f t="shared" si="9"/>
        <v>9000000000</v>
      </c>
      <c r="L155" s="35">
        <f t="shared" si="10"/>
        <v>9000000000</v>
      </c>
      <c r="M155" s="30">
        <v>3000000000</v>
      </c>
      <c r="N155" s="30"/>
      <c r="O155" s="30"/>
      <c r="P155" s="30"/>
      <c r="Q155" s="64"/>
      <c r="R155" s="64"/>
      <c r="S155" s="64"/>
      <c r="T155" s="64"/>
      <c r="U155" s="64"/>
      <c r="V155" s="64"/>
      <c r="W155" s="64"/>
      <c r="X155" s="64"/>
      <c r="Y155" s="64"/>
      <c r="Z155" s="64"/>
      <c r="AA155" s="64"/>
      <c r="AB155" s="64"/>
      <c r="AC155" s="64"/>
      <c r="AD155" s="64"/>
      <c r="AE155" s="64"/>
      <c r="AF155" s="329"/>
      <c r="AW155" s="136">
        <v>6000000000</v>
      </c>
    </row>
    <row r="156" spans="1:49" s="37" customFormat="1" ht="46.65" customHeight="1">
      <c r="A156" s="86" t="s">
        <v>68</v>
      </c>
      <c r="B156" s="87" t="s">
        <v>94</v>
      </c>
      <c r="C156" s="87" t="s">
        <v>94</v>
      </c>
      <c r="D156" s="87" t="s">
        <v>94</v>
      </c>
      <c r="E156" s="87" t="s">
        <v>35</v>
      </c>
      <c r="F156" s="616" t="s">
        <v>782</v>
      </c>
      <c r="G156" s="568" t="s">
        <v>354</v>
      </c>
      <c r="H156" s="568" t="s">
        <v>339</v>
      </c>
      <c r="I156" s="568"/>
      <c r="J156" s="569" t="s">
        <v>351</v>
      </c>
      <c r="K156" s="358">
        <f t="shared" si="9"/>
        <v>500000000</v>
      </c>
      <c r="L156" s="35">
        <f t="shared" si="10"/>
        <v>500000000</v>
      </c>
      <c r="M156" s="30">
        <v>500000000</v>
      </c>
      <c r="N156" s="30"/>
      <c r="O156" s="30"/>
      <c r="P156" s="30"/>
      <c r="Q156" s="64"/>
      <c r="R156" s="64"/>
      <c r="S156" s="64"/>
      <c r="T156" s="64"/>
      <c r="U156" s="64"/>
      <c r="V156" s="64"/>
      <c r="W156" s="64"/>
      <c r="X156" s="64"/>
      <c r="Y156" s="64"/>
      <c r="Z156" s="64"/>
      <c r="AA156" s="64"/>
      <c r="AB156" s="64"/>
      <c r="AC156" s="64"/>
      <c r="AD156" s="64"/>
      <c r="AE156" s="64"/>
      <c r="AF156" s="329"/>
    </row>
    <row r="157" spans="1:49" s="37" customFormat="1" ht="42.6" customHeight="1">
      <c r="A157" s="86" t="s">
        <v>68</v>
      </c>
      <c r="B157" s="87" t="s">
        <v>94</v>
      </c>
      <c r="C157" s="87" t="s">
        <v>94</v>
      </c>
      <c r="D157" s="87" t="s">
        <v>94</v>
      </c>
      <c r="E157" s="87" t="s">
        <v>35</v>
      </c>
      <c r="F157" s="616" t="s">
        <v>782</v>
      </c>
      <c r="G157" s="568" t="s">
        <v>355</v>
      </c>
      <c r="H157" s="568" t="s">
        <v>339</v>
      </c>
      <c r="I157" s="568"/>
      <c r="J157" s="569" t="s">
        <v>353</v>
      </c>
      <c r="K157" s="358">
        <f t="shared" si="9"/>
        <v>2000000000</v>
      </c>
      <c r="L157" s="35">
        <f t="shared" si="10"/>
        <v>2000000000</v>
      </c>
      <c r="M157" s="30">
        <v>2000000000</v>
      </c>
      <c r="N157" s="30"/>
      <c r="O157" s="30"/>
      <c r="P157" s="30"/>
      <c r="Q157" s="64"/>
      <c r="R157" s="64"/>
      <c r="S157" s="64"/>
      <c r="T157" s="64"/>
      <c r="U157" s="64"/>
      <c r="V157" s="64"/>
      <c r="W157" s="64"/>
      <c r="X157" s="64"/>
      <c r="Y157" s="64"/>
      <c r="Z157" s="64"/>
      <c r="AA157" s="64"/>
      <c r="AB157" s="64"/>
      <c r="AC157" s="64"/>
      <c r="AD157" s="64"/>
      <c r="AE157" s="64"/>
      <c r="AF157" s="329"/>
    </row>
    <row r="158" spans="1:49" s="37" customFormat="1" ht="43.65" customHeight="1">
      <c r="A158" s="86" t="s">
        <v>68</v>
      </c>
      <c r="B158" s="87" t="s">
        <v>94</v>
      </c>
      <c r="C158" s="87" t="s">
        <v>94</v>
      </c>
      <c r="D158" s="87" t="s">
        <v>94</v>
      </c>
      <c r="E158" s="87" t="s">
        <v>35</v>
      </c>
      <c r="F158" s="49" t="s">
        <v>917</v>
      </c>
      <c r="G158" s="622" t="s">
        <v>913</v>
      </c>
      <c r="H158" s="319" t="s">
        <v>339</v>
      </c>
      <c r="I158" s="81"/>
      <c r="J158" s="536" t="s">
        <v>474</v>
      </c>
      <c r="K158" s="358">
        <f t="shared" si="9"/>
        <v>75000000</v>
      </c>
      <c r="L158" s="35">
        <f t="shared" si="10"/>
        <v>75000000</v>
      </c>
      <c r="M158" s="30">
        <v>75000000</v>
      </c>
      <c r="N158" s="30"/>
      <c r="O158" s="30"/>
      <c r="P158" s="30"/>
      <c r="Q158" s="64"/>
      <c r="R158" s="64"/>
      <c r="S158" s="64"/>
      <c r="T158" s="64"/>
      <c r="U158" s="64"/>
      <c r="V158" s="64"/>
      <c r="W158" s="64"/>
      <c r="X158" s="64"/>
      <c r="Y158" s="64"/>
      <c r="Z158" s="64"/>
      <c r="AA158" s="64"/>
      <c r="AB158" s="64"/>
      <c r="AC158" s="64"/>
      <c r="AD158" s="64"/>
      <c r="AE158" s="64"/>
      <c r="AF158" s="329"/>
    </row>
    <row r="159" spans="1:49" s="37" customFormat="1" ht="53.4" customHeight="1">
      <c r="A159" s="86" t="s">
        <v>68</v>
      </c>
      <c r="B159" s="87" t="s">
        <v>94</v>
      </c>
      <c r="C159" s="87" t="s">
        <v>94</v>
      </c>
      <c r="D159" s="87" t="s">
        <v>94</v>
      </c>
      <c r="E159" s="87" t="s">
        <v>35</v>
      </c>
      <c r="F159" s="49" t="s">
        <v>918</v>
      </c>
      <c r="G159" s="622" t="s">
        <v>914</v>
      </c>
      <c r="H159" s="319" t="s">
        <v>339</v>
      </c>
      <c r="I159" s="81"/>
      <c r="J159" s="536" t="s">
        <v>719</v>
      </c>
      <c r="K159" s="358">
        <f t="shared" si="9"/>
        <v>140000000</v>
      </c>
      <c r="L159" s="35">
        <f t="shared" si="10"/>
        <v>140000000</v>
      </c>
      <c r="M159" s="30">
        <v>140000000</v>
      </c>
      <c r="N159" s="30"/>
      <c r="O159" s="30"/>
      <c r="P159" s="30"/>
      <c r="Q159" s="64"/>
      <c r="R159" s="64"/>
      <c r="S159" s="64"/>
      <c r="T159" s="64"/>
      <c r="U159" s="64"/>
      <c r="V159" s="64"/>
      <c r="W159" s="64"/>
      <c r="X159" s="64"/>
      <c r="Y159" s="64"/>
      <c r="Z159" s="64"/>
      <c r="AA159" s="64"/>
      <c r="AB159" s="64"/>
      <c r="AC159" s="64"/>
      <c r="AD159" s="64"/>
      <c r="AE159" s="64"/>
      <c r="AF159" s="329"/>
    </row>
    <row r="160" spans="1:49" s="37" customFormat="1" ht="30" customHeight="1">
      <c r="A160" s="86" t="s">
        <v>68</v>
      </c>
      <c r="B160" s="87" t="s">
        <v>94</v>
      </c>
      <c r="C160" s="87" t="s">
        <v>94</v>
      </c>
      <c r="D160" s="87" t="s">
        <v>94</v>
      </c>
      <c r="E160" s="87" t="s">
        <v>35</v>
      </c>
      <c r="F160" s="49" t="s">
        <v>919</v>
      </c>
      <c r="G160" s="622" t="s">
        <v>915</v>
      </c>
      <c r="H160" s="319" t="s">
        <v>339</v>
      </c>
      <c r="I160" s="81"/>
      <c r="J160" s="396" t="s">
        <v>511</v>
      </c>
      <c r="K160" s="358">
        <f t="shared" si="9"/>
        <v>350000000</v>
      </c>
      <c r="L160" s="35">
        <f t="shared" si="10"/>
        <v>350000000</v>
      </c>
      <c r="M160" s="30">
        <v>350000000</v>
      </c>
      <c r="N160" s="30"/>
      <c r="O160" s="30"/>
      <c r="P160" s="30"/>
      <c r="Q160" s="64"/>
      <c r="R160" s="64"/>
      <c r="S160" s="64"/>
      <c r="T160" s="64"/>
      <c r="U160" s="64"/>
      <c r="V160" s="64"/>
      <c r="W160" s="64"/>
      <c r="X160" s="64"/>
      <c r="Y160" s="64"/>
      <c r="Z160" s="64"/>
      <c r="AA160" s="64"/>
      <c r="AB160" s="64"/>
      <c r="AC160" s="64"/>
      <c r="AD160" s="64"/>
      <c r="AE160" s="64"/>
      <c r="AF160" s="329"/>
    </row>
    <row r="161" spans="1:189" s="37" customFormat="1" ht="31.65" customHeight="1">
      <c r="A161" s="86" t="s">
        <v>68</v>
      </c>
      <c r="B161" s="87" t="s">
        <v>94</v>
      </c>
      <c r="C161" s="87" t="s">
        <v>94</v>
      </c>
      <c r="D161" s="87" t="s">
        <v>94</v>
      </c>
      <c r="E161" s="87" t="s">
        <v>35</v>
      </c>
      <c r="F161" s="49" t="s">
        <v>920</v>
      </c>
      <c r="G161" s="622" t="s">
        <v>916</v>
      </c>
      <c r="H161" s="319" t="s">
        <v>339</v>
      </c>
      <c r="I161" s="81"/>
      <c r="J161" s="396" t="s">
        <v>476</v>
      </c>
      <c r="K161" s="358">
        <f t="shared" si="9"/>
        <v>300000000</v>
      </c>
      <c r="L161" s="35">
        <f t="shared" si="10"/>
        <v>300000000</v>
      </c>
      <c r="M161" s="30">
        <v>300000000</v>
      </c>
      <c r="N161" s="30"/>
      <c r="O161" s="30"/>
      <c r="P161" s="30"/>
      <c r="Q161" s="64"/>
      <c r="R161" s="64"/>
      <c r="S161" s="64"/>
      <c r="T161" s="64"/>
      <c r="U161" s="64"/>
      <c r="V161" s="64"/>
      <c r="W161" s="64"/>
      <c r="X161" s="64"/>
      <c r="Y161" s="64"/>
      <c r="Z161" s="64"/>
      <c r="AA161" s="64"/>
      <c r="AB161" s="64"/>
      <c r="AC161" s="64"/>
      <c r="AD161" s="64"/>
      <c r="AE161" s="64"/>
      <c r="AF161" s="329"/>
    </row>
    <row r="162" spans="1:189" s="37" customFormat="1">
      <c r="A162" s="86" t="s">
        <v>68</v>
      </c>
      <c r="B162" s="86" t="s">
        <v>94</v>
      </c>
      <c r="C162" s="86" t="s">
        <v>94</v>
      </c>
      <c r="D162" s="86" t="s">
        <v>94</v>
      </c>
      <c r="E162" s="86" t="s">
        <v>37</v>
      </c>
      <c r="F162" s="88"/>
      <c r="G162" s="25"/>
      <c r="H162" s="25"/>
      <c r="I162" s="25"/>
      <c r="J162" s="249" t="s">
        <v>170</v>
      </c>
      <c r="K162" s="358">
        <f t="shared" si="9"/>
        <v>0</v>
      </c>
      <c r="L162" s="35">
        <f t="shared" si="10"/>
        <v>0</v>
      </c>
      <c r="M162" s="30"/>
      <c r="N162" s="30"/>
      <c r="O162" s="30"/>
      <c r="P162" s="30"/>
      <c r="Q162" s="64"/>
      <c r="R162" s="64"/>
      <c r="S162" s="64"/>
      <c r="T162" s="64"/>
      <c r="U162" s="64"/>
      <c r="V162" s="64"/>
      <c r="W162" s="64"/>
      <c r="X162" s="64"/>
      <c r="Y162" s="64"/>
      <c r="Z162" s="64"/>
      <c r="AA162" s="64"/>
      <c r="AB162" s="64"/>
      <c r="AC162" s="64"/>
      <c r="AD162" s="64"/>
      <c r="AE162" s="64"/>
      <c r="AF162" s="329"/>
    </row>
    <row r="163" spans="1:189" s="37" customFormat="1" ht="37.35" customHeight="1">
      <c r="A163" s="86" t="s">
        <v>68</v>
      </c>
      <c r="B163" s="86" t="s">
        <v>94</v>
      </c>
      <c r="C163" s="86" t="s">
        <v>94</v>
      </c>
      <c r="D163" s="86" t="s">
        <v>94</v>
      </c>
      <c r="E163" s="86" t="s">
        <v>37</v>
      </c>
      <c r="F163" s="49" t="s">
        <v>927</v>
      </c>
      <c r="G163" s="622" t="s">
        <v>921</v>
      </c>
      <c r="H163" s="504" t="s">
        <v>339</v>
      </c>
      <c r="I163" s="319"/>
      <c r="J163" s="570" t="s">
        <v>403</v>
      </c>
      <c r="K163" s="358">
        <f t="shared" si="9"/>
        <v>300000000</v>
      </c>
      <c r="L163" s="35">
        <f t="shared" si="10"/>
        <v>300000000</v>
      </c>
      <c r="M163" s="30">
        <v>300000000</v>
      </c>
      <c r="N163" s="30"/>
      <c r="O163" s="30"/>
      <c r="P163" s="30"/>
      <c r="Q163" s="64"/>
      <c r="R163" s="64"/>
      <c r="S163" s="64"/>
      <c r="T163" s="64"/>
      <c r="U163" s="64"/>
      <c r="V163" s="64"/>
      <c r="W163" s="64"/>
      <c r="X163" s="64"/>
      <c r="Y163" s="64"/>
      <c r="Z163" s="64"/>
      <c r="AA163" s="64"/>
      <c r="AB163" s="64"/>
      <c r="AC163" s="64"/>
      <c r="AD163" s="64"/>
      <c r="AE163" s="64"/>
      <c r="AF163" s="329"/>
      <c r="AG163" s="30"/>
      <c r="AH163" s="30"/>
      <c r="AI163" s="30"/>
      <c r="AJ163" s="30"/>
      <c r="AK163" s="30"/>
    </row>
    <row r="164" spans="1:189" s="37" customFormat="1" ht="42.6" customHeight="1">
      <c r="A164" s="86" t="s">
        <v>68</v>
      </c>
      <c r="B164" s="86" t="s">
        <v>94</v>
      </c>
      <c r="C164" s="86" t="s">
        <v>94</v>
      </c>
      <c r="D164" s="86" t="s">
        <v>94</v>
      </c>
      <c r="E164" s="86" t="s">
        <v>37</v>
      </c>
      <c r="F164" s="49" t="s">
        <v>928</v>
      </c>
      <c r="G164" s="622" t="s">
        <v>922</v>
      </c>
      <c r="H164" s="504" t="s">
        <v>339</v>
      </c>
      <c r="I164" s="319"/>
      <c r="J164" s="533" t="s">
        <v>410</v>
      </c>
      <c r="K164" s="358">
        <f t="shared" si="9"/>
        <v>200000000</v>
      </c>
      <c r="L164" s="35">
        <f t="shared" si="10"/>
        <v>200000000</v>
      </c>
      <c r="M164" s="30">
        <v>200000000</v>
      </c>
      <c r="N164" s="30"/>
      <c r="O164" s="30"/>
      <c r="P164" s="30"/>
      <c r="Q164" s="64"/>
      <c r="R164" s="64"/>
      <c r="S164" s="64"/>
      <c r="T164" s="64"/>
      <c r="U164" s="64"/>
      <c r="V164" s="64"/>
      <c r="W164" s="64"/>
      <c r="X164" s="64"/>
      <c r="Y164" s="64"/>
      <c r="Z164" s="64"/>
      <c r="AA164" s="64"/>
      <c r="AB164" s="64"/>
      <c r="AC164" s="64"/>
      <c r="AD164" s="64"/>
      <c r="AE164" s="64"/>
      <c r="AF164" s="329"/>
      <c r="AG164" s="30"/>
      <c r="AH164" s="30"/>
      <c r="AI164" s="30"/>
      <c r="AJ164" s="30"/>
      <c r="AK164" s="30"/>
    </row>
    <row r="165" spans="1:189" s="37" customFormat="1" ht="43.65" customHeight="1">
      <c r="A165" s="86" t="s">
        <v>68</v>
      </c>
      <c r="B165" s="86" t="s">
        <v>94</v>
      </c>
      <c r="C165" s="86" t="s">
        <v>94</v>
      </c>
      <c r="D165" s="86" t="s">
        <v>94</v>
      </c>
      <c r="E165" s="86" t="s">
        <v>37</v>
      </c>
      <c r="F165" s="49" t="s">
        <v>929</v>
      </c>
      <c r="G165" s="622" t="s">
        <v>923</v>
      </c>
      <c r="H165" s="504" t="s">
        <v>339</v>
      </c>
      <c r="I165" s="81"/>
      <c r="J165" s="536" t="s">
        <v>676</v>
      </c>
      <c r="K165" s="358">
        <f t="shared" si="9"/>
        <v>500000000</v>
      </c>
      <c r="L165" s="35">
        <f t="shared" si="10"/>
        <v>500000000</v>
      </c>
      <c r="M165" s="30">
        <v>500000000</v>
      </c>
      <c r="N165" s="30"/>
      <c r="O165" s="30"/>
      <c r="P165" s="30"/>
      <c r="Q165" s="64"/>
      <c r="R165" s="64"/>
      <c r="S165" s="64"/>
      <c r="T165" s="64"/>
      <c r="U165" s="64"/>
      <c r="V165" s="64"/>
      <c r="W165" s="64"/>
      <c r="X165" s="64"/>
      <c r="Y165" s="64"/>
      <c r="Z165" s="64"/>
      <c r="AA165" s="64"/>
      <c r="AB165" s="64"/>
      <c r="AC165" s="64"/>
      <c r="AD165" s="64"/>
      <c r="AE165" s="64"/>
      <c r="AF165" s="329"/>
    </row>
    <row r="166" spans="1:189" s="37" customFormat="1" ht="31.35" customHeight="1">
      <c r="A166" s="86" t="s">
        <v>68</v>
      </c>
      <c r="B166" s="86" t="s">
        <v>94</v>
      </c>
      <c r="C166" s="86" t="s">
        <v>94</v>
      </c>
      <c r="D166" s="86" t="s">
        <v>94</v>
      </c>
      <c r="E166" s="86" t="s">
        <v>37</v>
      </c>
      <c r="F166" s="49" t="s">
        <v>930</v>
      </c>
      <c r="G166" s="622" t="s">
        <v>924</v>
      </c>
      <c r="H166" s="504" t="s">
        <v>339</v>
      </c>
      <c r="I166" s="295"/>
      <c r="J166" s="532" t="s">
        <v>402</v>
      </c>
      <c r="K166" s="358">
        <f t="shared" si="9"/>
        <v>700000000</v>
      </c>
      <c r="L166" s="35">
        <f t="shared" si="10"/>
        <v>700000000</v>
      </c>
      <c r="M166" s="30">
        <v>700000000</v>
      </c>
      <c r="N166" s="30"/>
      <c r="O166" s="30"/>
      <c r="P166" s="30"/>
      <c r="Q166" s="64"/>
      <c r="R166" s="64"/>
      <c r="S166" s="64"/>
      <c r="T166" s="64"/>
      <c r="U166" s="64"/>
      <c r="V166" s="64"/>
      <c r="W166" s="64"/>
      <c r="X166" s="64"/>
      <c r="Y166" s="64"/>
      <c r="Z166" s="64"/>
      <c r="AA166" s="64"/>
      <c r="AB166" s="64"/>
      <c r="AC166" s="64"/>
      <c r="AD166" s="64"/>
      <c r="AE166" s="64"/>
      <c r="AF166" s="329"/>
      <c r="AG166" s="30"/>
      <c r="AH166" s="30"/>
      <c r="AI166" s="30"/>
      <c r="AJ166" s="30"/>
      <c r="AK166" s="30"/>
    </row>
    <row r="167" spans="1:189" s="37" customFormat="1" ht="42" customHeight="1">
      <c r="A167" s="86" t="s">
        <v>68</v>
      </c>
      <c r="B167" s="86" t="s">
        <v>94</v>
      </c>
      <c r="C167" s="86" t="s">
        <v>94</v>
      </c>
      <c r="D167" s="86" t="s">
        <v>94</v>
      </c>
      <c r="E167" s="86" t="s">
        <v>37</v>
      </c>
      <c r="F167" s="49" t="s">
        <v>931</v>
      </c>
      <c r="G167" s="622" t="s">
        <v>925</v>
      </c>
      <c r="H167" s="504" t="s">
        <v>339</v>
      </c>
      <c r="I167" s="62"/>
      <c r="J167" s="532" t="s">
        <v>407</v>
      </c>
      <c r="K167" s="358">
        <f t="shared" ref="K167:K198" si="11">+L167</f>
        <v>250000000</v>
      </c>
      <c r="L167" s="35">
        <f t="shared" ref="L167:L198" si="12">SUM(M167:BH167)</f>
        <v>250000000</v>
      </c>
      <c r="M167" s="35"/>
      <c r="N167" s="35"/>
      <c r="O167" s="35">
        <v>220000000</v>
      </c>
      <c r="P167" s="35">
        <v>30000000</v>
      </c>
      <c r="Q167" s="327"/>
      <c r="R167" s="327"/>
      <c r="S167" s="327"/>
      <c r="T167" s="327"/>
      <c r="U167" s="327"/>
      <c r="V167" s="327"/>
      <c r="W167" s="327"/>
      <c r="X167" s="327"/>
      <c r="Y167" s="327"/>
      <c r="Z167" s="327"/>
      <c r="AA167" s="327"/>
      <c r="AB167" s="327"/>
      <c r="AC167" s="327"/>
      <c r="AD167" s="327"/>
      <c r="AE167" s="327"/>
      <c r="AF167" s="349"/>
      <c r="AG167" s="35"/>
      <c r="AH167" s="35"/>
      <c r="AI167" s="35"/>
      <c r="AJ167" s="35"/>
      <c r="AK167" s="35"/>
      <c r="AL167" s="35"/>
      <c r="AM167" s="35"/>
      <c r="AN167" s="35"/>
      <c r="AO167" s="36"/>
      <c r="AP167" s="30"/>
      <c r="AQ167" s="30"/>
      <c r="AR167" s="30"/>
      <c r="AS167" s="30"/>
      <c r="AT167" s="35"/>
      <c r="AU167" s="35"/>
      <c r="AV167" s="36"/>
      <c r="AW167" s="36"/>
      <c r="AX167" s="36"/>
      <c r="AY167" s="36"/>
      <c r="AZ167" s="36"/>
      <c r="BA167" s="36"/>
    </row>
    <row r="168" spans="1:189" s="37" customFormat="1" ht="42" customHeight="1">
      <c r="A168" s="86" t="s">
        <v>68</v>
      </c>
      <c r="B168" s="86" t="s">
        <v>94</v>
      </c>
      <c r="C168" s="86" t="s">
        <v>94</v>
      </c>
      <c r="D168" s="86" t="s">
        <v>94</v>
      </c>
      <c r="E168" s="86" t="s">
        <v>37</v>
      </c>
      <c r="F168" s="49"/>
      <c r="G168" s="672" t="s">
        <v>1033</v>
      </c>
      <c r="H168" s="504" t="s">
        <v>339</v>
      </c>
      <c r="I168" s="62"/>
      <c r="J168" s="675" t="s">
        <v>1383</v>
      </c>
      <c r="K168" s="358">
        <f t="shared" si="11"/>
        <v>75000000</v>
      </c>
      <c r="L168" s="35">
        <f t="shared" si="12"/>
        <v>75000000</v>
      </c>
      <c r="M168" s="35">
        <v>75000000</v>
      </c>
      <c r="N168" s="35"/>
      <c r="O168" s="35"/>
      <c r="P168" s="35"/>
      <c r="Q168" s="327"/>
      <c r="R168" s="327"/>
      <c r="S168" s="327"/>
      <c r="T168" s="327"/>
      <c r="U168" s="327"/>
      <c r="V168" s="327"/>
      <c r="W168" s="327"/>
      <c r="X168" s="327"/>
      <c r="Y168" s="327"/>
      <c r="Z168" s="327"/>
      <c r="AA168" s="327"/>
      <c r="AB168" s="327"/>
      <c r="AC168" s="327"/>
      <c r="AD168" s="327"/>
      <c r="AE168" s="327"/>
      <c r="AF168" s="349"/>
      <c r="AG168" s="35"/>
      <c r="AH168" s="35"/>
      <c r="AI168" s="35"/>
      <c r="AJ168" s="35"/>
      <c r="AK168" s="35"/>
      <c r="AL168" s="35"/>
      <c r="AM168" s="35"/>
      <c r="AN168" s="35"/>
      <c r="AO168" s="36"/>
      <c r="AP168" s="30"/>
      <c r="AQ168" s="30"/>
      <c r="AR168" s="30"/>
      <c r="AS168" s="30"/>
      <c r="AT168" s="35"/>
      <c r="AU168" s="35"/>
      <c r="AV168" s="36"/>
      <c r="AW168" s="36"/>
      <c r="AX168" s="36"/>
      <c r="AY168" s="36"/>
      <c r="AZ168" s="36"/>
      <c r="BA168" s="36"/>
    </row>
    <row r="169" spans="1:189" s="37" customFormat="1" ht="38.4" customHeight="1">
      <c r="A169" s="86" t="s">
        <v>68</v>
      </c>
      <c r="B169" s="86" t="s">
        <v>94</v>
      </c>
      <c r="C169" s="86" t="s">
        <v>94</v>
      </c>
      <c r="D169" s="86" t="s">
        <v>94</v>
      </c>
      <c r="E169" s="86" t="s">
        <v>37</v>
      </c>
      <c r="F169" s="49" t="s">
        <v>932</v>
      </c>
      <c r="G169" s="622" t="s">
        <v>926</v>
      </c>
      <c r="H169" s="504" t="s">
        <v>339</v>
      </c>
      <c r="I169" s="62"/>
      <c r="J169" s="503" t="s">
        <v>477</v>
      </c>
      <c r="K169" s="358">
        <f t="shared" si="11"/>
        <v>350000000</v>
      </c>
      <c r="L169" s="35">
        <f t="shared" si="12"/>
        <v>350000000</v>
      </c>
      <c r="M169" s="35">
        <v>350000000</v>
      </c>
      <c r="N169" s="35"/>
      <c r="O169" s="35"/>
      <c r="P169" s="35"/>
      <c r="Q169" s="327"/>
      <c r="R169" s="327"/>
      <c r="S169" s="327"/>
      <c r="T169" s="327"/>
      <c r="U169" s="327"/>
      <c r="V169" s="327"/>
      <c r="W169" s="327"/>
      <c r="X169" s="327"/>
      <c r="Y169" s="327"/>
      <c r="Z169" s="327"/>
      <c r="AA169" s="327"/>
      <c r="AB169" s="327"/>
      <c r="AC169" s="327"/>
      <c r="AD169" s="327"/>
      <c r="AE169" s="327"/>
      <c r="AF169" s="349"/>
      <c r="AG169" s="35"/>
      <c r="AH169" s="35"/>
      <c r="AI169" s="35"/>
      <c r="AJ169" s="35"/>
      <c r="AK169" s="35"/>
      <c r="AL169" s="35"/>
      <c r="AM169" s="35"/>
      <c r="AN169" s="35"/>
      <c r="AO169" s="36"/>
      <c r="AP169" s="30"/>
      <c r="AQ169" s="30"/>
      <c r="AR169" s="30"/>
      <c r="AS169" s="30"/>
      <c r="AT169" s="35"/>
      <c r="AU169" s="35"/>
      <c r="AV169" s="36"/>
      <c r="AW169" s="36"/>
      <c r="AX169" s="36"/>
      <c r="AY169" s="36"/>
      <c r="AZ169" s="36"/>
      <c r="BA169" s="36"/>
    </row>
    <row r="170" spans="1:189" s="37" customFormat="1" ht="14.4">
      <c r="A170" s="88" t="s">
        <v>68</v>
      </c>
      <c r="B170" s="88" t="s">
        <v>94</v>
      </c>
      <c r="C170" s="88" t="s">
        <v>94</v>
      </c>
      <c r="D170" s="88" t="s">
        <v>94</v>
      </c>
      <c r="E170" s="88" t="s">
        <v>39</v>
      </c>
      <c r="F170" s="88"/>
      <c r="G170" s="25"/>
      <c r="H170" s="25"/>
      <c r="I170" s="25"/>
      <c r="J170" s="26" t="s">
        <v>171</v>
      </c>
      <c r="K170" s="358">
        <f t="shared" si="11"/>
        <v>0</v>
      </c>
      <c r="L170" s="35">
        <f t="shared" si="12"/>
        <v>0</v>
      </c>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7"/>
      <c r="BH170" s="7"/>
      <c r="BI170" s="33"/>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14"/>
      <c r="DC170" s="8"/>
      <c r="DD170" s="8"/>
      <c r="DE170" s="8"/>
      <c r="DF170" s="8"/>
      <c r="DG170" s="8"/>
      <c r="DH170" s="8"/>
      <c r="DI170" s="8"/>
      <c r="DJ170" s="8"/>
      <c r="DK170" s="8"/>
      <c r="DL170" s="8"/>
      <c r="DM170" s="21"/>
      <c r="DN170" s="21"/>
      <c r="DO170" s="21"/>
      <c r="DP170" s="21"/>
      <c r="DQ170" s="21"/>
      <c r="DR170" s="21"/>
      <c r="DS170" s="21"/>
      <c r="DT170" s="8"/>
      <c r="DU170" s="8"/>
      <c r="DV170" s="8"/>
      <c r="DW170" s="8"/>
      <c r="DX170" s="8"/>
      <c r="DY170" s="8"/>
      <c r="DZ170" s="8"/>
      <c r="EA170" s="210"/>
      <c r="EB170" s="22"/>
      <c r="EC170" s="22"/>
      <c r="ED170" s="22"/>
      <c r="EE170" s="22"/>
      <c r="EF170" s="22"/>
      <c r="EG170" s="35"/>
      <c r="EH170" s="35"/>
      <c r="EI170" s="35"/>
      <c r="EJ170" s="35"/>
      <c r="EK170" s="35"/>
      <c r="EL170" s="35"/>
      <c r="EM170" s="35"/>
      <c r="EN170" s="35"/>
      <c r="EO170" s="35"/>
      <c r="EP170" s="35"/>
      <c r="EQ170" s="35"/>
      <c r="ER170" s="35"/>
      <c r="ES170" s="380"/>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c r="FW170" s="35"/>
      <c r="FX170" s="36"/>
      <c r="FY170" s="30"/>
      <c r="FZ170" s="30"/>
      <c r="GA170" s="30"/>
      <c r="GB170" s="30"/>
      <c r="GC170" s="35"/>
      <c r="GD170" s="35"/>
      <c r="GE170" s="36"/>
      <c r="GF170" s="36"/>
      <c r="GG170" s="36"/>
    </row>
    <row r="171" spans="1:189" s="37" customFormat="1" ht="34.65" customHeight="1">
      <c r="A171" s="86" t="s">
        <v>68</v>
      </c>
      <c r="B171" s="86" t="s">
        <v>94</v>
      </c>
      <c r="C171" s="86" t="s">
        <v>94</v>
      </c>
      <c r="D171" s="86" t="s">
        <v>94</v>
      </c>
      <c r="E171" s="86" t="s">
        <v>39</v>
      </c>
      <c r="F171" s="49" t="s">
        <v>935</v>
      </c>
      <c r="G171" s="621" t="s">
        <v>933</v>
      </c>
      <c r="H171" s="504" t="s">
        <v>339</v>
      </c>
      <c r="I171" s="295"/>
      <c r="J171" s="386" t="s">
        <v>421</v>
      </c>
      <c r="K171" s="358">
        <f t="shared" si="11"/>
        <v>294000000</v>
      </c>
      <c r="L171" s="35">
        <f t="shared" si="12"/>
        <v>294000000</v>
      </c>
      <c r="M171" s="30">
        <v>0</v>
      </c>
      <c r="N171" s="30"/>
      <c r="O171" s="30"/>
      <c r="P171" s="30"/>
      <c r="Q171" s="64"/>
      <c r="R171" s="64"/>
      <c r="S171" s="64"/>
      <c r="T171" s="64"/>
      <c r="U171" s="64"/>
      <c r="V171" s="64"/>
      <c r="W171" s="64"/>
      <c r="X171" s="64"/>
      <c r="Y171" s="64"/>
      <c r="Z171" s="64"/>
      <c r="AA171" s="64"/>
      <c r="AB171" s="64"/>
      <c r="AC171" s="64"/>
      <c r="AD171" s="64"/>
      <c r="AE171" s="64"/>
      <c r="AF171" s="329"/>
      <c r="AG171" s="30"/>
      <c r="AH171" s="30"/>
      <c r="AI171" s="30"/>
      <c r="AJ171" s="30"/>
      <c r="AK171" s="30">
        <v>288000000</v>
      </c>
      <c r="AL171" s="136">
        <v>6000000</v>
      </c>
    </row>
    <row r="172" spans="1:189" s="37" customFormat="1" ht="43.35" customHeight="1">
      <c r="A172" s="86" t="s">
        <v>68</v>
      </c>
      <c r="B172" s="86" t="s">
        <v>94</v>
      </c>
      <c r="C172" s="86" t="s">
        <v>94</v>
      </c>
      <c r="D172" s="86" t="s">
        <v>94</v>
      </c>
      <c r="E172" s="86" t="s">
        <v>39</v>
      </c>
      <c r="F172" s="49" t="s">
        <v>936</v>
      </c>
      <c r="G172" s="621" t="s">
        <v>934</v>
      </c>
      <c r="H172" s="504" t="s">
        <v>339</v>
      </c>
      <c r="I172" s="62"/>
      <c r="J172" s="503" t="s">
        <v>478</v>
      </c>
      <c r="K172" s="358">
        <f t="shared" si="11"/>
        <v>200000000</v>
      </c>
      <c r="L172" s="35">
        <f t="shared" si="12"/>
        <v>200000000</v>
      </c>
      <c r="M172" s="35">
        <v>200000000</v>
      </c>
      <c r="N172" s="35"/>
      <c r="O172" s="35"/>
      <c r="P172" s="35"/>
      <c r="Q172" s="327"/>
      <c r="R172" s="327"/>
      <c r="S172" s="327"/>
      <c r="T172" s="327"/>
      <c r="U172" s="327"/>
      <c r="V172" s="327"/>
      <c r="W172" s="327"/>
      <c r="X172" s="327"/>
      <c r="Y172" s="327"/>
      <c r="Z172" s="327"/>
      <c r="AA172" s="327"/>
      <c r="AB172" s="327"/>
      <c r="AC172" s="327"/>
      <c r="AD172" s="327"/>
      <c r="AE172" s="327"/>
      <c r="AF172" s="349"/>
      <c r="AG172" s="35"/>
      <c r="AH172" s="35"/>
      <c r="AI172" s="35"/>
      <c r="AJ172" s="35"/>
      <c r="AK172" s="35"/>
      <c r="AL172" s="35"/>
      <c r="AM172" s="35"/>
      <c r="AN172" s="35"/>
      <c r="AO172" s="36"/>
      <c r="AP172" s="30"/>
      <c r="AQ172" s="30"/>
      <c r="AR172" s="30"/>
      <c r="AS172" s="30"/>
      <c r="AT172" s="35"/>
      <c r="AU172" s="35"/>
      <c r="AV172" s="36"/>
      <c r="AW172" s="36"/>
      <c r="AX172" s="36"/>
      <c r="AY172" s="36"/>
      <c r="AZ172" s="36"/>
      <c r="BA172" s="36"/>
    </row>
    <row r="173" spans="1:189" s="37" customFormat="1">
      <c r="A173" s="88" t="s">
        <v>68</v>
      </c>
      <c r="B173" s="88" t="s">
        <v>94</v>
      </c>
      <c r="C173" s="88" t="s">
        <v>94</v>
      </c>
      <c r="D173" s="89" t="s">
        <v>172</v>
      </c>
      <c r="E173" s="89"/>
      <c r="F173" s="25"/>
      <c r="G173" s="25"/>
      <c r="H173" s="25"/>
      <c r="I173" s="25"/>
      <c r="J173" s="267" t="s">
        <v>173</v>
      </c>
      <c r="K173" s="358">
        <f t="shared" si="11"/>
        <v>0</v>
      </c>
      <c r="L173" s="35">
        <f t="shared" si="12"/>
        <v>0</v>
      </c>
      <c r="M173" s="35"/>
      <c r="N173" s="35"/>
      <c r="O173" s="35"/>
      <c r="P173" s="35"/>
      <c r="Q173" s="327"/>
      <c r="R173" s="327"/>
      <c r="S173" s="327"/>
      <c r="T173" s="327"/>
      <c r="U173" s="327"/>
      <c r="V173" s="327"/>
      <c r="W173" s="327"/>
      <c r="X173" s="327"/>
      <c r="Y173" s="327"/>
      <c r="Z173" s="327"/>
      <c r="AA173" s="327"/>
      <c r="AB173" s="327"/>
      <c r="AC173" s="327"/>
      <c r="AD173" s="327"/>
      <c r="AE173" s="327"/>
      <c r="AF173" s="349"/>
      <c r="AG173" s="35"/>
      <c r="AH173" s="35"/>
      <c r="AI173" s="35"/>
      <c r="AJ173" s="35"/>
      <c r="AK173" s="35"/>
      <c r="AL173" s="35"/>
      <c r="AM173" s="35"/>
      <c r="AN173" s="35"/>
      <c r="AO173" s="30"/>
      <c r="AP173" s="30"/>
      <c r="AQ173" s="30"/>
      <c r="AR173" s="30"/>
      <c r="AS173" s="30"/>
      <c r="AT173" s="35"/>
      <c r="AU173" s="35"/>
      <c r="AV173" s="36"/>
      <c r="AW173" s="36"/>
      <c r="AX173" s="36"/>
    </row>
    <row r="174" spans="1:189" s="37" customFormat="1">
      <c r="A174" s="88" t="s">
        <v>68</v>
      </c>
      <c r="B174" s="88" t="s">
        <v>94</v>
      </c>
      <c r="C174" s="88" t="s">
        <v>94</v>
      </c>
      <c r="D174" s="89" t="s">
        <v>172</v>
      </c>
      <c r="E174" s="89" t="s">
        <v>174</v>
      </c>
      <c r="F174" s="25"/>
      <c r="G174" s="25"/>
      <c r="H174" s="25"/>
      <c r="I174" s="25"/>
      <c r="J174" s="267" t="s">
        <v>175</v>
      </c>
      <c r="K174" s="358">
        <f t="shared" si="11"/>
        <v>0</v>
      </c>
      <c r="L174" s="35">
        <f t="shared" si="12"/>
        <v>0</v>
      </c>
      <c r="M174" s="35"/>
      <c r="N174" s="35"/>
      <c r="O174" s="35"/>
      <c r="P174" s="35"/>
      <c r="Q174" s="327"/>
      <c r="R174" s="327"/>
      <c r="S174" s="327"/>
      <c r="T174" s="327"/>
      <c r="U174" s="327"/>
      <c r="V174" s="327"/>
      <c r="W174" s="327"/>
      <c r="X174" s="327"/>
      <c r="Y174" s="327"/>
      <c r="Z174" s="327"/>
      <c r="AA174" s="327"/>
      <c r="AB174" s="327"/>
      <c r="AC174" s="327"/>
      <c r="AD174" s="327"/>
      <c r="AE174" s="327"/>
      <c r="AF174" s="349"/>
      <c r="AG174" s="35"/>
      <c r="AH174" s="35"/>
      <c r="AI174" s="35"/>
      <c r="AJ174" s="35"/>
      <c r="AK174" s="35"/>
      <c r="AL174" s="35"/>
      <c r="AM174" s="35"/>
      <c r="AN174" s="35"/>
      <c r="AO174" s="30"/>
      <c r="AP174" s="30"/>
      <c r="AQ174" s="30"/>
      <c r="AR174" s="30"/>
      <c r="AS174" s="30"/>
      <c r="AT174" s="35"/>
      <c r="AU174" s="35"/>
      <c r="AV174" s="36"/>
      <c r="AW174" s="36"/>
      <c r="AX174" s="36"/>
    </row>
    <row r="175" spans="1:189" s="37" customFormat="1" ht="45" customHeight="1">
      <c r="A175" s="86" t="s">
        <v>68</v>
      </c>
      <c r="B175" s="87" t="s">
        <v>94</v>
      </c>
      <c r="C175" s="87" t="s">
        <v>94</v>
      </c>
      <c r="D175" s="87" t="s">
        <v>172</v>
      </c>
      <c r="E175" s="87" t="s">
        <v>174</v>
      </c>
      <c r="F175" s="616" t="s">
        <v>782</v>
      </c>
      <c r="G175" s="544" t="s">
        <v>177</v>
      </c>
      <c r="H175" s="547" t="s">
        <v>339</v>
      </c>
      <c r="I175" s="547"/>
      <c r="J175" s="571" t="s">
        <v>178</v>
      </c>
      <c r="K175" s="358">
        <f t="shared" si="11"/>
        <v>100000000</v>
      </c>
      <c r="L175" s="35">
        <f t="shared" si="12"/>
        <v>100000000</v>
      </c>
      <c r="M175" s="35"/>
      <c r="N175" s="35"/>
      <c r="O175" s="35"/>
      <c r="P175" s="35"/>
      <c r="Q175" s="327"/>
      <c r="R175" s="327"/>
      <c r="S175" s="327"/>
      <c r="T175" s="327"/>
      <c r="U175" s="327"/>
      <c r="V175" s="327"/>
      <c r="W175" s="327"/>
      <c r="X175" s="327"/>
      <c r="Y175" s="327"/>
      <c r="Z175" s="327"/>
      <c r="AA175" s="327"/>
      <c r="AB175" s="327"/>
      <c r="AC175" s="327"/>
      <c r="AD175" s="327"/>
      <c r="AE175" s="327"/>
      <c r="AF175" s="349"/>
      <c r="AG175" s="35"/>
      <c r="AH175" s="35"/>
      <c r="AI175" s="35"/>
      <c r="AJ175" s="35"/>
      <c r="AK175" s="35"/>
      <c r="AL175" s="35"/>
      <c r="AM175" s="35"/>
      <c r="AN175" s="35"/>
      <c r="AO175" s="30">
        <v>100000000</v>
      </c>
      <c r="AP175" s="30"/>
      <c r="AQ175" s="30"/>
      <c r="AR175" s="30"/>
      <c r="AS175" s="30"/>
      <c r="AT175" s="35"/>
      <c r="AU175" s="35"/>
      <c r="AV175" s="36"/>
      <c r="AW175" s="36"/>
      <c r="AX175" s="36"/>
    </row>
    <row r="176" spans="1:189" s="37" customFormat="1" ht="41.4" customHeight="1">
      <c r="A176" s="86" t="s">
        <v>68</v>
      </c>
      <c r="B176" s="87" t="s">
        <v>94</v>
      </c>
      <c r="C176" s="87" t="s">
        <v>94</v>
      </c>
      <c r="D176" s="87" t="s">
        <v>172</v>
      </c>
      <c r="E176" s="87" t="s">
        <v>174</v>
      </c>
      <c r="F176" s="616" t="s">
        <v>782</v>
      </c>
      <c r="G176" s="544" t="s">
        <v>181</v>
      </c>
      <c r="H176" s="547" t="s">
        <v>339</v>
      </c>
      <c r="I176" s="547"/>
      <c r="J176" s="571" t="s">
        <v>182</v>
      </c>
      <c r="K176" s="358">
        <f t="shared" si="11"/>
        <v>50000000</v>
      </c>
      <c r="L176" s="35">
        <f t="shared" si="12"/>
        <v>50000000</v>
      </c>
      <c r="M176" s="35"/>
      <c r="N176" s="35"/>
      <c r="O176" s="35"/>
      <c r="P176" s="35"/>
      <c r="Q176" s="327"/>
      <c r="R176" s="327"/>
      <c r="S176" s="327"/>
      <c r="T176" s="327"/>
      <c r="U176" s="327"/>
      <c r="V176" s="327"/>
      <c r="W176" s="327"/>
      <c r="X176" s="327"/>
      <c r="Y176" s="327"/>
      <c r="Z176" s="327"/>
      <c r="AA176" s="327"/>
      <c r="AB176" s="327"/>
      <c r="AC176" s="327"/>
      <c r="AD176" s="327"/>
      <c r="AE176" s="327"/>
      <c r="AF176" s="349"/>
      <c r="AG176" s="35"/>
      <c r="AH176" s="35"/>
      <c r="AI176" s="35"/>
      <c r="AJ176" s="35"/>
      <c r="AK176" s="35"/>
      <c r="AL176" s="35"/>
      <c r="AM176" s="35"/>
      <c r="AN176" s="35"/>
      <c r="AO176" s="30">
        <v>50000000</v>
      </c>
      <c r="AP176" s="30"/>
      <c r="AQ176" s="30"/>
      <c r="AR176" s="30"/>
      <c r="AS176" s="30"/>
      <c r="AT176" s="35"/>
      <c r="AU176" s="35"/>
      <c r="AV176" s="36"/>
      <c r="AW176" s="36"/>
      <c r="AX176" s="36"/>
    </row>
    <row r="177" spans="1:50" s="37" customFormat="1" ht="40.35" customHeight="1">
      <c r="A177" s="86" t="s">
        <v>68</v>
      </c>
      <c r="B177" s="87" t="s">
        <v>94</v>
      </c>
      <c r="C177" s="87" t="s">
        <v>94</v>
      </c>
      <c r="D177" s="87" t="s">
        <v>172</v>
      </c>
      <c r="E177" s="87" t="s">
        <v>174</v>
      </c>
      <c r="F177" s="616" t="s">
        <v>782</v>
      </c>
      <c r="G177" s="544" t="s">
        <v>184</v>
      </c>
      <c r="H177" s="544" t="s">
        <v>339</v>
      </c>
      <c r="I177" s="544"/>
      <c r="J177" s="572" t="s">
        <v>185</v>
      </c>
      <c r="K177" s="358">
        <f t="shared" si="11"/>
        <v>50000000</v>
      </c>
      <c r="L177" s="35">
        <f t="shared" si="12"/>
        <v>50000000</v>
      </c>
      <c r="M177" s="35"/>
      <c r="N177" s="35"/>
      <c r="O177" s="35"/>
      <c r="P177" s="35"/>
      <c r="Q177" s="327"/>
      <c r="R177" s="327"/>
      <c r="S177" s="327"/>
      <c r="T177" s="327"/>
      <c r="U177" s="327"/>
      <c r="V177" s="327"/>
      <c r="W177" s="327"/>
      <c r="X177" s="327"/>
      <c r="Y177" s="327"/>
      <c r="Z177" s="327"/>
      <c r="AA177" s="327"/>
      <c r="AB177" s="327"/>
      <c r="AC177" s="327"/>
      <c r="AD177" s="327"/>
      <c r="AE177" s="327"/>
      <c r="AF177" s="349"/>
      <c r="AG177" s="35"/>
      <c r="AH177" s="35"/>
      <c r="AI177" s="35"/>
      <c r="AJ177" s="35"/>
      <c r="AK177" s="35"/>
      <c r="AL177" s="35"/>
      <c r="AM177" s="35"/>
      <c r="AN177" s="35"/>
      <c r="AO177" s="30">
        <v>50000000</v>
      </c>
      <c r="AP177" s="30"/>
      <c r="AQ177" s="30"/>
      <c r="AR177" s="30"/>
      <c r="AS177" s="30"/>
      <c r="AT177" s="35"/>
      <c r="AU177" s="35"/>
      <c r="AV177" s="36"/>
      <c r="AW177" s="36"/>
      <c r="AX177" s="36"/>
    </row>
    <row r="178" spans="1:50" s="37" customFormat="1" ht="55.65" customHeight="1">
      <c r="A178" s="86" t="s">
        <v>68</v>
      </c>
      <c r="B178" s="87" t="s">
        <v>94</v>
      </c>
      <c r="C178" s="87" t="s">
        <v>94</v>
      </c>
      <c r="D178" s="87" t="s">
        <v>172</v>
      </c>
      <c r="E178" s="87" t="s">
        <v>174</v>
      </c>
      <c r="F178" s="616" t="s">
        <v>782</v>
      </c>
      <c r="G178" s="544" t="s">
        <v>186</v>
      </c>
      <c r="H178" s="544" t="s">
        <v>339</v>
      </c>
      <c r="I178" s="544"/>
      <c r="J178" s="573" t="s">
        <v>187</v>
      </c>
      <c r="K178" s="358">
        <f t="shared" si="11"/>
        <v>200000000</v>
      </c>
      <c r="L178" s="35">
        <f t="shared" si="12"/>
        <v>200000000</v>
      </c>
      <c r="M178" s="35"/>
      <c r="N178" s="35"/>
      <c r="O178" s="35"/>
      <c r="P178" s="35"/>
      <c r="Q178" s="327"/>
      <c r="R178" s="327"/>
      <c r="S178" s="327"/>
      <c r="T178" s="327"/>
      <c r="U178" s="327"/>
      <c r="V178" s="327"/>
      <c r="W178" s="327"/>
      <c r="X178" s="327"/>
      <c r="Y178" s="327"/>
      <c r="Z178" s="327"/>
      <c r="AA178" s="327"/>
      <c r="AB178" s="327"/>
      <c r="AC178" s="327"/>
      <c r="AD178" s="327"/>
      <c r="AE178" s="327"/>
      <c r="AF178" s="349"/>
      <c r="AG178" s="35"/>
      <c r="AH178" s="35"/>
      <c r="AI178" s="35"/>
      <c r="AJ178" s="35"/>
      <c r="AK178" s="35"/>
      <c r="AL178" s="35"/>
      <c r="AM178" s="35"/>
      <c r="AN178" s="35"/>
      <c r="AO178" s="30">
        <v>200000000</v>
      </c>
      <c r="AP178" s="30"/>
      <c r="AQ178" s="30"/>
      <c r="AR178" s="30"/>
      <c r="AS178" s="30"/>
      <c r="AT178" s="35"/>
      <c r="AU178" s="35"/>
      <c r="AV178" s="36"/>
      <c r="AW178" s="36"/>
      <c r="AX178" s="36"/>
    </row>
    <row r="179" spans="1:50" s="37" customFormat="1" ht="42" customHeight="1">
      <c r="A179" s="86" t="s">
        <v>68</v>
      </c>
      <c r="B179" s="87" t="s">
        <v>94</v>
      </c>
      <c r="C179" s="87" t="s">
        <v>94</v>
      </c>
      <c r="D179" s="87" t="s">
        <v>172</v>
      </c>
      <c r="E179" s="87" t="s">
        <v>174</v>
      </c>
      <c r="F179" s="49" t="s">
        <v>941</v>
      </c>
      <c r="G179" s="617" t="s">
        <v>937</v>
      </c>
      <c r="H179" s="48" t="s">
        <v>339</v>
      </c>
      <c r="I179" s="48"/>
      <c r="J179" s="574" t="s">
        <v>677</v>
      </c>
      <c r="K179" s="358">
        <f t="shared" si="11"/>
        <v>350000000</v>
      </c>
      <c r="L179" s="35">
        <f t="shared" si="12"/>
        <v>350000000</v>
      </c>
      <c r="M179" s="35"/>
      <c r="N179" s="35"/>
      <c r="O179" s="35"/>
      <c r="P179" s="35"/>
      <c r="Q179" s="327"/>
      <c r="R179" s="327"/>
      <c r="S179" s="327"/>
      <c r="T179" s="327"/>
      <c r="U179" s="327"/>
      <c r="V179" s="327"/>
      <c r="W179" s="327"/>
      <c r="X179" s="327"/>
      <c r="Y179" s="327"/>
      <c r="Z179" s="327"/>
      <c r="AA179" s="327"/>
      <c r="AB179" s="327"/>
      <c r="AC179" s="327"/>
      <c r="AD179" s="327"/>
      <c r="AE179" s="327"/>
      <c r="AF179" s="349"/>
      <c r="AG179" s="35"/>
      <c r="AH179" s="35"/>
      <c r="AI179" s="35"/>
      <c r="AJ179" s="35"/>
      <c r="AK179" s="35"/>
      <c r="AL179" s="35"/>
      <c r="AM179" s="35"/>
      <c r="AN179" s="35"/>
      <c r="AO179" s="30">
        <v>350000000</v>
      </c>
      <c r="AP179" s="30"/>
      <c r="AQ179" s="30"/>
      <c r="AR179" s="30"/>
      <c r="AS179" s="30"/>
      <c r="AT179" s="35"/>
      <c r="AU179" s="35"/>
      <c r="AV179" s="36"/>
      <c r="AW179" s="36"/>
      <c r="AX179" s="36"/>
    </row>
    <row r="180" spans="1:50" s="37" customFormat="1" ht="37.65" customHeight="1">
      <c r="A180" s="86" t="s">
        <v>68</v>
      </c>
      <c r="B180" s="87" t="s">
        <v>94</v>
      </c>
      <c r="C180" s="87" t="s">
        <v>94</v>
      </c>
      <c r="D180" s="87" t="s">
        <v>172</v>
      </c>
      <c r="E180" s="87" t="s">
        <v>174</v>
      </c>
      <c r="F180" s="49" t="s">
        <v>939</v>
      </c>
      <c r="G180" s="617" t="s">
        <v>938</v>
      </c>
      <c r="H180" s="48" t="s">
        <v>339</v>
      </c>
      <c r="I180" s="48"/>
      <c r="J180" s="507" t="s">
        <v>183</v>
      </c>
      <c r="K180" s="358">
        <f t="shared" si="11"/>
        <v>50000000</v>
      </c>
      <c r="L180" s="35">
        <f t="shared" si="12"/>
        <v>50000000</v>
      </c>
      <c r="M180" s="35"/>
      <c r="N180" s="35"/>
      <c r="O180" s="35"/>
      <c r="P180" s="35"/>
      <c r="Q180" s="327"/>
      <c r="R180" s="327"/>
      <c r="S180" s="327"/>
      <c r="T180" s="327"/>
      <c r="U180" s="327"/>
      <c r="V180" s="327"/>
      <c r="W180" s="327"/>
      <c r="X180" s="327"/>
      <c r="Y180" s="327"/>
      <c r="Z180" s="327"/>
      <c r="AA180" s="327"/>
      <c r="AB180" s="327"/>
      <c r="AC180" s="327"/>
      <c r="AD180" s="327"/>
      <c r="AE180" s="327"/>
      <c r="AF180" s="349"/>
      <c r="AG180" s="35"/>
      <c r="AH180" s="35"/>
      <c r="AI180" s="35"/>
      <c r="AJ180" s="35"/>
      <c r="AK180" s="35"/>
      <c r="AL180" s="35"/>
      <c r="AM180" s="35"/>
      <c r="AN180" s="35"/>
      <c r="AO180" s="30">
        <v>50000000</v>
      </c>
      <c r="AP180" s="30"/>
      <c r="AQ180" s="30"/>
      <c r="AR180" s="30"/>
      <c r="AS180" s="30"/>
      <c r="AT180" s="35"/>
      <c r="AU180" s="35"/>
      <c r="AV180" s="36"/>
      <c r="AW180" s="36"/>
      <c r="AX180" s="36"/>
    </row>
    <row r="181" spans="1:50" s="37" customFormat="1" ht="37.35" customHeight="1">
      <c r="A181" s="86" t="s">
        <v>68</v>
      </c>
      <c r="B181" s="87" t="s">
        <v>94</v>
      </c>
      <c r="C181" s="87" t="s">
        <v>94</v>
      </c>
      <c r="D181" s="87" t="s">
        <v>172</v>
      </c>
      <c r="E181" s="87" t="s">
        <v>174</v>
      </c>
      <c r="F181" s="616" t="s">
        <v>782</v>
      </c>
      <c r="G181" s="544" t="s">
        <v>189</v>
      </c>
      <c r="H181" s="544" t="s">
        <v>339</v>
      </c>
      <c r="I181" s="544"/>
      <c r="J181" s="572" t="s">
        <v>190</v>
      </c>
      <c r="K181" s="358">
        <f t="shared" si="11"/>
        <v>400000000</v>
      </c>
      <c r="L181" s="35">
        <f t="shared" si="12"/>
        <v>400000000</v>
      </c>
      <c r="M181" s="35"/>
      <c r="N181" s="35"/>
      <c r="O181" s="35"/>
      <c r="P181" s="35"/>
      <c r="Q181" s="327"/>
      <c r="R181" s="327"/>
      <c r="S181" s="327"/>
      <c r="T181" s="327"/>
      <c r="U181" s="327"/>
      <c r="V181" s="327"/>
      <c r="W181" s="327"/>
      <c r="X181" s="327"/>
      <c r="Y181" s="327"/>
      <c r="Z181" s="327"/>
      <c r="AA181" s="327"/>
      <c r="AB181" s="327"/>
      <c r="AC181" s="327"/>
      <c r="AD181" s="327"/>
      <c r="AE181" s="327"/>
      <c r="AF181" s="349"/>
      <c r="AG181" s="35"/>
      <c r="AH181" s="35"/>
      <c r="AI181" s="35"/>
      <c r="AJ181" s="35"/>
      <c r="AK181" s="35"/>
      <c r="AL181" s="35"/>
      <c r="AM181" s="35"/>
      <c r="AN181" s="35"/>
      <c r="AO181" s="30">
        <v>400000000</v>
      </c>
      <c r="AP181" s="30"/>
      <c r="AQ181" s="30"/>
      <c r="AR181" s="30"/>
      <c r="AS181" s="30"/>
      <c r="AT181" s="35"/>
      <c r="AU181" s="35"/>
      <c r="AV181" s="36"/>
      <c r="AW181" s="36"/>
      <c r="AX181" s="36"/>
    </row>
    <row r="182" spans="1:50" s="37" customFormat="1" ht="42.6" customHeight="1">
      <c r="A182" s="86" t="s">
        <v>68</v>
      </c>
      <c r="B182" s="87" t="s">
        <v>94</v>
      </c>
      <c r="C182" s="87" t="s">
        <v>94</v>
      </c>
      <c r="D182" s="87" t="s">
        <v>172</v>
      </c>
      <c r="E182" s="87" t="s">
        <v>174</v>
      </c>
      <c r="F182" s="616" t="s">
        <v>782</v>
      </c>
      <c r="G182" s="544" t="s">
        <v>192</v>
      </c>
      <c r="H182" s="544" t="s">
        <v>339</v>
      </c>
      <c r="I182" s="544"/>
      <c r="J182" s="572" t="s">
        <v>193</v>
      </c>
      <c r="K182" s="358">
        <f t="shared" si="11"/>
        <v>200000000</v>
      </c>
      <c r="L182" s="35">
        <f t="shared" si="12"/>
        <v>200000000</v>
      </c>
      <c r="M182" s="35"/>
      <c r="N182" s="35"/>
      <c r="O182" s="35"/>
      <c r="P182" s="35"/>
      <c r="Q182" s="327"/>
      <c r="R182" s="327"/>
      <c r="S182" s="327"/>
      <c r="T182" s="327"/>
      <c r="U182" s="327"/>
      <c r="V182" s="327"/>
      <c r="W182" s="327"/>
      <c r="X182" s="327"/>
      <c r="Y182" s="327"/>
      <c r="Z182" s="327"/>
      <c r="AA182" s="327"/>
      <c r="AB182" s="327"/>
      <c r="AC182" s="327"/>
      <c r="AD182" s="327"/>
      <c r="AE182" s="327"/>
      <c r="AF182" s="349"/>
      <c r="AG182" s="35"/>
      <c r="AH182" s="35"/>
      <c r="AI182" s="35"/>
      <c r="AJ182" s="35"/>
      <c r="AK182" s="35"/>
      <c r="AL182" s="35"/>
      <c r="AM182" s="35"/>
      <c r="AN182" s="35"/>
      <c r="AO182" s="30">
        <v>200000000</v>
      </c>
      <c r="AP182" s="30"/>
      <c r="AQ182" s="30"/>
      <c r="AR182" s="30"/>
      <c r="AS182" s="30"/>
      <c r="AT182" s="35"/>
      <c r="AU182" s="35"/>
      <c r="AV182" s="36"/>
      <c r="AW182" s="36"/>
      <c r="AX182" s="36"/>
    </row>
    <row r="183" spans="1:50" s="37" customFormat="1" ht="50.4" customHeight="1">
      <c r="A183" s="86" t="s">
        <v>68</v>
      </c>
      <c r="B183" s="87" t="s">
        <v>94</v>
      </c>
      <c r="C183" s="87" t="s">
        <v>94</v>
      </c>
      <c r="D183" s="87" t="s">
        <v>172</v>
      </c>
      <c r="E183" s="87" t="s">
        <v>174</v>
      </c>
      <c r="F183" s="49" t="s">
        <v>940</v>
      </c>
      <c r="G183" s="617" t="s">
        <v>942</v>
      </c>
      <c r="H183" s="48" t="s">
        <v>339</v>
      </c>
      <c r="I183" s="143"/>
      <c r="J183" s="540" t="s">
        <v>404</v>
      </c>
      <c r="K183" s="358">
        <f t="shared" si="11"/>
        <v>200000000</v>
      </c>
      <c r="L183" s="35">
        <f t="shared" si="12"/>
        <v>200000000</v>
      </c>
      <c r="M183" s="35"/>
      <c r="N183" s="35"/>
      <c r="O183" s="35"/>
      <c r="P183" s="35"/>
      <c r="Q183" s="327"/>
      <c r="R183" s="327"/>
      <c r="S183" s="327"/>
      <c r="T183" s="327"/>
      <c r="U183" s="327"/>
      <c r="V183" s="327"/>
      <c r="W183" s="327"/>
      <c r="X183" s="327"/>
      <c r="Y183" s="327"/>
      <c r="Z183" s="327"/>
      <c r="AA183" s="327"/>
      <c r="AB183" s="327"/>
      <c r="AC183" s="327"/>
      <c r="AD183" s="327"/>
      <c r="AE183" s="327"/>
      <c r="AF183" s="349"/>
      <c r="AG183" s="35"/>
      <c r="AH183" s="35"/>
      <c r="AI183" s="35"/>
      <c r="AJ183" s="35"/>
      <c r="AK183" s="35"/>
      <c r="AL183" s="35"/>
      <c r="AM183" s="35"/>
      <c r="AN183" s="35"/>
      <c r="AO183" s="30">
        <v>200000000</v>
      </c>
      <c r="AP183" s="30"/>
      <c r="AQ183" s="30"/>
      <c r="AR183" s="30"/>
      <c r="AS183" s="30"/>
      <c r="AT183" s="35"/>
      <c r="AU183" s="35"/>
      <c r="AV183" s="36"/>
      <c r="AW183" s="36"/>
      <c r="AX183" s="36"/>
    </row>
    <row r="184" spans="1:50" s="37" customFormat="1" ht="51.6" customHeight="1">
      <c r="A184" s="86" t="s">
        <v>68</v>
      </c>
      <c r="B184" s="87" t="s">
        <v>94</v>
      </c>
      <c r="C184" s="87" t="s">
        <v>94</v>
      </c>
      <c r="D184" s="87" t="s">
        <v>172</v>
      </c>
      <c r="E184" s="87" t="s">
        <v>174</v>
      </c>
      <c r="F184" s="616" t="s">
        <v>782</v>
      </c>
      <c r="G184" s="143" t="s">
        <v>194</v>
      </c>
      <c r="H184" s="143" t="s">
        <v>339</v>
      </c>
      <c r="I184" s="143"/>
      <c r="J184" s="505" t="s">
        <v>195</v>
      </c>
      <c r="K184" s="358">
        <f t="shared" si="11"/>
        <v>50000000</v>
      </c>
      <c r="L184" s="35">
        <f t="shared" si="12"/>
        <v>50000000</v>
      </c>
      <c r="M184" s="35"/>
      <c r="N184" s="35"/>
      <c r="O184" s="35"/>
      <c r="P184" s="35"/>
      <c r="Q184" s="327"/>
      <c r="R184" s="327"/>
      <c r="S184" s="327"/>
      <c r="T184" s="327"/>
      <c r="U184" s="327"/>
      <c r="V184" s="327"/>
      <c r="W184" s="327"/>
      <c r="X184" s="327"/>
      <c r="Y184" s="327"/>
      <c r="Z184" s="327"/>
      <c r="AA184" s="327"/>
      <c r="AB184" s="327"/>
      <c r="AC184" s="327"/>
      <c r="AD184" s="327"/>
      <c r="AE184" s="327"/>
      <c r="AF184" s="349"/>
      <c r="AG184" s="35"/>
      <c r="AH184" s="35"/>
      <c r="AI184" s="35"/>
      <c r="AJ184" s="35"/>
      <c r="AK184" s="35"/>
      <c r="AL184" s="35"/>
      <c r="AM184" s="35"/>
      <c r="AN184" s="35"/>
      <c r="AO184" s="30">
        <v>50000000</v>
      </c>
      <c r="AP184" s="30"/>
      <c r="AQ184" s="30"/>
      <c r="AR184" s="30"/>
      <c r="AS184" s="30"/>
      <c r="AT184" s="35"/>
      <c r="AU184" s="35"/>
      <c r="AV184" s="36"/>
      <c r="AW184" s="36"/>
      <c r="AX184" s="36"/>
    </row>
    <row r="185" spans="1:50" s="37" customFormat="1" ht="46.65" customHeight="1">
      <c r="A185" s="86" t="s">
        <v>68</v>
      </c>
      <c r="B185" s="87" t="s">
        <v>94</v>
      </c>
      <c r="C185" s="87" t="s">
        <v>94</v>
      </c>
      <c r="D185" s="87" t="s">
        <v>172</v>
      </c>
      <c r="E185" s="87" t="s">
        <v>174</v>
      </c>
      <c r="F185" s="616" t="s">
        <v>782</v>
      </c>
      <c r="G185" s="143" t="s">
        <v>201</v>
      </c>
      <c r="H185" s="143" t="s">
        <v>339</v>
      </c>
      <c r="I185" s="143"/>
      <c r="J185" s="505" t="s">
        <v>202</v>
      </c>
      <c r="K185" s="358">
        <f t="shared" si="11"/>
        <v>70000000</v>
      </c>
      <c r="L185" s="35">
        <f t="shared" si="12"/>
        <v>70000000</v>
      </c>
      <c r="M185" s="35"/>
      <c r="N185" s="35"/>
      <c r="O185" s="35"/>
      <c r="P185" s="35"/>
      <c r="Q185" s="327"/>
      <c r="R185" s="327"/>
      <c r="S185" s="327"/>
      <c r="T185" s="327"/>
      <c r="U185" s="327"/>
      <c r="V185" s="327"/>
      <c r="W185" s="327"/>
      <c r="X185" s="327"/>
      <c r="Y185" s="327"/>
      <c r="Z185" s="327"/>
      <c r="AA185" s="327"/>
      <c r="AB185" s="327"/>
      <c r="AC185" s="327"/>
      <c r="AD185" s="327"/>
      <c r="AE185" s="327"/>
      <c r="AF185" s="349"/>
      <c r="AG185" s="35"/>
      <c r="AH185" s="35"/>
      <c r="AI185" s="35"/>
      <c r="AJ185" s="35"/>
      <c r="AK185" s="35"/>
      <c r="AL185" s="35"/>
      <c r="AM185" s="35"/>
      <c r="AN185" s="35"/>
      <c r="AO185" s="30">
        <v>70000000</v>
      </c>
      <c r="AP185" s="30"/>
      <c r="AQ185" s="30"/>
      <c r="AR185" s="30"/>
      <c r="AS185" s="30"/>
      <c r="AT185" s="35"/>
      <c r="AU185" s="35"/>
      <c r="AV185" s="36"/>
      <c r="AW185" s="36"/>
      <c r="AX185" s="36"/>
    </row>
    <row r="186" spans="1:50" s="37" customFormat="1" ht="32.4" customHeight="1">
      <c r="A186" s="86" t="s">
        <v>68</v>
      </c>
      <c r="B186" s="87" t="s">
        <v>94</v>
      </c>
      <c r="C186" s="87" t="s">
        <v>94</v>
      </c>
      <c r="D186" s="87" t="s">
        <v>172</v>
      </c>
      <c r="E186" s="87" t="s">
        <v>174</v>
      </c>
      <c r="F186" s="49" t="s">
        <v>955</v>
      </c>
      <c r="G186" s="617" t="s">
        <v>943</v>
      </c>
      <c r="H186" s="48" t="s">
        <v>339</v>
      </c>
      <c r="I186" s="48"/>
      <c r="J186" s="507" t="s">
        <v>652</v>
      </c>
      <c r="K186" s="358">
        <f t="shared" si="11"/>
        <v>100000000</v>
      </c>
      <c r="L186" s="35">
        <f t="shared" si="12"/>
        <v>100000000</v>
      </c>
      <c r="M186" s="35"/>
      <c r="N186" s="35"/>
      <c r="O186" s="35"/>
      <c r="P186" s="35"/>
      <c r="Q186" s="327"/>
      <c r="R186" s="327"/>
      <c r="S186" s="327"/>
      <c r="T186" s="327"/>
      <c r="U186" s="327"/>
      <c r="V186" s="327"/>
      <c r="W186" s="327"/>
      <c r="X186" s="327"/>
      <c r="Y186" s="327"/>
      <c r="Z186" s="327"/>
      <c r="AA186" s="327"/>
      <c r="AB186" s="327"/>
      <c r="AC186" s="327"/>
      <c r="AD186" s="327"/>
      <c r="AE186" s="327"/>
      <c r="AF186" s="349"/>
      <c r="AG186" s="35"/>
      <c r="AH186" s="35"/>
      <c r="AI186" s="35"/>
      <c r="AJ186" s="35"/>
      <c r="AK186" s="35"/>
      <c r="AL186" s="35"/>
      <c r="AM186" s="35"/>
      <c r="AN186" s="35"/>
      <c r="AO186" s="465">
        <v>100000000</v>
      </c>
      <c r="AP186" s="30"/>
      <c r="AQ186" s="30"/>
      <c r="AR186" s="30"/>
      <c r="AS186" s="30"/>
      <c r="AT186" s="35"/>
      <c r="AU186" s="35"/>
      <c r="AV186" s="36"/>
      <c r="AW186" s="36"/>
      <c r="AX186" s="36"/>
    </row>
    <row r="187" spans="1:50" s="37" customFormat="1" ht="31.35" customHeight="1">
      <c r="A187" s="86" t="s">
        <v>68</v>
      </c>
      <c r="B187" s="87" t="s">
        <v>94</v>
      </c>
      <c r="C187" s="87" t="s">
        <v>94</v>
      </c>
      <c r="D187" s="87" t="s">
        <v>172</v>
      </c>
      <c r="E187" s="87" t="s">
        <v>174</v>
      </c>
      <c r="F187" s="49" t="s">
        <v>956</v>
      </c>
      <c r="G187" s="617" t="s">
        <v>944</v>
      </c>
      <c r="H187" s="48" t="s">
        <v>339</v>
      </c>
      <c r="I187" s="48"/>
      <c r="J187" s="507" t="s">
        <v>685</v>
      </c>
      <c r="K187" s="358">
        <f t="shared" si="11"/>
        <v>50000000</v>
      </c>
      <c r="L187" s="35">
        <f t="shared" si="12"/>
        <v>50000000</v>
      </c>
      <c r="M187" s="35"/>
      <c r="N187" s="35"/>
      <c r="O187" s="35"/>
      <c r="P187" s="35"/>
      <c r="Q187" s="327"/>
      <c r="R187" s="327"/>
      <c r="S187" s="327"/>
      <c r="T187" s="327"/>
      <c r="U187" s="327"/>
      <c r="V187" s="327"/>
      <c r="W187" s="327"/>
      <c r="X187" s="327"/>
      <c r="Y187" s="327"/>
      <c r="Z187" s="327"/>
      <c r="AA187" s="327"/>
      <c r="AB187" s="327"/>
      <c r="AC187" s="327"/>
      <c r="AD187" s="327"/>
      <c r="AE187" s="327"/>
      <c r="AF187" s="349"/>
      <c r="AG187" s="35"/>
      <c r="AH187" s="35"/>
      <c r="AI187" s="35"/>
      <c r="AJ187" s="35"/>
      <c r="AK187" s="35"/>
      <c r="AL187" s="35"/>
      <c r="AM187" s="35"/>
      <c r="AN187" s="35"/>
      <c r="AO187" s="465">
        <v>50000000</v>
      </c>
      <c r="AP187" s="30"/>
      <c r="AQ187" s="30"/>
      <c r="AR187" s="30"/>
      <c r="AS187" s="30"/>
      <c r="AT187" s="35"/>
      <c r="AU187" s="35"/>
      <c r="AV187" s="36"/>
      <c r="AW187" s="36"/>
      <c r="AX187" s="36"/>
    </row>
    <row r="188" spans="1:50" s="37" customFormat="1" ht="29.4" customHeight="1">
      <c r="A188" s="86" t="s">
        <v>68</v>
      </c>
      <c r="B188" s="87" t="s">
        <v>94</v>
      </c>
      <c r="C188" s="87" t="s">
        <v>94</v>
      </c>
      <c r="D188" s="87" t="s">
        <v>172</v>
      </c>
      <c r="E188" s="87" t="s">
        <v>174</v>
      </c>
      <c r="F188" s="49" t="s">
        <v>957</v>
      </c>
      <c r="G188" s="617" t="s">
        <v>945</v>
      </c>
      <c r="H188" s="48" t="s">
        <v>339</v>
      </c>
      <c r="I188" s="48"/>
      <c r="J188" s="507" t="s">
        <v>686</v>
      </c>
      <c r="K188" s="358">
        <f t="shared" si="11"/>
        <v>50000000</v>
      </c>
      <c r="L188" s="35">
        <f t="shared" si="12"/>
        <v>50000000</v>
      </c>
      <c r="M188" s="35"/>
      <c r="N188" s="35"/>
      <c r="O188" s="35"/>
      <c r="P188" s="35"/>
      <c r="Q188" s="327"/>
      <c r="R188" s="327"/>
      <c r="S188" s="327"/>
      <c r="T188" s="327"/>
      <c r="U188" s="327"/>
      <c r="V188" s="327"/>
      <c r="W188" s="327"/>
      <c r="X188" s="327"/>
      <c r="Y188" s="327"/>
      <c r="Z188" s="327"/>
      <c r="AA188" s="327"/>
      <c r="AB188" s="327"/>
      <c r="AC188" s="327"/>
      <c r="AD188" s="327"/>
      <c r="AE188" s="327"/>
      <c r="AF188" s="349"/>
      <c r="AG188" s="35"/>
      <c r="AH188" s="35"/>
      <c r="AI188" s="35"/>
      <c r="AJ188" s="35"/>
      <c r="AK188" s="35"/>
      <c r="AL188" s="35"/>
      <c r="AM188" s="35"/>
      <c r="AN188" s="35"/>
      <c r="AO188" s="465">
        <v>50000000</v>
      </c>
      <c r="AP188" s="30"/>
      <c r="AQ188" s="30"/>
      <c r="AR188" s="30"/>
      <c r="AS188" s="30"/>
      <c r="AT188" s="35"/>
      <c r="AU188" s="35"/>
      <c r="AV188" s="36"/>
      <c r="AW188" s="36"/>
      <c r="AX188" s="36"/>
    </row>
    <row r="189" spans="1:50" s="37" customFormat="1" ht="28.65" customHeight="1">
      <c r="A189" s="86" t="s">
        <v>68</v>
      </c>
      <c r="B189" s="87" t="s">
        <v>94</v>
      </c>
      <c r="C189" s="87" t="s">
        <v>94</v>
      </c>
      <c r="D189" s="87" t="s">
        <v>172</v>
      </c>
      <c r="E189" s="87" t="s">
        <v>174</v>
      </c>
      <c r="F189" s="49" t="s">
        <v>958</v>
      </c>
      <c r="G189" s="617" t="s">
        <v>946</v>
      </c>
      <c r="H189" s="48" t="s">
        <v>339</v>
      </c>
      <c r="I189" s="48"/>
      <c r="J189" s="575" t="s">
        <v>197</v>
      </c>
      <c r="K189" s="358">
        <f t="shared" si="11"/>
        <v>80000000</v>
      </c>
      <c r="L189" s="35">
        <f t="shared" si="12"/>
        <v>80000000</v>
      </c>
      <c r="M189" s="35"/>
      <c r="N189" s="35"/>
      <c r="O189" s="35"/>
      <c r="P189" s="35"/>
      <c r="Q189" s="327"/>
      <c r="R189" s="327"/>
      <c r="S189" s="327"/>
      <c r="T189" s="327"/>
      <c r="U189" s="327"/>
      <c r="V189" s="327"/>
      <c r="W189" s="327"/>
      <c r="X189" s="327"/>
      <c r="Y189" s="327"/>
      <c r="Z189" s="327"/>
      <c r="AA189" s="327"/>
      <c r="AB189" s="327"/>
      <c r="AC189" s="327"/>
      <c r="AD189" s="327"/>
      <c r="AE189" s="327"/>
      <c r="AF189" s="349"/>
      <c r="AG189" s="35"/>
      <c r="AH189" s="35"/>
      <c r="AI189" s="35"/>
      <c r="AJ189" s="35"/>
      <c r="AK189" s="35"/>
      <c r="AL189" s="35"/>
      <c r="AM189" s="35"/>
      <c r="AN189" s="35"/>
      <c r="AO189" s="465">
        <v>80000000</v>
      </c>
      <c r="AP189" s="30"/>
      <c r="AQ189" s="30"/>
      <c r="AR189" s="30"/>
      <c r="AS189" s="30"/>
      <c r="AT189" s="35"/>
      <c r="AU189" s="35"/>
      <c r="AV189" s="36"/>
      <c r="AW189" s="36"/>
      <c r="AX189" s="36"/>
    </row>
    <row r="190" spans="1:50" s="37" customFormat="1" ht="34.65" customHeight="1">
      <c r="A190" s="86" t="s">
        <v>68</v>
      </c>
      <c r="B190" s="87" t="s">
        <v>94</v>
      </c>
      <c r="C190" s="87" t="s">
        <v>94</v>
      </c>
      <c r="D190" s="87" t="s">
        <v>172</v>
      </c>
      <c r="E190" s="87" t="s">
        <v>174</v>
      </c>
      <c r="F190" s="49" t="s">
        <v>959</v>
      </c>
      <c r="G190" s="617" t="s">
        <v>947</v>
      </c>
      <c r="H190" s="48" t="s">
        <v>339</v>
      </c>
      <c r="I190" s="48"/>
      <c r="J190" s="507" t="s">
        <v>687</v>
      </c>
      <c r="K190" s="358">
        <f t="shared" si="11"/>
        <v>300000000</v>
      </c>
      <c r="L190" s="35">
        <f t="shared" si="12"/>
        <v>300000000</v>
      </c>
      <c r="M190" s="35"/>
      <c r="N190" s="35"/>
      <c r="O190" s="35"/>
      <c r="P190" s="35"/>
      <c r="Q190" s="327"/>
      <c r="R190" s="327"/>
      <c r="S190" s="327"/>
      <c r="T190" s="327"/>
      <c r="U190" s="327"/>
      <c r="V190" s="327"/>
      <c r="W190" s="327"/>
      <c r="X190" s="327"/>
      <c r="Y190" s="327"/>
      <c r="Z190" s="327"/>
      <c r="AA190" s="327"/>
      <c r="AB190" s="327"/>
      <c r="AC190" s="327"/>
      <c r="AD190" s="327"/>
      <c r="AE190" s="327"/>
      <c r="AF190" s="349"/>
      <c r="AG190" s="35"/>
      <c r="AH190" s="35"/>
      <c r="AI190" s="35"/>
      <c r="AJ190" s="35"/>
      <c r="AK190" s="35"/>
      <c r="AL190" s="35"/>
      <c r="AM190" s="35"/>
      <c r="AN190" s="35"/>
      <c r="AO190" s="465">
        <v>285000000</v>
      </c>
      <c r="AP190" s="30">
        <v>15000000</v>
      </c>
      <c r="AQ190" s="30"/>
      <c r="AR190" s="30"/>
      <c r="AS190" s="30"/>
      <c r="AT190" s="35"/>
      <c r="AU190" s="35"/>
      <c r="AV190" s="36"/>
      <c r="AW190" s="36"/>
      <c r="AX190" s="36"/>
    </row>
    <row r="191" spans="1:50" s="37" customFormat="1" ht="41.4" customHeight="1">
      <c r="A191" s="86" t="s">
        <v>68</v>
      </c>
      <c r="B191" s="87" t="s">
        <v>94</v>
      </c>
      <c r="C191" s="87" t="s">
        <v>94</v>
      </c>
      <c r="D191" s="87" t="s">
        <v>172</v>
      </c>
      <c r="E191" s="87" t="s">
        <v>174</v>
      </c>
      <c r="F191" s="49" t="s">
        <v>960</v>
      </c>
      <c r="G191" s="617" t="s">
        <v>948</v>
      </c>
      <c r="H191" s="48" t="s">
        <v>339</v>
      </c>
      <c r="I191" s="48"/>
      <c r="J191" s="507" t="s">
        <v>691</v>
      </c>
      <c r="K191" s="358">
        <f t="shared" si="11"/>
        <v>80000000</v>
      </c>
      <c r="L191" s="35">
        <f t="shared" si="12"/>
        <v>80000000</v>
      </c>
      <c r="M191" s="35"/>
      <c r="N191" s="35"/>
      <c r="O191" s="35"/>
      <c r="P191" s="35"/>
      <c r="Q191" s="327"/>
      <c r="R191" s="327"/>
      <c r="S191" s="327"/>
      <c r="T191" s="327"/>
      <c r="U191" s="327"/>
      <c r="V191" s="327"/>
      <c r="W191" s="327"/>
      <c r="X191" s="327"/>
      <c r="Y191" s="327"/>
      <c r="Z191" s="327"/>
      <c r="AA191" s="327"/>
      <c r="AB191" s="327"/>
      <c r="AC191" s="327"/>
      <c r="AD191" s="327"/>
      <c r="AE191" s="327"/>
      <c r="AF191" s="349"/>
      <c r="AG191" s="35"/>
      <c r="AH191" s="35"/>
      <c r="AI191" s="35"/>
      <c r="AJ191" s="35"/>
      <c r="AK191" s="35"/>
      <c r="AL191" s="35"/>
      <c r="AM191" s="35"/>
      <c r="AN191" s="35"/>
      <c r="AO191" s="465">
        <v>80000000</v>
      </c>
      <c r="AP191" s="30"/>
      <c r="AQ191" s="30"/>
      <c r="AR191" s="30"/>
      <c r="AS191" s="30"/>
      <c r="AT191" s="35"/>
      <c r="AU191" s="35"/>
      <c r="AV191" s="36"/>
      <c r="AW191" s="36"/>
      <c r="AX191" s="36"/>
    </row>
    <row r="192" spans="1:50" s="37" customFormat="1" ht="45.6" customHeight="1" thickBot="1">
      <c r="A192" s="86" t="s">
        <v>68</v>
      </c>
      <c r="B192" s="87" t="s">
        <v>94</v>
      </c>
      <c r="C192" s="87" t="s">
        <v>94</v>
      </c>
      <c r="D192" s="87" t="s">
        <v>172</v>
      </c>
      <c r="E192" s="87" t="s">
        <v>174</v>
      </c>
      <c r="F192" s="49" t="s">
        <v>961</v>
      </c>
      <c r="G192" s="617" t="s">
        <v>949</v>
      </c>
      <c r="H192" s="48" t="s">
        <v>339</v>
      </c>
      <c r="I192" s="48"/>
      <c r="J192" s="575" t="s">
        <v>663</v>
      </c>
      <c r="K192" s="614">
        <f t="shared" si="11"/>
        <v>420000000</v>
      </c>
      <c r="L192" s="35">
        <f t="shared" si="12"/>
        <v>420000000</v>
      </c>
      <c r="M192" s="35"/>
      <c r="N192" s="35"/>
      <c r="O192" s="35"/>
      <c r="P192" s="35"/>
      <c r="Q192" s="327"/>
      <c r="R192" s="327"/>
      <c r="S192" s="327"/>
      <c r="T192" s="327"/>
      <c r="U192" s="327"/>
      <c r="V192" s="327"/>
      <c r="W192" s="327"/>
      <c r="X192" s="327"/>
      <c r="Y192" s="327"/>
      <c r="Z192" s="327"/>
      <c r="AA192" s="327"/>
      <c r="AB192" s="327"/>
      <c r="AC192" s="327"/>
      <c r="AD192" s="327"/>
      <c r="AE192" s="327"/>
      <c r="AF192" s="349"/>
      <c r="AG192" s="35"/>
      <c r="AH192" s="35"/>
      <c r="AI192" s="35"/>
      <c r="AJ192" s="35"/>
      <c r="AK192" s="35"/>
      <c r="AL192" s="35"/>
      <c r="AM192" s="35"/>
      <c r="AN192" s="35"/>
      <c r="AO192" s="465">
        <v>350000000</v>
      </c>
      <c r="AP192" s="30"/>
      <c r="AQ192" s="30">
        <v>70000000</v>
      </c>
      <c r="AR192" s="30"/>
      <c r="AS192" s="30"/>
      <c r="AT192" s="35"/>
      <c r="AU192" s="35"/>
      <c r="AV192" s="36"/>
      <c r="AW192" s="36"/>
      <c r="AX192" s="36"/>
    </row>
    <row r="193" spans="1:58" s="37" customFormat="1" ht="33.6" customHeight="1">
      <c r="A193" s="86" t="s">
        <v>68</v>
      </c>
      <c r="B193" s="87" t="s">
        <v>94</v>
      </c>
      <c r="C193" s="87" t="s">
        <v>94</v>
      </c>
      <c r="D193" s="87" t="s">
        <v>172</v>
      </c>
      <c r="E193" s="87" t="s">
        <v>174</v>
      </c>
      <c r="F193" s="49" t="s">
        <v>962</v>
      </c>
      <c r="G193" s="617" t="s">
        <v>950</v>
      </c>
      <c r="H193" s="48" t="s">
        <v>339</v>
      </c>
      <c r="I193" s="48"/>
      <c r="J193" s="576" t="s">
        <v>664</v>
      </c>
      <c r="K193" s="358">
        <f t="shared" si="11"/>
        <v>150000000</v>
      </c>
      <c r="L193" s="35">
        <f t="shared" si="12"/>
        <v>150000000</v>
      </c>
      <c r="M193" s="35"/>
      <c r="N193" s="35"/>
      <c r="O193" s="35"/>
      <c r="P193" s="35"/>
      <c r="Q193" s="327"/>
      <c r="R193" s="327"/>
      <c r="S193" s="327"/>
      <c r="T193" s="327"/>
      <c r="U193" s="327"/>
      <c r="V193" s="327"/>
      <c r="W193" s="327"/>
      <c r="X193" s="327"/>
      <c r="Y193" s="327"/>
      <c r="Z193" s="327"/>
      <c r="AA193" s="327"/>
      <c r="AB193" s="327"/>
      <c r="AC193" s="327"/>
      <c r="AD193" s="327"/>
      <c r="AE193" s="327"/>
      <c r="AF193" s="349"/>
      <c r="AG193" s="35"/>
      <c r="AH193" s="35"/>
      <c r="AI193" s="35"/>
      <c r="AJ193" s="35"/>
      <c r="AK193" s="35"/>
      <c r="AL193" s="35"/>
      <c r="AM193" s="35"/>
      <c r="AN193" s="35"/>
      <c r="AO193" s="465">
        <v>150000000</v>
      </c>
      <c r="AP193" s="30"/>
      <c r="AQ193" s="30"/>
      <c r="AR193" s="30"/>
      <c r="AS193" s="30"/>
      <c r="AT193" s="35"/>
      <c r="AU193" s="35"/>
      <c r="AV193" s="36"/>
      <c r="AW193" s="36"/>
      <c r="AX193" s="36"/>
    </row>
    <row r="194" spans="1:58" s="37" customFormat="1" ht="33" customHeight="1">
      <c r="A194" s="86" t="s">
        <v>68</v>
      </c>
      <c r="B194" s="87" t="s">
        <v>94</v>
      </c>
      <c r="C194" s="87" t="s">
        <v>94</v>
      </c>
      <c r="D194" s="87" t="s">
        <v>172</v>
      </c>
      <c r="E194" s="87" t="s">
        <v>174</v>
      </c>
      <c r="F194" s="49" t="s">
        <v>963</v>
      </c>
      <c r="G194" s="617" t="s">
        <v>951</v>
      </c>
      <c r="H194" s="48" t="s">
        <v>339</v>
      </c>
      <c r="I194" s="48"/>
      <c r="J194" s="577" t="s">
        <v>204</v>
      </c>
      <c r="K194" s="358">
        <f t="shared" si="11"/>
        <v>100000000</v>
      </c>
      <c r="L194" s="35">
        <f t="shared" si="12"/>
        <v>100000000</v>
      </c>
      <c r="M194" s="35"/>
      <c r="N194" s="35"/>
      <c r="O194" s="35"/>
      <c r="P194" s="35"/>
      <c r="Q194" s="327"/>
      <c r="R194" s="327"/>
      <c r="S194" s="327"/>
      <c r="T194" s="327"/>
      <c r="U194" s="327"/>
      <c r="V194" s="327"/>
      <c r="W194" s="327"/>
      <c r="X194" s="327"/>
      <c r="Y194" s="327"/>
      <c r="Z194" s="327"/>
      <c r="AA194" s="327"/>
      <c r="AB194" s="327"/>
      <c r="AC194" s="327"/>
      <c r="AD194" s="327"/>
      <c r="AE194" s="327"/>
      <c r="AF194" s="349"/>
      <c r="AG194" s="35"/>
      <c r="AH194" s="35"/>
      <c r="AI194" s="35"/>
      <c r="AJ194" s="35"/>
      <c r="AK194" s="35"/>
      <c r="AL194" s="35"/>
      <c r="AM194" s="35"/>
      <c r="AN194" s="35"/>
      <c r="AO194" s="465">
        <v>100000000</v>
      </c>
      <c r="AP194" s="30"/>
      <c r="AQ194" s="30"/>
      <c r="AR194" s="30"/>
      <c r="AS194" s="30"/>
      <c r="AT194" s="35"/>
      <c r="AU194" s="35"/>
      <c r="AV194" s="36"/>
      <c r="AW194" s="36"/>
      <c r="AX194" s="36"/>
    </row>
    <row r="195" spans="1:58" s="37" customFormat="1" ht="43.65" customHeight="1">
      <c r="A195" s="86" t="s">
        <v>68</v>
      </c>
      <c r="B195" s="87" t="s">
        <v>94</v>
      </c>
      <c r="C195" s="87" t="s">
        <v>94</v>
      </c>
      <c r="D195" s="87" t="s">
        <v>172</v>
      </c>
      <c r="E195" s="87" t="s">
        <v>174</v>
      </c>
      <c r="F195" s="49" t="s">
        <v>964</v>
      </c>
      <c r="G195" s="617" t="s">
        <v>952</v>
      </c>
      <c r="H195" s="48" t="s">
        <v>339</v>
      </c>
      <c r="I195" s="48"/>
      <c r="J195" s="578" t="s">
        <v>666</v>
      </c>
      <c r="K195" s="358">
        <f t="shared" si="11"/>
        <v>100000000</v>
      </c>
      <c r="L195" s="35">
        <f t="shared" si="12"/>
        <v>100000000</v>
      </c>
      <c r="M195" s="35"/>
      <c r="N195" s="35"/>
      <c r="O195" s="35"/>
      <c r="P195" s="35"/>
      <c r="Q195" s="327"/>
      <c r="R195" s="327"/>
      <c r="S195" s="327"/>
      <c r="T195" s="327"/>
      <c r="U195" s="327"/>
      <c r="V195" s="327"/>
      <c r="W195" s="327"/>
      <c r="X195" s="327"/>
      <c r="Y195" s="327"/>
      <c r="Z195" s="327"/>
      <c r="AA195" s="327"/>
      <c r="AB195" s="327"/>
      <c r="AC195" s="327"/>
      <c r="AD195" s="327"/>
      <c r="AE195" s="327"/>
      <c r="AF195" s="349"/>
      <c r="AG195" s="35"/>
      <c r="AH195" s="35"/>
      <c r="AI195" s="35"/>
      <c r="AJ195" s="35"/>
      <c r="AK195" s="35"/>
      <c r="AL195" s="35"/>
      <c r="AM195" s="35"/>
      <c r="AN195" s="35"/>
      <c r="AO195" s="465">
        <v>100000000</v>
      </c>
      <c r="AP195" s="30"/>
      <c r="AQ195" s="30"/>
      <c r="AR195" s="30"/>
      <c r="AS195" s="30"/>
      <c r="AT195" s="35"/>
      <c r="AU195" s="35"/>
      <c r="AV195" s="36"/>
      <c r="AW195" s="36"/>
      <c r="AX195" s="36"/>
    </row>
    <row r="196" spans="1:58" s="37" customFormat="1" ht="36" customHeight="1">
      <c r="A196" s="86" t="s">
        <v>68</v>
      </c>
      <c r="B196" s="87" t="s">
        <v>94</v>
      </c>
      <c r="C196" s="87" t="s">
        <v>94</v>
      </c>
      <c r="D196" s="87" t="s">
        <v>172</v>
      </c>
      <c r="E196" s="87" t="s">
        <v>174</v>
      </c>
      <c r="F196" s="49" t="s">
        <v>965</v>
      </c>
      <c r="G196" s="617" t="s">
        <v>953</v>
      </c>
      <c r="H196" s="48" t="s">
        <v>339</v>
      </c>
      <c r="I196" s="48"/>
      <c r="J196" s="578" t="s">
        <v>206</v>
      </c>
      <c r="K196" s="358">
        <f t="shared" si="11"/>
        <v>80000000</v>
      </c>
      <c r="L196" s="35">
        <f t="shared" si="12"/>
        <v>80000000</v>
      </c>
      <c r="M196" s="35"/>
      <c r="N196" s="35"/>
      <c r="O196" s="35"/>
      <c r="P196" s="35"/>
      <c r="Q196" s="327"/>
      <c r="R196" s="327"/>
      <c r="S196" s="327"/>
      <c r="T196" s="327"/>
      <c r="U196" s="327"/>
      <c r="V196" s="327"/>
      <c r="W196" s="327"/>
      <c r="X196" s="327"/>
      <c r="Y196" s="327"/>
      <c r="Z196" s="327"/>
      <c r="AA196" s="327"/>
      <c r="AB196" s="327"/>
      <c r="AC196" s="327"/>
      <c r="AD196" s="327"/>
      <c r="AE196" s="327"/>
      <c r="AF196" s="349"/>
      <c r="AG196" s="35"/>
      <c r="AH196" s="35"/>
      <c r="AI196" s="35"/>
      <c r="AJ196" s="35"/>
      <c r="AK196" s="35"/>
      <c r="AL196" s="35"/>
      <c r="AM196" s="35"/>
      <c r="AN196" s="35"/>
      <c r="AO196" s="465">
        <v>80000000</v>
      </c>
      <c r="AP196" s="30"/>
      <c r="AQ196" s="30"/>
      <c r="AR196" s="30"/>
      <c r="AS196" s="30"/>
      <c r="AT196" s="35"/>
      <c r="AU196" s="35"/>
      <c r="AV196" s="36"/>
      <c r="AW196" s="36"/>
      <c r="AX196" s="36"/>
    </row>
    <row r="197" spans="1:58" s="37" customFormat="1" ht="44.4" customHeight="1">
      <c r="A197" s="86" t="s">
        <v>68</v>
      </c>
      <c r="B197" s="87" t="s">
        <v>94</v>
      </c>
      <c r="C197" s="87" t="s">
        <v>94</v>
      </c>
      <c r="D197" s="87" t="s">
        <v>172</v>
      </c>
      <c r="E197" s="87" t="s">
        <v>174</v>
      </c>
      <c r="F197" s="49" t="s">
        <v>966</v>
      </c>
      <c r="G197" s="617" t="s">
        <v>954</v>
      </c>
      <c r="H197" s="48" t="s">
        <v>339</v>
      </c>
      <c r="I197" s="48"/>
      <c r="J197" s="578" t="s">
        <v>207</v>
      </c>
      <c r="K197" s="358">
        <f t="shared" si="11"/>
        <v>50000000</v>
      </c>
      <c r="L197" s="35">
        <f t="shared" si="12"/>
        <v>50000000</v>
      </c>
      <c r="M197" s="35"/>
      <c r="N197" s="35"/>
      <c r="O197" s="35"/>
      <c r="P197" s="35"/>
      <c r="Q197" s="327"/>
      <c r="R197" s="327"/>
      <c r="S197" s="327"/>
      <c r="T197" s="327"/>
      <c r="U197" s="327"/>
      <c r="V197" s="327"/>
      <c r="W197" s="327"/>
      <c r="X197" s="327"/>
      <c r="Y197" s="327"/>
      <c r="Z197" s="327"/>
      <c r="AA197" s="327"/>
      <c r="AB197" s="327"/>
      <c r="AC197" s="327"/>
      <c r="AD197" s="327"/>
      <c r="AE197" s="327"/>
      <c r="AF197" s="349"/>
      <c r="AG197" s="35"/>
      <c r="AH197" s="35"/>
      <c r="AI197" s="35"/>
      <c r="AJ197" s="35"/>
      <c r="AK197" s="35"/>
      <c r="AL197" s="35"/>
      <c r="AM197" s="35"/>
      <c r="AN197" s="35"/>
      <c r="AO197" s="465">
        <v>50000000</v>
      </c>
      <c r="AP197" s="30"/>
      <c r="AQ197" s="30"/>
      <c r="AR197" s="30"/>
      <c r="AS197" s="30"/>
      <c r="AT197" s="35"/>
      <c r="AU197" s="35"/>
      <c r="AV197" s="36"/>
      <c r="AW197" s="36"/>
      <c r="AX197" s="36"/>
    </row>
    <row r="198" spans="1:58" s="37" customFormat="1" ht="16.649999999999999" customHeight="1">
      <c r="A198" s="88" t="s">
        <v>68</v>
      </c>
      <c r="B198" s="89" t="s">
        <v>94</v>
      </c>
      <c r="C198" s="89" t="s">
        <v>94</v>
      </c>
      <c r="D198" s="89" t="s">
        <v>172</v>
      </c>
      <c r="E198" s="89" t="s">
        <v>334</v>
      </c>
      <c r="F198" s="25"/>
      <c r="G198" s="25"/>
      <c r="H198" s="25"/>
      <c r="I198" s="25"/>
      <c r="J198" s="256" t="s">
        <v>208</v>
      </c>
      <c r="K198" s="358">
        <f t="shared" si="11"/>
        <v>0</v>
      </c>
      <c r="L198" s="35">
        <f t="shared" si="12"/>
        <v>0</v>
      </c>
      <c r="M198" s="35"/>
      <c r="N198" s="35"/>
      <c r="O198" s="35"/>
      <c r="P198" s="35"/>
      <c r="Q198" s="327"/>
      <c r="R198" s="327"/>
      <c r="S198" s="327"/>
      <c r="T198" s="327"/>
      <c r="U198" s="327"/>
      <c r="V198" s="327"/>
      <c r="W198" s="327"/>
      <c r="X198" s="327"/>
      <c r="Y198" s="327"/>
      <c r="Z198" s="327"/>
      <c r="AA198" s="327"/>
      <c r="AB198" s="327"/>
      <c r="AC198" s="327"/>
      <c r="AD198" s="327"/>
      <c r="AE198" s="327"/>
      <c r="AF198" s="349"/>
      <c r="AG198" s="35"/>
      <c r="AH198" s="35"/>
      <c r="AI198" s="35"/>
      <c r="AJ198" s="35"/>
      <c r="AK198" s="35"/>
      <c r="AL198" s="35"/>
      <c r="AM198" s="35"/>
      <c r="AN198" s="35"/>
      <c r="AO198" s="30"/>
      <c r="AP198" s="30"/>
      <c r="AQ198" s="30"/>
      <c r="AR198" s="30"/>
      <c r="AS198" s="30"/>
      <c r="AT198" s="35"/>
      <c r="AU198" s="35"/>
      <c r="AV198" s="36"/>
      <c r="AW198" s="36"/>
      <c r="AX198" s="36"/>
    </row>
    <row r="199" spans="1:58" s="37" customFormat="1" ht="35.4" customHeight="1">
      <c r="A199" s="86" t="s">
        <v>68</v>
      </c>
      <c r="B199" s="87" t="s">
        <v>94</v>
      </c>
      <c r="C199" s="87" t="s">
        <v>94</v>
      </c>
      <c r="D199" s="87" t="s">
        <v>172</v>
      </c>
      <c r="E199" s="87" t="s">
        <v>334</v>
      </c>
      <c r="F199" s="49" t="s">
        <v>970</v>
      </c>
      <c r="G199" s="617" t="s">
        <v>967</v>
      </c>
      <c r="H199" s="48" t="s">
        <v>339</v>
      </c>
      <c r="I199" s="80"/>
      <c r="J199" s="575" t="s">
        <v>734</v>
      </c>
      <c r="K199" s="358">
        <f t="shared" ref="K199:K230" si="13">+L199</f>
        <v>193049646.34999999</v>
      </c>
      <c r="L199" s="35">
        <f t="shared" ref="L199:L230" si="14">SUM(M199:BH199)</f>
        <v>193049646.34999999</v>
      </c>
      <c r="M199" s="35"/>
      <c r="N199" s="35"/>
      <c r="O199" s="35"/>
      <c r="P199" s="35"/>
      <c r="Q199" s="327"/>
      <c r="R199" s="327"/>
      <c r="S199" s="327"/>
      <c r="T199" s="327"/>
      <c r="U199" s="327"/>
      <c r="V199" s="327"/>
      <c r="W199" s="327"/>
      <c r="X199" s="327"/>
      <c r="Y199" s="327"/>
      <c r="Z199" s="327"/>
      <c r="AA199" s="327"/>
      <c r="AB199" s="327"/>
      <c r="AC199" s="327"/>
      <c r="AD199" s="327"/>
      <c r="AE199" s="327"/>
      <c r="AF199" s="349"/>
      <c r="AG199" s="35"/>
      <c r="AH199" s="35"/>
      <c r="AI199" s="35"/>
      <c r="AJ199" s="35"/>
      <c r="AK199" s="35"/>
      <c r="AL199" s="35"/>
      <c r="AM199" s="35"/>
      <c r="AN199" s="35"/>
      <c r="AO199" s="30"/>
      <c r="AP199" s="30"/>
      <c r="AQ199" s="30"/>
      <c r="AR199" s="30"/>
      <c r="AS199" s="30"/>
      <c r="AT199" s="35"/>
      <c r="AU199" s="35"/>
      <c r="AV199" s="36"/>
      <c r="AW199" s="36"/>
      <c r="AX199" s="36"/>
      <c r="BF199" s="136">
        <f>+BF3/2</f>
        <v>193049646.34999999</v>
      </c>
    </row>
    <row r="200" spans="1:58" s="37" customFormat="1" ht="36" customHeight="1">
      <c r="A200" s="86" t="s">
        <v>68</v>
      </c>
      <c r="B200" s="87" t="s">
        <v>94</v>
      </c>
      <c r="C200" s="87" t="s">
        <v>94</v>
      </c>
      <c r="D200" s="87" t="s">
        <v>172</v>
      </c>
      <c r="E200" s="87" t="s">
        <v>334</v>
      </c>
      <c r="F200" s="49" t="s">
        <v>971</v>
      </c>
      <c r="G200" s="617" t="s">
        <v>968</v>
      </c>
      <c r="H200" s="48" t="s">
        <v>339</v>
      </c>
      <c r="I200" s="80"/>
      <c r="J200" s="575" t="s">
        <v>735</v>
      </c>
      <c r="K200" s="358">
        <f t="shared" si="13"/>
        <v>50000000</v>
      </c>
      <c r="L200" s="35">
        <f t="shared" si="14"/>
        <v>50000000</v>
      </c>
      <c r="M200" s="35"/>
      <c r="N200" s="35"/>
      <c r="O200" s="35"/>
      <c r="P200" s="35"/>
      <c r="Q200" s="327"/>
      <c r="R200" s="327"/>
      <c r="S200" s="327"/>
      <c r="T200" s="327"/>
      <c r="U200" s="327"/>
      <c r="V200" s="327"/>
      <c r="W200" s="327"/>
      <c r="X200" s="327"/>
      <c r="Y200" s="327"/>
      <c r="Z200" s="327"/>
      <c r="AA200" s="327"/>
      <c r="AB200" s="327"/>
      <c r="AC200" s="327"/>
      <c r="AD200" s="327"/>
      <c r="AE200" s="327"/>
      <c r="AF200" s="349"/>
      <c r="AG200" s="35"/>
      <c r="AH200" s="35"/>
      <c r="AI200" s="35"/>
      <c r="AJ200" s="35"/>
      <c r="AK200" s="35"/>
      <c r="AL200" s="35"/>
      <c r="AM200" s="35"/>
      <c r="AN200" s="35"/>
      <c r="AO200" s="30">
        <v>50000000</v>
      </c>
      <c r="AP200" s="30"/>
      <c r="AQ200" s="30"/>
      <c r="AR200" s="30"/>
      <c r="AS200" s="30"/>
      <c r="AT200" s="35"/>
      <c r="AU200" s="35"/>
      <c r="AV200" s="36"/>
      <c r="AW200" s="36"/>
      <c r="AX200" s="36"/>
    </row>
    <row r="201" spans="1:58" s="37" customFormat="1" ht="42.6" customHeight="1">
      <c r="A201" s="86" t="s">
        <v>68</v>
      </c>
      <c r="B201" s="87" t="s">
        <v>94</v>
      </c>
      <c r="C201" s="87" t="s">
        <v>94</v>
      </c>
      <c r="D201" s="87" t="s">
        <v>172</v>
      </c>
      <c r="E201" s="87" t="s">
        <v>334</v>
      </c>
      <c r="F201" s="49" t="s">
        <v>972</v>
      </c>
      <c r="G201" s="617" t="s">
        <v>969</v>
      </c>
      <c r="H201" s="48" t="s">
        <v>339</v>
      </c>
      <c r="I201" s="80"/>
      <c r="J201" s="575" t="s">
        <v>670</v>
      </c>
      <c r="K201" s="358">
        <f t="shared" si="13"/>
        <v>155000000</v>
      </c>
      <c r="L201" s="35">
        <f t="shared" si="14"/>
        <v>155000000</v>
      </c>
      <c r="M201" s="35"/>
      <c r="N201" s="35"/>
      <c r="O201" s="35"/>
      <c r="P201" s="35"/>
      <c r="Q201" s="327"/>
      <c r="R201" s="327"/>
      <c r="S201" s="327"/>
      <c r="T201" s="327"/>
      <c r="U201" s="327"/>
      <c r="V201" s="327"/>
      <c r="W201" s="327"/>
      <c r="X201" s="327"/>
      <c r="Y201" s="327"/>
      <c r="Z201" s="327"/>
      <c r="AA201" s="327"/>
      <c r="AB201" s="327"/>
      <c r="AC201" s="327"/>
      <c r="AD201" s="327"/>
      <c r="AE201" s="327"/>
      <c r="AF201" s="349"/>
      <c r="AG201" s="35"/>
      <c r="AH201" s="35"/>
      <c r="AI201" s="35"/>
      <c r="AJ201" s="35"/>
      <c r="AK201" s="35"/>
      <c r="AL201" s="35"/>
      <c r="AM201" s="35"/>
      <c r="AN201" s="35"/>
      <c r="AO201" s="30">
        <v>155000000</v>
      </c>
      <c r="AP201" s="30"/>
      <c r="AQ201" s="30"/>
      <c r="AR201" s="30"/>
      <c r="AS201" s="30"/>
      <c r="AT201" s="35"/>
      <c r="AU201" s="35"/>
      <c r="AV201" s="36"/>
      <c r="AW201" s="36"/>
      <c r="AX201" s="36"/>
    </row>
    <row r="202" spans="1:58" s="37" customFormat="1" ht="17.399999999999999" customHeight="1">
      <c r="A202" s="44" t="s">
        <v>68</v>
      </c>
      <c r="B202" s="78" t="s">
        <v>94</v>
      </c>
      <c r="C202" s="78" t="s">
        <v>35</v>
      </c>
      <c r="D202" s="78" t="s">
        <v>105</v>
      </c>
      <c r="E202" s="92"/>
      <c r="F202" s="44"/>
      <c r="G202" s="44"/>
      <c r="H202" s="44"/>
      <c r="I202" s="44"/>
      <c r="J202" s="253" t="s">
        <v>106</v>
      </c>
      <c r="K202" s="358">
        <f t="shared" si="13"/>
        <v>0</v>
      </c>
      <c r="L202" s="35">
        <f t="shared" si="14"/>
        <v>0</v>
      </c>
      <c r="M202" s="35"/>
      <c r="N202" s="35"/>
      <c r="O202" s="35"/>
      <c r="P202" s="35"/>
      <c r="Q202" s="327"/>
      <c r="R202" s="327"/>
      <c r="S202" s="327"/>
      <c r="T202" s="327"/>
      <c r="U202" s="327"/>
      <c r="V202" s="327"/>
      <c r="W202" s="327"/>
      <c r="X202" s="327"/>
      <c r="Y202" s="327"/>
      <c r="Z202" s="327"/>
      <c r="AA202" s="327"/>
      <c r="AB202" s="327"/>
      <c r="AC202" s="327"/>
      <c r="AD202" s="327"/>
      <c r="AE202" s="327"/>
      <c r="AF202" s="349"/>
      <c r="AG202" s="35"/>
      <c r="AH202" s="35"/>
      <c r="AI202" s="35"/>
      <c r="AJ202" s="35"/>
      <c r="AK202" s="35"/>
      <c r="AL202" s="35"/>
      <c r="AM202" s="35"/>
      <c r="AN202" s="35"/>
      <c r="AO202" s="30"/>
      <c r="AP202" s="30"/>
      <c r="AQ202" s="30"/>
      <c r="AR202" s="30"/>
      <c r="AS202" s="30"/>
      <c r="AT202" s="35"/>
      <c r="AU202" s="35"/>
      <c r="AV202" s="36"/>
      <c r="AW202" s="36"/>
      <c r="AX202" s="36"/>
    </row>
    <row r="203" spans="1:58" s="37" customFormat="1" ht="17.399999999999999" customHeight="1">
      <c r="A203" s="24" t="s">
        <v>68</v>
      </c>
      <c r="B203" s="24" t="s">
        <v>94</v>
      </c>
      <c r="C203" s="24" t="s">
        <v>35</v>
      </c>
      <c r="D203" s="24" t="s">
        <v>105</v>
      </c>
      <c r="E203" s="24" t="s">
        <v>107</v>
      </c>
      <c r="F203" s="25"/>
      <c r="G203" s="25"/>
      <c r="H203" s="25"/>
      <c r="I203" s="25"/>
      <c r="J203" s="267" t="s">
        <v>108</v>
      </c>
      <c r="K203" s="358">
        <f t="shared" si="13"/>
        <v>0</v>
      </c>
      <c r="L203" s="35">
        <f t="shared" si="14"/>
        <v>0</v>
      </c>
      <c r="M203" s="35"/>
      <c r="N203" s="35"/>
      <c r="O203" s="35"/>
      <c r="P203" s="35"/>
      <c r="Q203" s="327"/>
      <c r="R203" s="327"/>
      <c r="S203" s="327"/>
      <c r="T203" s="327"/>
      <c r="U203" s="327"/>
      <c r="V203" s="327"/>
      <c r="W203" s="327"/>
      <c r="X203" s="327"/>
      <c r="Y203" s="327"/>
      <c r="Z203" s="327"/>
      <c r="AA203" s="327"/>
      <c r="AB203" s="327"/>
      <c r="AC203" s="327"/>
      <c r="AD203" s="327"/>
      <c r="AE203" s="327"/>
      <c r="AF203" s="349"/>
      <c r="AG203" s="35"/>
      <c r="AH203" s="35"/>
      <c r="AI203" s="35"/>
      <c r="AJ203" s="35"/>
      <c r="AK203" s="35"/>
      <c r="AL203" s="35"/>
      <c r="AM203" s="35"/>
      <c r="AN203" s="35"/>
      <c r="AO203" s="36"/>
      <c r="AP203" s="30"/>
      <c r="AQ203" s="30"/>
      <c r="AR203" s="30"/>
      <c r="AS203" s="30"/>
      <c r="AT203" s="35"/>
      <c r="AU203" s="35"/>
      <c r="AV203" s="36"/>
      <c r="AW203" s="36"/>
      <c r="AX203" s="36"/>
    </row>
    <row r="204" spans="1:58" s="37" customFormat="1" ht="37.35" customHeight="1" thickBot="1">
      <c r="A204" s="28" t="s">
        <v>68</v>
      </c>
      <c r="B204" s="28" t="s">
        <v>94</v>
      </c>
      <c r="C204" s="28" t="s">
        <v>35</v>
      </c>
      <c r="D204" s="28" t="s">
        <v>105</v>
      </c>
      <c r="E204" s="28" t="s">
        <v>107</v>
      </c>
      <c r="F204" s="49" t="s">
        <v>977</v>
      </c>
      <c r="G204" s="617" t="s">
        <v>973</v>
      </c>
      <c r="H204" s="319" t="s">
        <v>339</v>
      </c>
      <c r="I204" s="319"/>
      <c r="J204" s="579" t="s">
        <v>672</v>
      </c>
      <c r="K204" s="358">
        <f t="shared" si="13"/>
        <v>50000000</v>
      </c>
      <c r="L204" s="35">
        <f t="shared" si="14"/>
        <v>50000000</v>
      </c>
      <c r="M204" s="35"/>
      <c r="N204" s="35"/>
      <c r="O204" s="35"/>
      <c r="P204" s="35"/>
      <c r="Q204" s="327"/>
      <c r="R204" s="327"/>
      <c r="S204" s="327"/>
      <c r="T204" s="327"/>
      <c r="U204" s="327"/>
      <c r="V204" s="327"/>
      <c r="W204" s="327"/>
      <c r="X204" s="327"/>
      <c r="Y204" s="327"/>
      <c r="Z204" s="327"/>
      <c r="AA204" s="327"/>
      <c r="AB204" s="327"/>
      <c r="AC204" s="327"/>
      <c r="AD204" s="327"/>
      <c r="AE204" s="327"/>
      <c r="AF204" s="349"/>
      <c r="AG204" s="35"/>
      <c r="AH204" s="35"/>
      <c r="AI204" s="35"/>
      <c r="AJ204" s="35"/>
      <c r="AK204" s="35"/>
      <c r="AL204" s="35"/>
      <c r="AM204" s="35"/>
      <c r="AN204" s="35"/>
      <c r="AO204" s="30">
        <v>50000000</v>
      </c>
      <c r="AP204" s="30"/>
      <c r="AQ204" s="30"/>
      <c r="AR204" s="30"/>
      <c r="AS204" s="30"/>
      <c r="AT204" s="35"/>
      <c r="AU204" s="35"/>
      <c r="AV204" s="36"/>
      <c r="AW204" s="36"/>
      <c r="AX204" s="36"/>
    </row>
    <row r="205" spans="1:58" ht="48" customHeight="1">
      <c r="A205" s="87" t="s">
        <v>68</v>
      </c>
      <c r="B205" s="90" t="s">
        <v>94</v>
      </c>
      <c r="C205" s="90" t="s">
        <v>35</v>
      </c>
      <c r="D205" s="90" t="s">
        <v>105</v>
      </c>
      <c r="E205" s="90" t="s">
        <v>107</v>
      </c>
      <c r="F205" s="49" t="s">
        <v>978</v>
      </c>
      <c r="G205" s="617" t="s">
        <v>974</v>
      </c>
      <c r="H205" s="319" t="s">
        <v>339</v>
      </c>
      <c r="I205" s="294"/>
      <c r="J205" s="580" t="s">
        <v>736</v>
      </c>
      <c r="K205" s="358">
        <f t="shared" si="13"/>
        <v>150000000</v>
      </c>
      <c r="L205" s="35">
        <f t="shared" si="14"/>
        <v>150000000</v>
      </c>
      <c r="M205" s="22">
        <v>150000000</v>
      </c>
      <c r="N205" s="22"/>
      <c r="O205" s="22"/>
      <c r="P205" s="22"/>
      <c r="Q205" s="326"/>
      <c r="R205" s="326"/>
      <c r="S205" s="326"/>
      <c r="T205" s="326"/>
      <c r="U205" s="326"/>
      <c r="V205" s="326"/>
      <c r="W205" s="326"/>
      <c r="X205" s="326"/>
      <c r="Y205" s="326"/>
      <c r="Z205" s="326"/>
      <c r="AA205" s="326"/>
      <c r="AB205" s="326"/>
      <c r="AC205" s="326"/>
      <c r="AD205" s="326"/>
      <c r="AE205" s="326"/>
      <c r="AF205" s="347"/>
      <c r="AG205" s="22"/>
      <c r="AH205" s="22"/>
      <c r="AI205" s="22"/>
      <c r="AJ205" s="22"/>
      <c r="AK205" s="22"/>
      <c r="AL205" s="22"/>
      <c r="AM205" s="22"/>
      <c r="AN205" s="22"/>
      <c r="AO205" s="23"/>
      <c r="AP205" s="21"/>
      <c r="AQ205" s="21"/>
      <c r="AR205" s="21"/>
      <c r="AS205" s="21"/>
      <c r="AT205" s="22"/>
      <c r="AU205" s="22"/>
      <c r="AV205" s="23"/>
      <c r="AW205" s="23"/>
      <c r="AX205" s="23"/>
    </row>
    <row r="206" spans="1:58" ht="31.65" customHeight="1">
      <c r="A206" s="87" t="s">
        <v>68</v>
      </c>
      <c r="B206" s="90" t="s">
        <v>94</v>
      </c>
      <c r="C206" s="90" t="s">
        <v>35</v>
      </c>
      <c r="D206" s="90" t="s">
        <v>105</v>
      </c>
      <c r="E206" s="90" t="s">
        <v>107</v>
      </c>
      <c r="F206" s="49" t="s">
        <v>979</v>
      </c>
      <c r="G206" s="617" t="s">
        <v>975</v>
      </c>
      <c r="H206" s="319" t="s">
        <v>339</v>
      </c>
      <c r="I206" s="29"/>
      <c r="J206" s="396" t="s">
        <v>737</v>
      </c>
      <c r="K206" s="358">
        <f t="shared" si="13"/>
        <v>100000000</v>
      </c>
      <c r="L206" s="35">
        <f t="shared" si="14"/>
        <v>100000000</v>
      </c>
      <c r="M206" s="21">
        <v>100000000</v>
      </c>
    </row>
    <row r="207" spans="1:58" ht="43.65" customHeight="1">
      <c r="A207" s="87" t="s">
        <v>68</v>
      </c>
      <c r="B207" s="90" t="s">
        <v>94</v>
      </c>
      <c r="C207" s="90" t="s">
        <v>35</v>
      </c>
      <c r="D207" s="90" t="s">
        <v>105</v>
      </c>
      <c r="E207" s="90" t="s">
        <v>107</v>
      </c>
      <c r="F207" s="49" t="s">
        <v>980</v>
      </c>
      <c r="G207" s="617" t="s">
        <v>976</v>
      </c>
      <c r="H207" s="319" t="s">
        <v>339</v>
      </c>
      <c r="I207" s="29"/>
      <c r="J207" s="396" t="s">
        <v>769</v>
      </c>
      <c r="K207" s="358">
        <f t="shared" si="13"/>
        <v>160000000</v>
      </c>
      <c r="L207" s="35">
        <f t="shared" si="14"/>
        <v>160000000</v>
      </c>
      <c r="M207" s="21">
        <v>160000000</v>
      </c>
    </row>
    <row r="208" spans="1:58" s="37" customFormat="1">
      <c r="A208" s="44" t="s">
        <v>68</v>
      </c>
      <c r="B208" s="78" t="s">
        <v>94</v>
      </c>
      <c r="C208" s="78" t="s">
        <v>35</v>
      </c>
      <c r="D208" s="78" t="s">
        <v>105</v>
      </c>
      <c r="E208" s="78" t="s">
        <v>109</v>
      </c>
      <c r="F208" s="44"/>
      <c r="G208" s="44"/>
      <c r="H208" s="44"/>
      <c r="I208" s="44"/>
      <c r="J208" s="253" t="s">
        <v>110</v>
      </c>
      <c r="K208" s="358">
        <f t="shared" si="13"/>
        <v>0</v>
      </c>
      <c r="L208" s="35">
        <f t="shared" si="14"/>
        <v>0</v>
      </c>
      <c r="M208" s="35"/>
      <c r="N208" s="35"/>
      <c r="O208" s="35"/>
      <c r="P208" s="35"/>
      <c r="Q208" s="327"/>
      <c r="R208" s="327"/>
      <c r="S208" s="327"/>
      <c r="T208" s="327"/>
      <c r="U208" s="327"/>
      <c r="V208" s="327"/>
      <c r="W208" s="327"/>
      <c r="X208" s="327"/>
      <c r="Y208" s="327"/>
      <c r="Z208" s="327"/>
      <c r="AA208" s="327"/>
      <c r="AB208" s="327"/>
      <c r="AC208" s="327"/>
      <c r="AD208" s="327"/>
      <c r="AE208" s="327"/>
      <c r="AF208" s="349"/>
      <c r="AG208" s="35"/>
      <c r="AH208" s="35"/>
      <c r="AI208" s="35"/>
      <c r="AJ208" s="35"/>
      <c r="AK208" s="35"/>
      <c r="AL208" s="35"/>
      <c r="AM208" s="35"/>
      <c r="AN208" s="35"/>
      <c r="AO208" s="36"/>
      <c r="AP208" s="30"/>
      <c r="AQ208" s="30"/>
      <c r="AR208" s="30"/>
      <c r="AS208" s="30"/>
      <c r="AT208" s="35"/>
      <c r="AU208" s="35"/>
      <c r="AV208" s="36"/>
      <c r="AW208" s="36"/>
      <c r="AX208" s="36"/>
    </row>
    <row r="209" spans="1:56" s="37" customFormat="1" ht="34.65" customHeight="1">
      <c r="A209" s="86" t="s">
        <v>68</v>
      </c>
      <c r="B209" s="90" t="s">
        <v>94</v>
      </c>
      <c r="C209" s="90" t="s">
        <v>35</v>
      </c>
      <c r="D209" s="90" t="s">
        <v>105</v>
      </c>
      <c r="E209" s="90" t="s">
        <v>109</v>
      </c>
      <c r="F209" s="49" t="s">
        <v>984</v>
      </c>
      <c r="G209" s="617" t="s">
        <v>981</v>
      </c>
      <c r="H209" s="62" t="s">
        <v>339</v>
      </c>
      <c r="I209" s="48"/>
      <c r="J209" s="554" t="s">
        <v>674</v>
      </c>
      <c r="K209" s="358">
        <f t="shared" si="13"/>
        <v>50000000</v>
      </c>
      <c r="L209" s="35">
        <f t="shared" si="14"/>
        <v>50000000</v>
      </c>
      <c r="M209" s="35"/>
      <c r="N209" s="35"/>
      <c r="O209" s="35"/>
      <c r="P209" s="35"/>
      <c r="Q209" s="327"/>
      <c r="R209" s="327"/>
      <c r="S209" s="327"/>
      <c r="T209" s="327"/>
      <c r="U209" s="327"/>
      <c r="V209" s="327"/>
      <c r="W209" s="327"/>
      <c r="X209" s="327"/>
      <c r="Y209" s="327"/>
      <c r="Z209" s="327"/>
      <c r="AA209" s="327"/>
      <c r="AB209" s="327"/>
      <c r="AC209" s="327"/>
      <c r="AD209" s="327"/>
      <c r="AE209" s="327"/>
      <c r="AF209" s="389"/>
      <c r="AG209" s="161"/>
      <c r="AH209" s="161"/>
      <c r="AI209" s="161"/>
      <c r="AJ209" s="161"/>
      <c r="AK209" s="161"/>
      <c r="AL209" s="161"/>
      <c r="AM209" s="161"/>
      <c r="AN209" s="161"/>
      <c r="AO209" s="162">
        <v>50000000</v>
      </c>
      <c r="AP209" s="162"/>
      <c r="AQ209" s="162"/>
      <c r="AR209" s="162"/>
      <c r="AS209" s="162"/>
      <c r="AT209" s="161"/>
      <c r="AU209" s="161"/>
      <c r="AV209" s="59"/>
      <c r="AW209" s="59"/>
      <c r="AX209" s="59"/>
    </row>
    <row r="210" spans="1:56" ht="38.4" customHeight="1">
      <c r="A210" s="86" t="s">
        <v>68</v>
      </c>
      <c r="B210" s="90" t="s">
        <v>94</v>
      </c>
      <c r="C210" s="90" t="s">
        <v>35</v>
      </c>
      <c r="D210" s="90" t="s">
        <v>105</v>
      </c>
      <c r="E210" s="90" t="s">
        <v>109</v>
      </c>
      <c r="F210" s="49" t="s">
        <v>985</v>
      </c>
      <c r="G210" s="617" t="s">
        <v>982</v>
      </c>
      <c r="H210" s="62" t="s">
        <v>339</v>
      </c>
      <c r="I210" s="11"/>
      <c r="J210" s="581" t="s">
        <v>738</v>
      </c>
      <c r="K210" s="358">
        <f t="shared" si="13"/>
        <v>200000000</v>
      </c>
      <c r="L210" s="35">
        <f t="shared" si="14"/>
        <v>200000000</v>
      </c>
      <c r="M210" s="21">
        <v>200000000</v>
      </c>
    </row>
    <row r="211" spans="1:56" ht="36" customHeight="1">
      <c r="A211" s="86" t="s">
        <v>68</v>
      </c>
      <c r="B211" s="90" t="s">
        <v>94</v>
      </c>
      <c r="C211" s="90" t="s">
        <v>35</v>
      </c>
      <c r="D211" s="90" t="s">
        <v>105</v>
      </c>
      <c r="E211" s="90" t="s">
        <v>109</v>
      </c>
      <c r="F211" s="49" t="s">
        <v>986</v>
      </c>
      <c r="G211" s="617" t="s">
        <v>983</v>
      </c>
      <c r="H211" s="62" t="s">
        <v>339</v>
      </c>
      <c r="I211" s="291"/>
      <c r="J211" s="582" t="s">
        <v>739</v>
      </c>
      <c r="K211" s="358">
        <f t="shared" si="13"/>
        <v>405000000</v>
      </c>
      <c r="L211" s="35">
        <f t="shared" si="14"/>
        <v>405000000</v>
      </c>
      <c r="M211" s="21">
        <v>150000000</v>
      </c>
      <c r="R211" s="364">
        <v>229500000</v>
      </c>
      <c r="S211" s="364">
        <v>25500000</v>
      </c>
      <c r="BD211" s="1"/>
    </row>
    <row r="212" spans="1:56" ht="31.65" customHeight="1">
      <c r="A212" s="131" t="s">
        <v>111</v>
      </c>
      <c r="B212" s="132"/>
      <c r="C212" s="132"/>
      <c r="D212" s="132"/>
      <c r="E212" s="132"/>
      <c r="F212" s="132"/>
      <c r="G212" s="29"/>
      <c r="H212" s="29"/>
      <c r="I212" s="29"/>
      <c r="J212" s="12" t="s">
        <v>211</v>
      </c>
      <c r="K212" s="358">
        <f t="shared" si="13"/>
        <v>0</v>
      </c>
      <c r="L212" s="35">
        <f t="shared" si="14"/>
        <v>0</v>
      </c>
      <c r="M212" s="22"/>
      <c r="N212" s="22"/>
      <c r="O212" s="22"/>
      <c r="P212" s="22"/>
      <c r="Q212" s="326"/>
      <c r="R212" s="326"/>
      <c r="S212" s="326"/>
      <c r="T212" s="326"/>
      <c r="U212" s="326"/>
      <c r="V212" s="326"/>
      <c r="W212" s="326"/>
      <c r="X212" s="326"/>
      <c r="Y212" s="326"/>
      <c r="Z212" s="326"/>
      <c r="AA212" s="326"/>
      <c r="AB212" s="326"/>
      <c r="AC212" s="326"/>
      <c r="AD212" s="326"/>
      <c r="AE212" s="326"/>
      <c r="AF212" s="347"/>
      <c r="AG212" s="22"/>
      <c r="AH212" s="22"/>
      <c r="AI212" s="22"/>
      <c r="AJ212" s="22"/>
      <c r="AK212" s="22"/>
      <c r="AL212" s="22"/>
      <c r="AM212" s="22"/>
      <c r="AN212" s="22"/>
      <c r="AO212" s="23"/>
      <c r="AP212" s="21"/>
      <c r="AQ212" s="21"/>
      <c r="AR212" s="21"/>
      <c r="AS212" s="21"/>
      <c r="AT212" s="22"/>
      <c r="AU212" s="22"/>
      <c r="AV212" s="23"/>
      <c r="AW212" s="23"/>
      <c r="AX212" s="23"/>
    </row>
    <row r="213" spans="1:56" ht="19.649999999999999" customHeight="1">
      <c r="A213" s="18" t="s">
        <v>111</v>
      </c>
      <c r="B213" s="18" t="s">
        <v>35</v>
      </c>
      <c r="C213" s="18"/>
      <c r="D213" s="18"/>
      <c r="E213" s="18"/>
      <c r="F213" s="18"/>
      <c r="G213" s="19"/>
      <c r="H213" s="19"/>
      <c r="I213" s="19"/>
      <c r="J213" s="248" t="s">
        <v>84</v>
      </c>
      <c r="K213" s="358">
        <f t="shared" si="13"/>
        <v>0</v>
      </c>
      <c r="L213" s="35">
        <f t="shared" si="14"/>
        <v>0</v>
      </c>
      <c r="M213" s="22"/>
      <c r="N213" s="22"/>
      <c r="O213" s="22"/>
      <c r="P213" s="22"/>
      <c r="Q213" s="326"/>
      <c r="R213" s="326"/>
      <c r="S213" s="326"/>
      <c r="T213" s="326"/>
      <c r="U213" s="326"/>
      <c r="V213" s="326"/>
      <c r="W213" s="326"/>
      <c r="X213" s="326"/>
      <c r="Y213" s="326"/>
      <c r="Z213" s="326"/>
      <c r="AA213" s="326"/>
      <c r="AB213" s="326"/>
      <c r="AC213" s="326"/>
      <c r="AD213" s="326"/>
      <c r="AE213" s="326"/>
      <c r="AF213" s="347"/>
      <c r="AG213" s="22"/>
      <c r="AH213" s="22"/>
      <c r="AI213" s="22"/>
      <c r="AJ213" s="22"/>
      <c r="AK213" s="22"/>
      <c r="AL213" s="22"/>
      <c r="AM213" s="22"/>
      <c r="AN213" s="22"/>
      <c r="AO213" s="23"/>
      <c r="AP213" s="21"/>
      <c r="AQ213" s="21"/>
      <c r="AR213" s="21"/>
      <c r="AS213" s="21"/>
      <c r="AT213" s="22"/>
      <c r="AU213" s="22"/>
      <c r="AV213" s="23"/>
      <c r="AW213" s="23"/>
      <c r="AX213" s="23"/>
    </row>
    <row r="214" spans="1:56" ht="16.649999999999999" customHeight="1">
      <c r="A214" s="18" t="s">
        <v>111</v>
      </c>
      <c r="B214" s="18" t="s">
        <v>35</v>
      </c>
      <c r="C214" s="18" t="s">
        <v>37</v>
      </c>
      <c r="D214" s="18"/>
      <c r="E214" s="18"/>
      <c r="F214" s="18"/>
      <c r="G214" s="19"/>
      <c r="H214" s="19"/>
      <c r="I214" s="19"/>
      <c r="J214" s="248" t="s">
        <v>85</v>
      </c>
      <c r="K214" s="358">
        <f t="shared" si="13"/>
        <v>0</v>
      </c>
      <c r="L214" s="35">
        <f t="shared" si="14"/>
        <v>0</v>
      </c>
      <c r="M214" s="22"/>
      <c r="N214" s="22"/>
      <c r="O214" s="22"/>
      <c r="P214" s="22"/>
      <c r="Q214" s="326"/>
      <c r="R214" s="326"/>
      <c r="S214" s="326"/>
      <c r="T214" s="326"/>
      <c r="U214" s="326"/>
      <c r="V214" s="326"/>
      <c r="W214" s="326"/>
      <c r="X214" s="326"/>
      <c r="Y214" s="326"/>
      <c r="Z214" s="326"/>
      <c r="AA214" s="326"/>
      <c r="AB214" s="326"/>
      <c r="AC214" s="326"/>
      <c r="AD214" s="326"/>
      <c r="AE214" s="326"/>
      <c r="AF214" s="347"/>
      <c r="AG214" s="22"/>
      <c r="AH214" s="22"/>
      <c r="AI214" s="22"/>
      <c r="AJ214" s="22"/>
      <c r="AK214" s="22"/>
      <c r="AL214" s="22"/>
      <c r="AM214" s="22"/>
      <c r="AN214" s="22"/>
      <c r="AO214" s="23"/>
      <c r="AP214" s="21"/>
      <c r="AQ214" s="21"/>
      <c r="AR214" s="21"/>
      <c r="AS214" s="21"/>
      <c r="AT214" s="22"/>
      <c r="AU214" s="22"/>
      <c r="AV214" s="23"/>
      <c r="AW214" s="23"/>
      <c r="AX214" s="23"/>
    </row>
    <row r="215" spans="1:56" ht="16.649999999999999" customHeight="1">
      <c r="A215" s="24" t="s">
        <v>111</v>
      </c>
      <c r="B215" s="24" t="s">
        <v>35</v>
      </c>
      <c r="C215" s="24" t="s">
        <v>37</v>
      </c>
      <c r="D215" s="24" t="s">
        <v>124</v>
      </c>
      <c r="E215" s="24"/>
      <c r="F215" s="24"/>
      <c r="G215" s="57"/>
      <c r="H215" s="57"/>
      <c r="I215" s="57"/>
      <c r="J215" s="249" t="s">
        <v>212</v>
      </c>
      <c r="K215" s="358">
        <f t="shared" si="13"/>
        <v>0</v>
      </c>
      <c r="L215" s="35">
        <f t="shared" si="14"/>
        <v>0</v>
      </c>
    </row>
    <row r="216" spans="1:56" ht="16.350000000000001" customHeight="1">
      <c r="A216" s="24" t="s">
        <v>111</v>
      </c>
      <c r="B216" s="24" t="s">
        <v>35</v>
      </c>
      <c r="C216" s="24" t="s">
        <v>37</v>
      </c>
      <c r="D216" s="24" t="s">
        <v>124</v>
      </c>
      <c r="E216" s="24" t="s">
        <v>213</v>
      </c>
      <c r="F216" s="24"/>
      <c r="G216" s="57"/>
      <c r="H216" s="57"/>
      <c r="I216" s="57"/>
      <c r="J216" s="250" t="s">
        <v>214</v>
      </c>
      <c r="K216" s="358">
        <f t="shared" si="13"/>
        <v>0</v>
      </c>
      <c r="L216" s="35">
        <f t="shared" si="14"/>
        <v>0</v>
      </c>
    </row>
    <row r="217" spans="1:56" s="37" customFormat="1" ht="52.35" customHeight="1">
      <c r="A217" s="28" t="s">
        <v>111</v>
      </c>
      <c r="B217" s="28" t="s">
        <v>35</v>
      </c>
      <c r="C217" s="28" t="s">
        <v>37</v>
      </c>
      <c r="D217" s="28" t="s">
        <v>124</v>
      </c>
      <c r="E217" s="28" t="s">
        <v>213</v>
      </c>
      <c r="F217" s="49" t="s">
        <v>988</v>
      </c>
      <c r="G217" s="624" t="s">
        <v>987</v>
      </c>
      <c r="H217" s="63" t="s">
        <v>340</v>
      </c>
      <c r="I217" s="145" t="s">
        <v>343</v>
      </c>
      <c r="J217" s="669" t="s">
        <v>1378</v>
      </c>
      <c r="K217" s="358">
        <f t="shared" si="13"/>
        <v>1000000000</v>
      </c>
      <c r="L217" s="35">
        <f t="shared" si="14"/>
        <v>1000000000</v>
      </c>
      <c r="M217" s="30">
        <v>1000000000</v>
      </c>
      <c r="N217" s="30"/>
      <c r="O217" s="30"/>
      <c r="P217" s="30"/>
      <c r="Q217" s="64"/>
      <c r="R217" s="64"/>
      <c r="S217" s="64"/>
      <c r="T217" s="64"/>
      <c r="U217" s="64"/>
      <c r="V217" s="64"/>
      <c r="W217" s="64"/>
      <c r="X217" s="64"/>
      <c r="Y217" s="64"/>
      <c r="Z217" s="64"/>
      <c r="AA217" s="64"/>
      <c r="AB217" s="64"/>
      <c r="AC217" s="64"/>
      <c r="AD217" s="64"/>
      <c r="AE217" s="64"/>
      <c r="AF217" s="329"/>
    </row>
    <row r="218" spans="1:56">
      <c r="A218" s="24" t="s">
        <v>111</v>
      </c>
      <c r="B218" s="24" t="s">
        <v>35</v>
      </c>
      <c r="C218" s="24" t="s">
        <v>37</v>
      </c>
      <c r="D218" s="24" t="s">
        <v>215</v>
      </c>
      <c r="E218" s="24"/>
      <c r="F218" s="24"/>
      <c r="G218" s="25"/>
      <c r="H218" s="25"/>
      <c r="I218" s="25"/>
      <c r="J218" s="249" t="s">
        <v>216</v>
      </c>
      <c r="K218" s="358">
        <f t="shared" si="13"/>
        <v>0</v>
      </c>
      <c r="L218" s="35">
        <f t="shared" si="14"/>
        <v>0</v>
      </c>
      <c r="M218" s="22"/>
      <c r="N218" s="22"/>
      <c r="O218" s="22"/>
      <c r="P218" s="22"/>
      <c r="Q218" s="326"/>
      <c r="R218" s="326"/>
      <c r="S218" s="326"/>
      <c r="T218" s="326"/>
      <c r="U218" s="326"/>
      <c r="V218" s="326"/>
      <c r="W218" s="326"/>
      <c r="X218" s="326"/>
      <c r="Y218" s="326"/>
      <c r="Z218" s="326"/>
      <c r="AA218" s="326"/>
      <c r="AB218" s="326"/>
      <c r="AC218" s="326"/>
      <c r="AD218" s="326"/>
      <c r="AE218" s="326"/>
      <c r="AF218" s="347"/>
      <c r="AG218" s="22"/>
      <c r="AH218" s="22"/>
      <c r="AI218" s="22"/>
      <c r="AJ218" s="22"/>
      <c r="AK218" s="22"/>
      <c r="AL218" s="22"/>
      <c r="AM218" s="22"/>
      <c r="AN218" s="22"/>
      <c r="AO218" s="23"/>
      <c r="AP218" s="21"/>
      <c r="AQ218" s="21"/>
      <c r="AR218" s="21"/>
      <c r="AS218" s="21"/>
      <c r="AT218" s="22"/>
      <c r="AU218" s="22"/>
      <c r="AV218" s="23"/>
      <c r="AW218" s="23"/>
      <c r="AX218" s="23"/>
    </row>
    <row r="219" spans="1:56" ht="13.8" thickBot="1">
      <c r="A219" s="24" t="s">
        <v>111</v>
      </c>
      <c r="B219" s="24" t="s">
        <v>35</v>
      </c>
      <c r="C219" s="24" t="s">
        <v>37</v>
      </c>
      <c r="D219" s="24" t="s">
        <v>215</v>
      </c>
      <c r="E219" s="24" t="s">
        <v>217</v>
      </c>
      <c r="F219" s="24"/>
      <c r="G219" s="25"/>
      <c r="H219" s="25"/>
      <c r="I219" s="25"/>
      <c r="J219" s="250" t="s">
        <v>218</v>
      </c>
      <c r="K219" s="358">
        <f t="shared" si="13"/>
        <v>0</v>
      </c>
      <c r="L219" s="35">
        <f t="shared" si="14"/>
        <v>0</v>
      </c>
      <c r="M219" s="22"/>
      <c r="N219" s="22"/>
      <c r="O219" s="22"/>
      <c r="P219" s="22"/>
      <c r="Q219" s="326"/>
      <c r="R219" s="326"/>
      <c r="S219" s="326"/>
      <c r="T219" s="326"/>
      <c r="U219" s="326"/>
      <c r="V219" s="326"/>
      <c r="W219" s="326"/>
      <c r="X219" s="326"/>
      <c r="Y219" s="326"/>
      <c r="Z219" s="326"/>
      <c r="AA219" s="326"/>
      <c r="AB219" s="326"/>
      <c r="AC219" s="326"/>
      <c r="AD219" s="326"/>
      <c r="AE219" s="326"/>
      <c r="AF219" s="347"/>
      <c r="AG219" s="22"/>
      <c r="AH219" s="22"/>
      <c r="AI219" s="22"/>
      <c r="AJ219" s="22"/>
      <c r="AK219" s="22"/>
      <c r="AL219" s="22"/>
      <c r="AM219" s="22"/>
      <c r="AN219" s="22"/>
      <c r="AO219" s="23"/>
      <c r="AP219" s="21"/>
      <c r="AQ219" s="21"/>
      <c r="AR219" s="21"/>
      <c r="AS219" s="21"/>
      <c r="AT219" s="22"/>
      <c r="AU219" s="22"/>
      <c r="AV219" s="23"/>
      <c r="AW219" s="23"/>
      <c r="AX219" s="23"/>
    </row>
    <row r="220" spans="1:56" ht="36.6" customHeight="1" thickBot="1">
      <c r="A220" s="146" t="s">
        <v>111</v>
      </c>
      <c r="B220" s="146" t="s">
        <v>35</v>
      </c>
      <c r="C220" s="146" t="s">
        <v>37</v>
      </c>
      <c r="D220" s="146" t="s">
        <v>215</v>
      </c>
      <c r="E220" s="146" t="s">
        <v>217</v>
      </c>
      <c r="F220" s="49" t="s">
        <v>997</v>
      </c>
      <c r="G220" s="623" t="s">
        <v>989</v>
      </c>
      <c r="H220" s="504" t="s">
        <v>340</v>
      </c>
      <c r="I220" s="138" t="s">
        <v>344</v>
      </c>
      <c r="J220" s="395" t="s">
        <v>430</v>
      </c>
      <c r="K220" s="358">
        <f t="shared" si="13"/>
        <v>800000000</v>
      </c>
      <c r="L220" s="35">
        <f t="shared" si="14"/>
        <v>800000000</v>
      </c>
      <c r="M220" s="22">
        <v>800000000</v>
      </c>
      <c r="N220" s="22"/>
      <c r="O220" s="22"/>
      <c r="P220" s="22"/>
      <c r="Q220" s="326"/>
      <c r="R220" s="326"/>
      <c r="S220" s="326"/>
      <c r="T220" s="326"/>
      <c r="U220" s="326"/>
      <c r="V220" s="326"/>
      <c r="W220" s="326"/>
      <c r="X220" s="326"/>
      <c r="Y220" s="326"/>
      <c r="Z220" s="326"/>
      <c r="AA220" s="326"/>
      <c r="AB220" s="326"/>
      <c r="AC220" s="326"/>
      <c r="AD220" s="326"/>
      <c r="AE220" s="326"/>
      <c r="AF220" s="347"/>
      <c r="AG220" s="22"/>
      <c r="AH220" s="22"/>
      <c r="AI220" s="22"/>
      <c r="AJ220" s="22"/>
      <c r="AK220" s="22"/>
      <c r="AL220" s="22"/>
      <c r="AM220" s="22"/>
      <c r="AN220" s="22"/>
      <c r="AO220" s="23"/>
      <c r="AP220" s="21"/>
      <c r="AQ220" s="21"/>
      <c r="AR220" s="21"/>
      <c r="AS220" s="21"/>
      <c r="AT220" s="22"/>
      <c r="AU220" s="22"/>
      <c r="AV220" s="23"/>
      <c r="AW220" s="23"/>
      <c r="AX220" s="23"/>
    </row>
    <row r="221" spans="1:56" ht="51.6" customHeight="1" thickBot="1">
      <c r="A221" s="146" t="s">
        <v>111</v>
      </c>
      <c r="B221" s="146" t="s">
        <v>35</v>
      </c>
      <c r="C221" s="146" t="s">
        <v>37</v>
      </c>
      <c r="D221" s="146" t="s">
        <v>215</v>
      </c>
      <c r="E221" s="146" t="s">
        <v>217</v>
      </c>
      <c r="F221" s="49" t="s">
        <v>998</v>
      </c>
      <c r="G221" s="623" t="s">
        <v>990</v>
      </c>
      <c r="H221" s="504" t="s">
        <v>340</v>
      </c>
      <c r="I221" s="138"/>
      <c r="J221" s="392" t="s">
        <v>712</v>
      </c>
      <c r="K221" s="614">
        <f t="shared" si="13"/>
        <v>650420000</v>
      </c>
      <c r="L221" s="35">
        <f t="shared" si="14"/>
        <v>650420000</v>
      </c>
      <c r="M221" s="22"/>
      <c r="N221" s="22"/>
      <c r="O221" s="22"/>
      <c r="P221" s="22"/>
      <c r="Q221" s="326"/>
      <c r="R221" s="326"/>
      <c r="S221" s="326"/>
      <c r="T221" s="326"/>
      <c r="U221" s="326"/>
      <c r="V221" s="326"/>
      <c r="W221" s="326">
        <v>150000000</v>
      </c>
      <c r="X221" s="326">
        <v>255420000</v>
      </c>
      <c r="Y221" s="326"/>
      <c r="Z221" s="326"/>
      <c r="AA221" s="326"/>
      <c r="AB221" s="326"/>
      <c r="AC221" s="326"/>
      <c r="AD221" s="326"/>
      <c r="AE221" s="326"/>
      <c r="AF221" s="347"/>
      <c r="AG221" s="22"/>
      <c r="AH221" s="22"/>
      <c r="AI221" s="22"/>
      <c r="AJ221" s="22"/>
      <c r="AK221" s="22">
        <v>240000000</v>
      </c>
      <c r="AL221" s="22">
        <v>5000000</v>
      </c>
      <c r="AM221" s="22"/>
      <c r="AN221" s="22"/>
      <c r="AO221" s="23"/>
      <c r="AP221" s="21"/>
      <c r="AQ221" s="21"/>
      <c r="AR221" s="21"/>
      <c r="AS221" s="21"/>
      <c r="AT221" s="22"/>
      <c r="AU221" s="22"/>
      <c r="AV221" s="23"/>
      <c r="AW221" s="23"/>
      <c r="AX221" s="23"/>
    </row>
    <row r="222" spans="1:56" ht="47.1" customHeight="1" thickBot="1">
      <c r="A222" s="146" t="s">
        <v>111</v>
      </c>
      <c r="B222" s="146" t="s">
        <v>35</v>
      </c>
      <c r="C222" s="146" t="s">
        <v>37</v>
      </c>
      <c r="D222" s="146" t="s">
        <v>215</v>
      </c>
      <c r="E222" s="146" t="s">
        <v>217</v>
      </c>
      <c r="F222" s="49" t="s">
        <v>999</v>
      </c>
      <c r="G222" s="623" t="s">
        <v>991</v>
      </c>
      <c r="H222" s="504" t="s">
        <v>340</v>
      </c>
      <c r="I222" s="138"/>
      <c r="J222" s="395" t="s">
        <v>433</v>
      </c>
      <c r="K222" s="358">
        <f t="shared" si="13"/>
        <v>400000000</v>
      </c>
      <c r="L222" s="35">
        <f t="shared" si="14"/>
        <v>400000000</v>
      </c>
      <c r="M222" s="22">
        <v>400000000</v>
      </c>
      <c r="N222" s="22"/>
      <c r="O222" s="22"/>
      <c r="P222" s="22"/>
      <c r="Q222" s="326"/>
      <c r="R222" s="326"/>
      <c r="S222" s="326"/>
      <c r="T222" s="326"/>
      <c r="U222" s="326"/>
      <c r="V222" s="326"/>
      <c r="W222" s="326"/>
      <c r="X222" s="326"/>
      <c r="Y222" s="326"/>
      <c r="Z222" s="326"/>
      <c r="AA222" s="326"/>
      <c r="AB222" s="326"/>
      <c r="AC222" s="326"/>
      <c r="AD222" s="326"/>
      <c r="AE222" s="326"/>
      <c r="AF222" s="347"/>
      <c r="AG222" s="22"/>
      <c r="AH222" s="22"/>
      <c r="AI222" s="22"/>
      <c r="AJ222" s="22"/>
      <c r="AK222" s="22"/>
      <c r="AL222" s="22"/>
      <c r="AM222" s="22"/>
      <c r="AN222" s="22"/>
      <c r="AO222" s="23"/>
      <c r="AP222" s="21"/>
      <c r="AQ222" s="21"/>
      <c r="AR222" s="21"/>
      <c r="AS222" s="21"/>
      <c r="AT222" s="22"/>
      <c r="AU222" s="22"/>
      <c r="AV222" s="23"/>
      <c r="AW222" s="23"/>
      <c r="AX222" s="23"/>
    </row>
    <row r="223" spans="1:56" ht="47.1" customHeight="1" thickBot="1">
      <c r="A223" s="146" t="s">
        <v>111</v>
      </c>
      <c r="B223" s="146" t="s">
        <v>35</v>
      </c>
      <c r="C223" s="146" t="s">
        <v>37</v>
      </c>
      <c r="D223" s="146" t="s">
        <v>215</v>
      </c>
      <c r="E223" s="146" t="s">
        <v>217</v>
      </c>
      <c r="F223" s="49" t="s">
        <v>1000</v>
      </c>
      <c r="G223" s="623" t="s">
        <v>992</v>
      </c>
      <c r="H223" s="504" t="s">
        <v>340</v>
      </c>
      <c r="I223" s="138"/>
      <c r="J223" s="395" t="s">
        <v>434</v>
      </c>
      <c r="K223" s="358">
        <f t="shared" si="13"/>
        <v>400000000</v>
      </c>
      <c r="L223" s="35">
        <f t="shared" si="14"/>
        <v>400000000</v>
      </c>
      <c r="M223" s="22">
        <v>400000000</v>
      </c>
      <c r="N223" s="22"/>
      <c r="O223" s="22"/>
      <c r="P223" s="22"/>
      <c r="Q223" s="326"/>
      <c r="R223" s="326"/>
      <c r="S223" s="326"/>
      <c r="T223" s="326"/>
      <c r="U223" s="326"/>
      <c r="V223" s="326"/>
      <c r="W223" s="326"/>
      <c r="X223" s="326"/>
      <c r="Y223" s="326"/>
      <c r="Z223" s="326"/>
      <c r="AA223" s="326"/>
      <c r="AB223" s="326"/>
      <c r="AC223" s="326"/>
      <c r="AD223" s="326"/>
      <c r="AE223" s="326"/>
      <c r="AF223" s="347"/>
      <c r="AG223" s="22"/>
      <c r="AH223" s="22"/>
      <c r="AI223" s="22"/>
      <c r="AJ223" s="22"/>
      <c r="AK223" s="22"/>
      <c r="AL223" s="22"/>
      <c r="AM223" s="22"/>
      <c r="AN223" s="22"/>
      <c r="AO223" s="23"/>
      <c r="AP223" s="21"/>
      <c r="AQ223" s="21"/>
      <c r="AR223" s="21"/>
      <c r="AS223" s="21"/>
      <c r="AT223" s="22"/>
      <c r="AU223" s="22"/>
      <c r="AV223" s="23"/>
      <c r="AW223" s="23"/>
      <c r="AX223" s="23"/>
    </row>
    <row r="224" spans="1:56" ht="35.4" customHeight="1" thickBot="1">
      <c r="A224" s="146" t="s">
        <v>111</v>
      </c>
      <c r="B224" s="146" t="s">
        <v>35</v>
      </c>
      <c r="C224" s="146" t="s">
        <v>37</v>
      </c>
      <c r="D224" s="146" t="s">
        <v>215</v>
      </c>
      <c r="E224" s="146" t="s">
        <v>217</v>
      </c>
      <c r="F224" s="49" t="s">
        <v>1001</v>
      </c>
      <c r="G224" s="623" t="s">
        <v>993</v>
      </c>
      <c r="H224" s="504" t="s">
        <v>340</v>
      </c>
      <c r="I224" s="138" t="s">
        <v>345</v>
      </c>
      <c r="J224" s="395" t="s">
        <v>435</v>
      </c>
      <c r="K224" s="358">
        <f t="shared" si="13"/>
        <v>500000000</v>
      </c>
      <c r="L224" s="35">
        <f t="shared" si="14"/>
        <v>500000000</v>
      </c>
      <c r="M224" s="22">
        <v>500000000</v>
      </c>
      <c r="N224" s="22"/>
      <c r="O224" s="22"/>
      <c r="P224" s="22"/>
      <c r="Q224" s="326"/>
      <c r="R224" s="326"/>
      <c r="S224" s="326"/>
      <c r="T224" s="326"/>
      <c r="U224" s="326"/>
      <c r="V224" s="326"/>
      <c r="W224" s="326"/>
      <c r="X224" s="326"/>
      <c r="Y224" s="326"/>
      <c r="Z224" s="326"/>
      <c r="AA224" s="326"/>
      <c r="AB224" s="326"/>
      <c r="AC224" s="326"/>
      <c r="AD224" s="326"/>
      <c r="AE224" s="326"/>
      <c r="AF224" s="347"/>
      <c r="AG224" s="22"/>
      <c r="AH224" s="22"/>
      <c r="AI224" s="22"/>
      <c r="AJ224" s="22"/>
      <c r="AK224" s="22"/>
      <c r="AL224" s="22"/>
      <c r="AM224" s="22"/>
      <c r="AN224" s="22"/>
      <c r="AO224" s="23"/>
      <c r="AP224" s="21"/>
      <c r="AQ224" s="21"/>
      <c r="AR224" s="21"/>
      <c r="AS224" s="21"/>
      <c r="AT224" s="22"/>
      <c r="AU224" s="22"/>
      <c r="AV224" s="23"/>
      <c r="AW224" s="23"/>
      <c r="AX224" s="23"/>
    </row>
    <row r="225" spans="1:50" ht="35.4" customHeight="1" thickBot="1">
      <c r="A225" s="146" t="s">
        <v>111</v>
      </c>
      <c r="B225" s="146" t="s">
        <v>35</v>
      </c>
      <c r="C225" s="146" t="s">
        <v>37</v>
      </c>
      <c r="D225" s="146" t="s">
        <v>215</v>
      </c>
      <c r="E225" s="146" t="s">
        <v>217</v>
      </c>
      <c r="F225" s="49" t="s">
        <v>1002</v>
      </c>
      <c r="G225" s="623" t="s">
        <v>994</v>
      </c>
      <c r="H225" s="504" t="s">
        <v>340</v>
      </c>
      <c r="I225" s="138"/>
      <c r="J225" s="396" t="s">
        <v>436</v>
      </c>
      <c r="K225" s="358">
        <f t="shared" si="13"/>
        <v>350000000</v>
      </c>
      <c r="L225" s="35">
        <f t="shared" si="14"/>
        <v>350000000</v>
      </c>
      <c r="M225" s="21">
        <v>350000000</v>
      </c>
    </row>
    <row r="226" spans="1:50" ht="35.4" customHeight="1" thickBot="1">
      <c r="A226" s="146" t="s">
        <v>111</v>
      </c>
      <c r="B226" s="146" t="s">
        <v>35</v>
      </c>
      <c r="C226" s="146" t="s">
        <v>37</v>
      </c>
      <c r="D226" s="146" t="s">
        <v>215</v>
      </c>
      <c r="E226" s="146" t="s">
        <v>217</v>
      </c>
      <c r="F226" s="49" t="s">
        <v>1003</v>
      </c>
      <c r="G226" s="623" t="s">
        <v>995</v>
      </c>
      <c r="H226" s="504" t="s">
        <v>340</v>
      </c>
      <c r="I226" s="138"/>
      <c r="J226" s="396" t="s">
        <v>751</v>
      </c>
      <c r="K226" s="358">
        <f t="shared" si="13"/>
        <v>150000000</v>
      </c>
      <c r="L226" s="35">
        <f t="shared" si="14"/>
        <v>150000000</v>
      </c>
      <c r="M226" s="21">
        <v>150000000</v>
      </c>
    </row>
    <row r="227" spans="1:50" ht="35.4" customHeight="1">
      <c r="A227" s="146" t="s">
        <v>111</v>
      </c>
      <c r="B227" s="146" t="s">
        <v>35</v>
      </c>
      <c r="C227" s="146" t="s">
        <v>37</v>
      </c>
      <c r="D227" s="146" t="s">
        <v>215</v>
      </c>
      <c r="E227" s="146" t="s">
        <v>217</v>
      </c>
      <c r="F227" s="49" t="s">
        <v>1004</v>
      </c>
      <c r="G227" s="623" t="s">
        <v>996</v>
      </c>
      <c r="H227" s="504" t="s">
        <v>339</v>
      </c>
      <c r="I227" s="138"/>
      <c r="J227" s="396" t="s">
        <v>1381</v>
      </c>
      <c r="K227" s="358">
        <f t="shared" si="13"/>
        <v>200000000</v>
      </c>
      <c r="L227" s="35">
        <f t="shared" si="14"/>
        <v>200000000</v>
      </c>
      <c r="M227" s="21">
        <v>200000000</v>
      </c>
    </row>
    <row r="228" spans="1:50" ht="22.35" customHeight="1">
      <c r="A228" s="18" t="s">
        <v>111</v>
      </c>
      <c r="B228" s="18" t="s">
        <v>37</v>
      </c>
      <c r="C228" s="18"/>
      <c r="D228" s="18"/>
      <c r="E228" s="18"/>
      <c r="F228" s="18"/>
      <c r="G228" s="19"/>
      <c r="H228" s="19"/>
      <c r="I228" s="19"/>
      <c r="J228" s="248" t="s">
        <v>38</v>
      </c>
      <c r="K228" s="358">
        <f t="shared" si="13"/>
        <v>0</v>
      </c>
      <c r="L228" s="35">
        <f t="shared" si="14"/>
        <v>0</v>
      </c>
      <c r="M228" s="22"/>
      <c r="N228" s="22"/>
      <c r="O228" s="22"/>
      <c r="P228" s="22"/>
      <c r="Q228" s="326"/>
      <c r="R228" s="326"/>
      <c r="S228" s="326"/>
      <c r="T228" s="326"/>
      <c r="U228" s="326"/>
      <c r="V228" s="326"/>
      <c r="W228" s="326"/>
      <c r="X228" s="326"/>
      <c r="Y228" s="326"/>
      <c r="Z228" s="326"/>
      <c r="AA228" s="326"/>
      <c r="AB228" s="326"/>
      <c r="AC228" s="326"/>
      <c r="AD228" s="326"/>
      <c r="AE228" s="326"/>
      <c r="AF228" s="347"/>
      <c r="AG228" s="22"/>
      <c r="AH228" s="22"/>
      <c r="AI228" s="22"/>
      <c r="AJ228" s="22"/>
      <c r="AK228" s="22"/>
      <c r="AL228" s="22"/>
      <c r="AM228" s="22"/>
      <c r="AN228" s="22"/>
      <c r="AO228" s="23"/>
      <c r="AP228" s="21"/>
      <c r="AQ228" s="21"/>
      <c r="AR228" s="21"/>
      <c r="AS228" s="21"/>
      <c r="AT228" s="22"/>
      <c r="AU228" s="22"/>
      <c r="AV228" s="23"/>
      <c r="AW228" s="23"/>
      <c r="AX228" s="23"/>
    </row>
    <row r="229" spans="1:50" ht="16.350000000000001" customHeight="1">
      <c r="A229" s="18" t="s">
        <v>111</v>
      </c>
      <c r="B229" s="18" t="s">
        <v>37</v>
      </c>
      <c r="C229" s="18" t="s">
        <v>39</v>
      </c>
      <c r="D229" s="18"/>
      <c r="E229" s="18"/>
      <c r="F229" s="18"/>
      <c r="G229" s="19"/>
      <c r="H229" s="19"/>
      <c r="I229" s="19"/>
      <c r="J229" s="248" t="s">
        <v>40</v>
      </c>
      <c r="K229" s="358">
        <f t="shared" si="13"/>
        <v>0</v>
      </c>
      <c r="L229" s="35">
        <f t="shared" si="14"/>
        <v>0</v>
      </c>
      <c r="M229" s="22"/>
      <c r="N229" s="22"/>
      <c r="O229" s="22"/>
      <c r="P229" s="22"/>
      <c r="Q229" s="326"/>
      <c r="R229" s="326"/>
      <c r="S229" s="326"/>
      <c r="T229" s="326"/>
      <c r="U229" s="326"/>
      <c r="V229" s="326"/>
      <c r="W229" s="326"/>
      <c r="X229" s="326"/>
      <c r="Y229" s="326"/>
      <c r="Z229" s="326"/>
      <c r="AA229" s="326"/>
      <c r="AB229" s="326"/>
      <c r="AC229" s="326"/>
      <c r="AD229" s="326"/>
      <c r="AE229" s="326"/>
      <c r="AF229" s="347"/>
      <c r="AG229" s="22"/>
      <c r="AH229" s="22"/>
      <c r="AI229" s="22"/>
      <c r="AJ229" s="22"/>
      <c r="AK229" s="22"/>
      <c r="AL229" s="22"/>
      <c r="AM229" s="22"/>
      <c r="AN229" s="22"/>
      <c r="AO229" s="23"/>
      <c r="AP229" s="21"/>
      <c r="AQ229" s="21"/>
      <c r="AR229" s="21"/>
      <c r="AS229" s="21"/>
      <c r="AT229" s="22"/>
      <c r="AU229" s="22"/>
      <c r="AV229" s="23"/>
      <c r="AW229" s="23"/>
      <c r="AX229" s="23"/>
    </row>
    <row r="230" spans="1:50" ht="24.6" customHeight="1">
      <c r="A230" s="24" t="s">
        <v>111</v>
      </c>
      <c r="B230" s="24" t="s">
        <v>37</v>
      </c>
      <c r="C230" s="24" t="s">
        <v>39</v>
      </c>
      <c r="D230" s="24" t="s">
        <v>41</v>
      </c>
      <c r="E230" s="24"/>
      <c r="F230" s="24"/>
      <c r="G230" s="25"/>
      <c r="H230" s="25"/>
      <c r="I230" s="25"/>
      <c r="J230" s="249" t="s">
        <v>42</v>
      </c>
      <c r="K230" s="358">
        <f t="shared" si="13"/>
        <v>0</v>
      </c>
      <c r="L230" s="35">
        <f t="shared" si="14"/>
        <v>0</v>
      </c>
      <c r="M230" s="22"/>
      <c r="N230" s="22"/>
      <c r="O230" s="22"/>
      <c r="P230" s="22"/>
      <c r="Q230" s="326"/>
      <c r="R230" s="326"/>
      <c r="S230" s="326"/>
      <c r="T230" s="326"/>
      <c r="U230" s="326"/>
      <c r="V230" s="326"/>
      <c r="W230" s="326"/>
      <c r="X230" s="326"/>
      <c r="Y230" s="326"/>
      <c r="Z230" s="326"/>
      <c r="AA230" s="326"/>
      <c r="AB230" s="326"/>
      <c r="AC230" s="326"/>
      <c r="AD230" s="326"/>
      <c r="AE230" s="326"/>
      <c r="AF230" s="347"/>
      <c r="AG230" s="22"/>
      <c r="AH230" s="22"/>
      <c r="AI230" s="22"/>
      <c r="AJ230" s="22"/>
      <c r="AK230" s="22"/>
      <c r="AL230" s="22"/>
      <c r="AM230" s="22"/>
      <c r="AN230" s="22"/>
      <c r="AO230" s="23"/>
      <c r="AP230" s="21"/>
      <c r="AQ230" s="21"/>
      <c r="AR230" s="21"/>
      <c r="AS230" s="21"/>
      <c r="AT230" s="22"/>
      <c r="AU230" s="22"/>
      <c r="AV230" s="23"/>
      <c r="AW230" s="23"/>
      <c r="AX230" s="23"/>
    </row>
    <row r="231" spans="1:50" ht="24" customHeight="1">
      <c r="A231" s="24" t="s">
        <v>111</v>
      </c>
      <c r="B231" s="24" t="s">
        <v>37</v>
      </c>
      <c r="C231" s="24" t="s">
        <v>39</v>
      </c>
      <c r="D231" s="24" t="s">
        <v>41</v>
      </c>
      <c r="E231" s="24" t="s">
        <v>43</v>
      </c>
      <c r="F231" s="24"/>
      <c r="G231" s="25"/>
      <c r="H231" s="25"/>
      <c r="I231" s="25"/>
      <c r="J231" s="250" t="s">
        <v>219</v>
      </c>
      <c r="K231" s="358">
        <f t="shared" ref="K231:K240" si="15">+L231</f>
        <v>0</v>
      </c>
      <c r="L231" s="35">
        <f t="shared" ref="L231:L240" si="16">SUM(M231:BH231)</f>
        <v>0</v>
      </c>
      <c r="M231" s="22"/>
      <c r="N231" s="22"/>
      <c r="O231" s="22"/>
      <c r="P231" s="22"/>
      <c r="Q231" s="326"/>
      <c r="R231" s="326"/>
      <c r="S231" s="326"/>
      <c r="T231" s="326"/>
      <c r="U231" s="326"/>
      <c r="V231" s="326"/>
      <c r="W231" s="326"/>
      <c r="X231" s="326"/>
      <c r="Y231" s="326"/>
      <c r="Z231" s="326"/>
      <c r="AA231" s="326"/>
      <c r="AB231" s="326"/>
      <c r="AC231" s="326"/>
      <c r="AD231" s="326"/>
      <c r="AE231" s="326"/>
      <c r="AF231" s="347"/>
      <c r="AG231" s="22"/>
      <c r="AH231" s="22"/>
      <c r="AI231" s="22"/>
      <c r="AJ231" s="22"/>
      <c r="AK231" s="22"/>
      <c r="AL231" s="22"/>
      <c r="AM231" s="22"/>
      <c r="AN231" s="22"/>
      <c r="AO231" s="23"/>
      <c r="AP231" s="21"/>
      <c r="AQ231" s="21"/>
      <c r="AR231" s="21"/>
      <c r="AS231" s="21"/>
      <c r="AT231" s="22"/>
      <c r="AU231" s="22"/>
      <c r="AV231" s="23"/>
      <c r="AW231" s="23"/>
      <c r="AX231" s="23"/>
    </row>
    <row r="232" spans="1:50" ht="43.65" customHeight="1" thickBot="1">
      <c r="A232" s="148" t="s">
        <v>111</v>
      </c>
      <c r="B232" s="90" t="s">
        <v>37</v>
      </c>
      <c r="C232" s="90" t="s">
        <v>39</v>
      </c>
      <c r="D232" s="90" t="s">
        <v>41</v>
      </c>
      <c r="E232" s="90" t="s">
        <v>43</v>
      </c>
      <c r="F232" s="49" t="s">
        <v>1009</v>
      </c>
      <c r="G232" s="617" t="s">
        <v>1005</v>
      </c>
      <c r="H232" s="48" t="s">
        <v>339</v>
      </c>
      <c r="I232" s="143" t="s">
        <v>346</v>
      </c>
      <c r="J232" s="536" t="s">
        <v>409</v>
      </c>
      <c r="K232" s="358">
        <f t="shared" si="15"/>
        <v>800000000</v>
      </c>
      <c r="L232" s="35">
        <f t="shared" si="16"/>
        <v>800000000</v>
      </c>
      <c r="M232" s="22">
        <v>800000000</v>
      </c>
      <c r="N232" s="22"/>
      <c r="O232" s="22"/>
      <c r="P232" s="22"/>
      <c r="Q232" s="326"/>
      <c r="R232" s="326"/>
      <c r="S232" s="326"/>
      <c r="T232" s="326"/>
      <c r="U232" s="326"/>
      <c r="V232" s="326"/>
      <c r="W232" s="326"/>
      <c r="X232" s="326"/>
      <c r="Y232" s="326"/>
      <c r="Z232" s="326"/>
      <c r="AA232" s="326"/>
      <c r="AB232" s="326"/>
      <c r="AC232" s="326"/>
      <c r="AD232" s="326"/>
      <c r="AE232" s="326"/>
      <c r="AF232" s="347"/>
      <c r="AG232" s="22"/>
      <c r="AH232" s="22"/>
      <c r="AI232" s="22"/>
      <c r="AJ232" s="22"/>
      <c r="AK232" s="22"/>
      <c r="AL232" s="22"/>
      <c r="AM232" s="22"/>
      <c r="AN232" s="22"/>
      <c r="AO232" s="23"/>
      <c r="AP232" s="21"/>
      <c r="AQ232" s="21"/>
      <c r="AR232" s="21"/>
      <c r="AS232" s="21"/>
      <c r="AT232" s="22"/>
      <c r="AU232" s="22"/>
      <c r="AV232" s="23"/>
      <c r="AW232" s="23"/>
      <c r="AX232" s="23"/>
    </row>
    <row r="233" spans="1:50" ht="46.65" customHeight="1">
      <c r="A233" s="148" t="s">
        <v>111</v>
      </c>
      <c r="B233" s="90" t="s">
        <v>37</v>
      </c>
      <c r="C233" s="90" t="s">
        <v>39</v>
      </c>
      <c r="D233" s="90" t="s">
        <v>41</v>
      </c>
      <c r="E233" s="90" t="s">
        <v>43</v>
      </c>
      <c r="F233" s="49" t="s">
        <v>1010</v>
      </c>
      <c r="G233" s="617" t="s">
        <v>1006</v>
      </c>
      <c r="H233" s="319" t="s">
        <v>339</v>
      </c>
      <c r="I233" s="81" t="s">
        <v>347</v>
      </c>
      <c r="J233" s="398" t="s">
        <v>740</v>
      </c>
      <c r="K233" s="358">
        <f t="shared" si="15"/>
        <v>323130000</v>
      </c>
      <c r="L233" s="35">
        <f t="shared" si="16"/>
        <v>323130000</v>
      </c>
      <c r="M233" s="22"/>
      <c r="N233" s="22"/>
      <c r="O233" s="22"/>
      <c r="P233" s="22"/>
      <c r="Q233" s="326">
        <v>14000000</v>
      </c>
      <c r="R233" s="326">
        <v>4410000</v>
      </c>
      <c r="S233" s="326">
        <v>490000</v>
      </c>
      <c r="T233" s="326">
        <v>125000000</v>
      </c>
      <c r="U233" s="326">
        <v>350000</v>
      </c>
      <c r="V233" s="326">
        <v>400000</v>
      </c>
      <c r="W233" s="326"/>
      <c r="X233" s="326">
        <v>9000000</v>
      </c>
      <c r="Y233" s="326">
        <v>700000</v>
      </c>
      <c r="Z233" s="326">
        <v>300000</v>
      </c>
      <c r="AA233" s="326">
        <v>1500000</v>
      </c>
      <c r="AB233" s="326">
        <v>300000</v>
      </c>
      <c r="AC233" s="326">
        <v>80000</v>
      </c>
      <c r="AD233" s="326">
        <v>1300000</v>
      </c>
      <c r="AE233" s="326">
        <v>165000000</v>
      </c>
      <c r="AF233" s="347">
        <v>300000</v>
      </c>
      <c r="AG233" s="22"/>
      <c r="AH233" s="22"/>
      <c r="AI233" s="22"/>
      <c r="AJ233" s="22"/>
      <c r="AK233" s="22"/>
      <c r="AL233" s="22"/>
      <c r="AM233" s="22"/>
      <c r="AN233" s="22"/>
      <c r="AO233" s="23"/>
      <c r="AP233" s="21"/>
      <c r="AQ233" s="21"/>
      <c r="AR233" s="21"/>
      <c r="AS233" s="21"/>
      <c r="AT233" s="22"/>
      <c r="AU233" s="22"/>
      <c r="AV233" s="23"/>
      <c r="AW233" s="23"/>
      <c r="AX233" s="23"/>
    </row>
    <row r="234" spans="1:50" ht="39" customHeight="1">
      <c r="A234" s="148" t="s">
        <v>111</v>
      </c>
      <c r="B234" s="90" t="s">
        <v>37</v>
      </c>
      <c r="C234" s="90" t="s">
        <v>39</v>
      </c>
      <c r="D234" s="90" t="s">
        <v>41</v>
      </c>
      <c r="E234" s="90" t="s">
        <v>43</v>
      </c>
      <c r="F234" s="49" t="s">
        <v>1011</v>
      </c>
      <c r="G234" s="617" t="s">
        <v>1007</v>
      </c>
      <c r="H234" s="319" t="s">
        <v>339</v>
      </c>
      <c r="I234" s="322"/>
      <c r="J234" s="539" t="s">
        <v>763</v>
      </c>
      <c r="K234" s="358">
        <f t="shared" si="15"/>
        <v>800000000</v>
      </c>
      <c r="L234" s="35">
        <f t="shared" si="16"/>
        <v>800000000</v>
      </c>
      <c r="M234" s="21">
        <v>800000000</v>
      </c>
    </row>
    <row r="235" spans="1:50" ht="40.65" customHeight="1">
      <c r="A235" s="28" t="s">
        <v>111</v>
      </c>
      <c r="B235" s="28" t="s">
        <v>37</v>
      </c>
      <c r="C235" s="28" t="s">
        <v>39</v>
      </c>
      <c r="D235" s="28" t="s">
        <v>41</v>
      </c>
      <c r="E235" s="28" t="s">
        <v>43</v>
      </c>
      <c r="F235" s="49" t="s">
        <v>1012</v>
      </c>
      <c r="G235" s="617" t="s">
        <v>1008</v>
      </c>
      <c r="H235" s="48" t="s">
        <v>340</v>
      </c>
      <c r="I235" s="143"/>
      <c r="J235" s="399" t="s">
        <v>437</v>
      </c>
      <c r="K235" s="358">
        <f t="shared" si="15"/>
        <v>197000000</v>
      </c>
      <c r="L235" s="35">
        <f t="shared" si="16"/>
        <v>197000000</v>
      </c>
      <c r="AK235" s="1">
        <v>192000000</v>
      </c>
      <c r="AL235" s="1">
        <v>5000000</v>
      </c>
    </row>
    <row r="236" spans="1:50" ht="19.649999999999999" customHeight="1">
      <c r="A236" s="149" t="s">
        <v>105</v>
      </c>
      <c r="B236" s="150"/>
      <c r="C236" s="150"/>
      <c r="D236" s="150"/>
      <c r="E236" s="150"/>
      <c r="F236" s="150"/>
      <c r="G236" s="145"/>
      <c r="H236" s="145"/>
      <c r="I236" s="145"/>
      <c r="J236" s="247" t="s">
        <v>220</v>
      </c>
      <c r="K236" s="358">
        <f t="shared" si="15"/>
        <v>0</v>
      </c>
      <c r="L236" s="35">
        <f t="shared" si="16"/>
        <v>0</v>
      </c>
      <c r="M236" s="22"/>
      <c r="N236" s="22"/>
      <c r="O236" s="22"/>
      <c r="P236" s="22"/>
      <c r="Q236" s="326"/>
      <c r="R236" s="326"/>
      <c r="S236" s="326"/>
      <c r="T236" s="326"/>
      <c r="U236" s="326"/>
      <c r="V236" s="326"/>
      <c r="W236" s="326"/>
      <c r="X236" s="326"/>
      <c r="Y236" s="326"/>
      <c r="Z236" s="326"/>
      <c r="AA236" s="326"/>
      <c r="AB236" s="326"/>
      <c r="AC236" s="326"/>
      <c r="AD236" s="326"/>
      <c r="AE236" s="326"/>
      <c r="AF236" s="347"/>
      <c r="AG236" s="22"/>
      <c r="AH236" s="22"/>
      <c r="AI236" s="22"/>
      <c r="AJ236" s="22"/>
      <c r="AK236" s="22"/>
      <c r="AL236" s="22"/>
      <c r="AM236" s="22"/>
      <c r="AN236" s="22"/>
      <c r="AO236" s="23"/>
      <c r="AP236" s="21"/>
      <c r="AQ236" s="21"/>
      <c r="AR236" s="21"/>
      <c r="AS236" s="21"/>
      <c r="AT236" s="22"/>
      <c r="AU236" s="22"/>
      <c r="AV236" s="23"/>
      <c r="AW236" s="23"/>
      <c r="AX236" s="23"/>
    </row>
    <row r="237" spans="1:50" s="37" customFormat="1" ht="25.35" customHeight="1">
      <c r="A237" s="151" t="s">
        <v>105</v>
      </c>
      <c r="B237" s="151" t="s">
        <v>94</v>
      </c>
      <c r="C237" s="151"/>
      <c r="D237" s="151"/>
      <c r="E237" s="151"/>
      <c r="F237" s="151"/>
      <c r="G237" s="152"/>
      <c r="H237" s="152"/>
      <c r="I237" s="152"/>
      <c r="J237" s="268" t="s">
        <v>95</v>
      </c>
      <c r="K237" s="358">
        <f t="shared" si="15"/>
        <v>0</v>
      </c>
      <c r="L237" s="35">
        <f t="shared" si="16"/>
        <v>0</v>
      </c>
      <c r="M237" s="35"/>
      <c r="N237" s="35"/>
      <c r="O237" s="35"/>
      <c r="P237" s="35"/>
      <c r="Q237" s="327"/>
      <c r="R237" s="327"/>
      <c r="S237" s="327"/>
      <c r="T237" s="327"/>
      <c r="U237" s="327"/>
      <c r="V237" s="327"/>
      <c r="W237" s="327"/>
      <c r="X237" s="327"/>
      <c r="Y237" s="327"/>
      <c r="Z237" s="327"/>
      <c r="AA237" s="327"/>
      <c r="AB237" s="327"/>
      <c r="AC237" s="327"/>
      <c r="AD237" s="327"/>
      <c r="AE237" s="327"/>
      <c r="AF237" s="349"/>
      <c r="AG237" s="35"/>
      <c r="AH237" s="35"/>
      <c r="AI237" s="35"/>
      <c r="AJ237" s="35"/>
      <c r="AK237" s="35"/>
      <c r="AL237" s="35"/>
      <c r="AM237" s="35"/>
      <c r="AN237" s="35"/>
      <c r="AO237" s="36"/>
      <c r="AP237" s="30"/>
      <c r="AQ237" s="30"/>
      <c r="AR237" s="30"/>
      <c r="AS237" s="30"/>
      <c r="AT237" s="35"/>
      <c r="AU237" s="35"/>
      <c r="AV237" s="36"/>
      <c r="AW237" s="36"/>
      <c r="AX237" s="36"/>
    </row>
    <row r="238" spans="1:50" s="37" customFormat="1" ht="36.6" customHeight="1">
      <c r="A238" s="151" t="s">
        <v>105</v>
      </c>
      <c r="B238" s="151" t="s">
        <v>94</v>
      </c>
      <c r="C238" s="151" t="s">
        <v>94</v>
      </c>
      <c r="D238" s="151"/>
      <c r="E238" s="151"/>
      <c r="F238" s="151"/>
      <c r="G238" s="152"/>
      <c r="H238" s="152"/>
      <c r="I238" s="152"/>
      <c r="J238" s="269" t="s">
        <v>119</v>
      </c>
      <c r="K238" s="358">
        <f t="shared" si="15"/>
        <v>0</v>
      </c>
      <c r="L238" s="35">
        <f t="shared" si="16"/>
        <v>0</v>
      </c>
      <c r="M238" s="35"/>
      <c r="N238" s="35"/>
      <c r="O238" s="35"/>
      <c r="P238" s="35"/>
      <c r="Q238" s="327"/>
      <c r="R238" s="327"/>
      <c r="S238" s="327"/>
      <c r="T238" s="327"/>
      <c r="U238" s="327"/>
      <c r="V238" s="327"/>
      <c r="W238" s="327"/>
      <c r="X238" s="327"/>
      <c r="Y238" s="327"/>
      <c r="Z238" s="327"/>
      <c r="AA238" s="327"/>
      <c r="AB238" s="327"/>
      <c r="AC238" s="327"/>
      <c r="AD238" s="327"/>
      <c r="AE238" s="327"/>
      <c r="AF238" s="349"/>
      <c r="AG238" s="35"/>
      <c r="AH238" s="35"/>
      <c r="AI238" s="35"/>
      <c r="AJ238" s="35"/>
      <c r="AK238" s="35"/>
      <c r="AL238" s="35"/>
      <c r="AM238" s="35"/>
      <c r="AN238" s="35"/>
      <c r="AO238" s="36"/>
      <c r="AP238" s="30"/>
      <c r="AQ238" s="30"/>
      <c r="AR238" s="30"/>
      <c r="AS238" s="30"/>
      <c r="AT238" s="35"/>
      <c r="AU238" s="35"/>
      <c r="AV238" s="36"/>
      <c r="AW238" s="36"/>
      <c r="AX238" s="36"/>
    </row>
    <row r="239" spans="1:50" s="37" customFormat="1" ht="29.4" customHeight="1">
      <c r="A239" s="153" t="s">
        <v>105</v>
      </c>
      <c r="B239" s="153" t="s">
        <v>94</v>
      </c>
      <c r="C239" s="153" t="s">
        <v>94</v>
      </c>
      <c r="D239" s="153" t="s">
        <v>37</v>
      </c>
      <c r="E239" s="153"/>
      <c r="F239" s="153"/>
      <c r="G239" s="55"/>
      <c r="H239" s="55"/>
      <c r="I239" s="55"/>
      <c r="J239" s="270" t="s">
        <v>221</v>
      </c>
      <c r="K239" s="358">
        <f t="shared" si="15"/>
        <v>0</v>
      </c>
      <c r="L239" s="35">
        <f t="shared" si="16"/>
        <v>0</v>
      </c>
      <c r="M239" s="35"/>
      <c r="N239" s="35"/>
      <c r="O239" s="35"/>
      <c r="P239" s="35"/>
      <c r="Q239" s="327"/>
      <c r="R239" s="327"/>
      <c r="S239" s="327"/>
      <c r="T239" s="327"/>
      <c r="U239" s="327"/>
      <c r="V239" s="327"/>
      <c r="W239" s="327"/>
      <c r="X239" s="327"/>
      <c r="Y239" s="327"/>
      <c r="Z239" s="327"/>
      <c r="AA239" s="327"/>
      <c r="AB239" s="327"/>
      <c r="AC239" s="327"/>
      <c r="AD239" s="327"/>
      <c r="AE239" s="327"/>
      <c r="AF239" s="349"/>
      <c r="AG239" s="35"/>
      <c r="AH239" s="35"/>
      <c r="AI239" s="35"/>
      <c r="AJ239" s="35"/>
      <c r="AK239" s="35"/>
      <c r="AL239" s="35"/>
      <c r="AM239" s="35"/>
      <c r="AN239" s="35"/>
      <c r="AO239" s="36"/>
      <c r="AP239" s="30"/>
      <c r="AQ239" s="30"/>
      <c r="AR239" s="30"/>
      <c r="AS239" s="30"/>
      <c r="AT239" s="35"/>
      <c r="AU239" s="35"/>
      <c r="AV239" s="36"/>
      <c r="AW239" s="36"/>
      <c r="AX239" s="36"/>
    </row>
    <row r="240" spans="1:50" s="37" customFormat="1" ht="24" customHeight="1">
      <c r="A240" s="153" t="s">
        <v>105</v>
      </c>
      <c r="B240" s="153" t="s">
        <v>94</v>
      </c>
      <c r="C240" s="153" t="s">
        <v>94</v>
      </c>
      <c r="D240" s="153" t="s">
        <v>37</v>
      </c>
      <c r="E240" s="153" t="s">
        <v>222</v>
      </c>
      <c r="F240" s="153"/>
      <c r="G240" s="55"/>
      <c r="H240" s="55"/>
      <c r="I240" s="55"/>
      <c r="J240" s="270" t="s">
        <v>223</v>
      </c>
      <c r="K240" s="358">
        <f t="shared" si="15"/>
        <v>0</v>
      </c>
      <c r="L240" s="35">
        <f t="shared" si="16"/>
        <v>0</v>
      </c>
      <c r="M240" s="35"/>
      <c r="N240" s="35"/>
      <c r="O240" s="35"/>
      <c r="P240" s="35"/>
      <c r="Q240" s="327"/>
      <c r="R240" s="327"/>
      <c r="S240" s="327"/>
      <c r="T240" s="327"/>
      <c r="U240" s="327"/>
      <c r="V240" s="327"/>
      <c r="W240" s="327"/>
      <c r="X240" s="327"/>
      <c r="Y240" s="327"/>
      <c r="Z240" s="327"/>
      <c r="AA240" s="327"/>
      <c r="AB240" s="327"/>
      <c r="AC240" s="327"/>
      <c r="AD240" s="327"/>
      <c r="AE240" s="327"/>
      <c r="AF240" s="349"/>
      <c r="AG240" s="35"/>
      <c r="AH240" s="35"/>
      <c r="AI240" s="35"/>
      <c r="AJ240" s="35"/>
      <c r="AK240" s="35"/>
      <c r="AL240" s="35"/>
      <c r="AM240" s="35"/>
      <c r="AN240" s="35"/>
      <c r="AO240" s="36"/>
      <c r="AP240" s="30"/>
      <c r="AQ240" s="30"/>
      <c r="AR240" s="30"/>
      <c r="AS240" s="30"/>
      <c r="AT240" s="35"/>
      <c r="AU240" s="35"/>
      <c r="AV240" s="36"/>
      <c r="AW240" s="36"/>
      <c r="AX240" s="36"/>
    </row>
    <row r="241" spans="1:61" s="37" customFormat="1" ht="86.1" customHeight="1">
      <c r="A241" s="58" t="s">
        <v>105</v>
      </c>
      <c r="B241" s="58" t="s">
        <v>94</v>
      </c>
      <c r="C241" s="58" t="s">
        <v>94</v>
      </c>
      <c r="D241" s="58" t="s">
        <v>37</v>
      </c>
      <c r="E241" s="58" t="s">
        <v>222</v>
      </c>
      <c r="F241" s="49" t="s">
        <v>1019</v>
      </c>
      <c r="G241" s="628" t="s">
        <v>1013</v>
      </c>
      <c r="H241" s="129" t="s">
        <v>339</v>
      </c>
      <c r="I241" s="55"/>
      <c r="J241" s="676" t="s">
        <v>1173</v>
      </c>
      <c r="K241" s="358">
        <v>2255000000</v>
      </c>
      <c r="L241" s="35">
        <f>SUM(M241:BW241)</f>
        <v>2255000000</v>
      </c>
      <c r="M241" s="35"/>
      <c r="N241" s="35"/>
      <c r="O241" s="35"/>
      <c r="P241" s="35"/>
      <c r="Q241" s="327"/>
      <c r="R241" s="327"/>
      <c r="S241" s="327"/>
      <c r="T241" s="327"/>
      <c r="U241" s="327"/>
      <c r="V241" s="327"/>
      <c r="W241" s="327"/>
      <c r="X241" s="327"/>
      <c r="Y241" s="327"/>
      <c r="Z241" s="327"/>
      <c r="AA241" s="327"/>
      <c r="AB241" s="327"/>
      <c r="AC241" s="327"/>
      <c r="AD241" s="327"/>
      <c r="AE241" s="327"/>
      <c r="AF241" s="389"/>
      <c r="AG241" s="161"/>
      <c r="AH241" s="161"/>
      <c r="AI241" s="161"/>
      <c r="AJ241" s="161"/>
      <c r="AK241" s="161"/>
      <c r="AL241" s="161"/>
      <c r="AM241" s="161"/>
      <c r="AN241" s="161"/>
      <c r="AO241" s="59"/>
      <c r="AP241" s="162"/>
      <c r="AQ241" s="162"/>
      <c r="AR241" s="162"/>
      <c r="AS241" s="162"/>
      <c r="AT241" s="161"/>
      <c r="AU241" s="161"/>
      <c r="AV241" s="59"/>
      <c r="AW241" s="59"/>
      <c r="AX241" s="59"/>
      <c r="BI241" s="688">
        <v>2255000000</v>
      </c>
    </row>
    <row r="242" spans="1:61" ht="28.35" customHeight="1">
      <c r="A242" s="58" t="s">
        <v>105</v>
      </c>
      <c r="B242" s="58" t="s">
        <v>94</v>
      </c>
      <c r="C242" s="58" t="s">
        <v>94</v>
      </c>
      <c r="D242" s="58" t="s">
        <v>37</v>
      </c>
      <c r="E242" s="58" t="s">
        <v>222</v>
      </c>
      <c r="F242" s="49" t="s">
        <v>1020</v>
      </c>
      <c r="G242" s="619" t="s">
        <v>1014</v>
      </c>
      <c r="H242" s="129" t="s">
        <v>339</v>
      </c>
      <c r="I242" s="118"/>
      <c r="J242" s="532" t="s">
        <v>469</v>
      </c>
      <c r="K242" s="358">
        <f t="shared" ref="K242:K247" si="17">+L242</f>
        <v>1400000000</v>
      </c>
      <c r="L242" s="35">
        <f t="shared" ref="L242:L247" si="18">SUM(M242:BH242)</f>
        <v>1400000000</v>
      </c>
      <c r="M242" s="21">
        <v>1400000000</v>
      </c>
    </row>
    <row r="243" spans="1:61" ht="31.35" customHeight="1">
      <c r="A243" s="58" t="s">
        <v>105</v>
      </c>
      <c r="B243" s="58" t="s">
        <v>94</v>
      </c>
      <c r="C243" s="58" t="s">
        <v>94</v>
      </c>
      <c r="D243" s="58" t="s">
        <v>37</v>
      </c>
      <c r="E243" s="58" t="s">
        <v>222</v>
      </c>
      <c r="F243" s="49" t="s">
        <v>1021</v>
      </c>
      <c r="G243" s="619" t="s">
        <v>1015</v>
      </c>
      <c r="H243" s="129" t="s">
        <v>339</v>
      </c>
      <c r="I243" s="118"/>
      <c r="J243" s="532" t="s">
        <v>475</v>
      </c>
      <c r="K243" s="358">
        <f t="shared" si="17"/>
        <v>1000000000</v>
      </c>
      <c r="L243" s="35">
        <f t="shared" si="18"/>
        <v>1000000000</v>
      </c>
      <c r="M243" s="21">
        <v>1000000000</v>
      </c>
    </row>
    <row r="244" spans="1:61" ht="41.4" customHeight="1">
      <c r="A244" s="58" t="s">
        <v>105</v>
      </c>
      <c r="B244" s="58" t="s">
        <v>94</v>
      </c>
      <c r="C244" s="58" t="s">
        <v>94</v>
      </c>
      <c r="D244" s="58" t="s">
        <v>37</v>
      </c>
      <c r="E244" s="58" t="s">
        <v>222</v>
      </c>
      <c r="F244" s="49" t="s">
        <v>1022</v>
      </c>
      <c r="G244" s="619" t="s">
        <v>1016</v>
      </c>
      <c r="H244" s="62" t="s">
        <v>339</v>
      </c>
      <c r="I244" s="11"/>
      <c r="J244" s="532" t="s">
        <v>693</v>
      </c>
      <c r="K244" s="358">
        <f t="shared" si="17"/>
        <v>200000000</v>
      </c>
      <c r="L244" s="35">
        <f t="shared" si="18"/>
        <v>200000000</v>
      </c>
      <c r="M244" s="21">
        <v>200000000</v>
      </c>
    </row>
    <row r="245" spans="1:61" ht="34.35" customHeight="1">
      <c r="A245" s="58" t="s">
        <v>105</v>
      </c>
      <c r="B245" s="58" t="s">
        <v>94</v>
      </c>
      <c r="C245" s="58" t="s">
        <v>94</v>
      </c>
      <c r="D245" s="58" t="s">
        <v>37</v>
      </c>
      <c r="E245" s="58" t="s">
        <v>222</v>
      </c>
      <c r="F245" s="49" t="s">
        <v>1023</v>
      </c>
      <c r="G245" s="619" t="s">
        <v>1017</v>
      </c>
      <c r="H245" s="62" t="s">
        <v>339</v>
      </c>
      <c r="I245" s="11"/>
      <c r="J245" s="503" t="s">
        <v>753</v>
      </c>
      <c r="K245" s="358">
        <f t="shared" si="17"/>
        <v>1000000000</v>
      </c>
      <c r="L245" s="35">
        <f t="shared" si="18"/>
        <v>1000000000</v>
      </c>
      <c r="M245" s="21">
        <v>1000000000</v>
      </c>
    </row>
    <row r="246" spans="1:61" ht="37.35" customHeight="1">
      <c r="A246" s="58" t="s">
        <v>105</v>
      </c>
      <c r="B246" s="58" t="s">
        <v>94</v>
      </c>
      <c r="C246" s="58" t="s">
        <v>94</v>
      </c>
      <c r="D246" s="58" t="s">
        <v>37</v>
      </c>
      <c r="E246" s="58" t="s">
        <v>222</v>
      </c>
      <c r="F246" s="49" t="s">
        <v>1024</v>
      </c>
      <c r="G246" s="619" t="s">
        <v>1018</v>
      </c>
      <c r="H246" s="62" t="s">
        <v>339</v>
      </c>
      <c r="I246" s="11"/>
      <c r="J246" s="503" t="s">
        <v>752</v>
      </c>
      <c r="K246" s="358">
        <f t="shared" si="17"/>
        <v>400000000</v>
      </c>
      <c r="L246" s="35">
        <f t="shared" si="18"/>
        <v>400000000</v>
      </c>
      <c r="M246" s="21">
        <v>400000000</v>
      </c>
    </row>
    <row r="247" spans="1:61" ht="18" customHeight="1">
      <c r="A247" s="55" t="s">
        <v>105</v>
      </c>
      <c r="B247" s="55" t="s">
        <v>94</v>
      </c>
      <c r="C247" s="55" t="s">
        <v>94</v>
      </c>
      <c r="D247" s="55" t="s">
        <v>37</v>
      </c>
      <c r="E247" s="55" t="s">
        <v>172</v>
      </c>
      <c r="F247" s="55"/>
      <c r="G247" s="119"/>
      <c r="H247" s="119"/>
      <c r="I247" s="119"/>
      <c r="J247" s="256" t="s">
        <v>224</v>
      </c>
      <c r="K247" s="358">
        <f t="shared" si="17"/>
        <v>0</v>
      </c>
      <c r="L247" s="35">
        <f t="shared" si="18"/>
        <v>0</v>
      </c>
    </row>
    <row r="248" spans="1:61" s="37" customFormat="1" ht="47.4" customHeight="1">
      <c r="A248" s="58" t="s">
        <v>105</v>
      </c>
      <c r="B248" s="58" t="s">
        <v>94</v>
      </c>
      <c r="C248" s="58" t="s">
        <v>94</v>
      </c>
      <c r="D248" s="58" t="s">
        <v>37</v>
      </c>
      <c r="E248" s="58" t="s">
        <v>172</v>
      </c>
      <c r="F248" s="49" t="s">
        <v>1027</v>
      </c>
      <c r="G248" s="619" t="s">
        <v>1025</v>
      </c>
      <c r="H248" s="565" t="s">
        <v>339</v>
      </c>
      <c r="I248" s="565"/>
      <c r="J248" s="677" t="s">
        <v>764</v>
      </c>
      <c r="K248" s="358">
        <f>L248</f>
        <v>700000000</v>
      </c>
      <c r="L248" s="35">
        <v>700000000</v>
      </c>
      <c r="M248" s="30">
        <v>700000000</v>
      </c>
      <c r="N248" s="30"/>
      <c r="O248" s="30"/>
      <c r="P248" s="30"/>
      <c r="Q248" s="64"/>
      <c r="R248" s="64"/>
      <c r="S248" s="64"/>
      <c r="T248" s="64"/>
      <c r="U248" s="64"/>
      <c r="V248" s="64"/>
      <c r="W248" s="64"/>
      <c r="X248" s="64"/>
      <c r="Y248" s="64"/>
      <c r="Z248" s="64"/>
      <c r="AA248" s="64"/>
      <c r="AB248" s="64"/>
      <c r="AC248" s="64"/>
      <c r="AD248" s="64"/>
      <c r="AE248" s="64"/>
      <c r="AF248" s="329"/>
    </row>
    <row r="249" spans="1:61" ht="51" customHeight="1">
      <c r="A249" s="58" t="s">
        <v>105</v>
      </c>
      <c r="B249" s="58" t="s">
        <v>94</v>
      </c>
      <c r="C249" s="58" t="s">
        <v>94</v>
      </c>
      <c r="D249" s="58" t="s">
        <v>37</v>
      </c>
      <c r="E249" s="58" t="s">
        <v>172</v>
      </c>
      <c r="F249" s="49" t="s">
        <v>1028</v>
      </c>
      <c r="G249" s="618" t="s">
        <v>1026</v>
      </c>
      <c r="H249" s="584" t="s">
        <v>339</v>
      </c>
      <c r="I249" s="311"/>
      <c r="J249" s="538" t="s">
        <v>401</v>
      </c>
      <c r="K249" s="358">
        <f t="shared" ref="K249:K259" si="19">+L249</f>
        <v>1500000000</v>
      </c>
      <c r="L249" s="35">
        <f t="shared" ref="L249:L264" si="20">SUM(M249:BH249)</f>
        <v>1500000000</v>
      </c>
      <c r="M249" s="21">
        <v>1500000000</v>
      </c>
    </row>
    <row r="250" spans="1:61" ht="45" customHeight="1">
      <c r="A250" s="58" t="s">
        <v>105</v>
      </c>
      <c r="B250" s="58" t="s">
        <v>94</v>
      </c>
      <c r="C250" s="58" t="s">
        <v>94</v>
      </c>
      <c r="D250" s="58" t="s">
        <v>37</v>
      </c>
      <c r="E250" s="58" t="s">
        <v>172</v>
      </c>
      <c r="F250" s="49" t="s">
        <v>1037</v>
      </c>
      <c r="G250" s="618" t="s">
        <v>1029</v>
      </c>
      <c r="H250" s="584" t="s">
        <v>339</v>
      </c>
      <c r="I250" s="312"/>
      <c r="J250" s="538" t="s">
        <v>754</v>
      </c>
      <c r="K250" s="358">
        <f t="shared" si="19"/>
        <v>1000000000</v>
      </c>
      <c r="L250" s="35">
        <f t="shared" si="20"/>
        <v>1000000000</v>
      </c>
      <c r="M250" s="21">
        <v>630000000</v>
      </c>
      <c r="AG250" s="1">
        <v>360000000</v>
      </c>
      <c r="AH250" s="1">
        <v>10000000</v>
      </c>
    </row>
    <row r="251" spans="1:61" ht="18.600000000000001" customHeight="1">
      <c r="A251" s="18" t="s">
        <v>105</v>
      </c>
      <c r="B251" s="18" t="s">
        <v>35</v>
      </c>
      <c r="C251" s="18"/>
      <c r="D251" s="18"/>
      <c r="E251" s="18"/>
      <c r="F251" s="18"/>
      <c r="G251" s="83"/>
      <c r="H251" s="83"/>
      <c r="I251" s="83"/>
      <c r="J251" s="248" t="s">
        <v>84</v>
      </c>
      <c r="K251" s="358">
        <f t="shared" si="19"/>
        <v>0</v>
      </c>
      <c r="L251" s="35">
        <f t="shared" si="20"/>
        <v>0</v>
      </c>
    </row>
    <row r="252" spans="1:61">
      <c r="A252" s="18" t="s">
        <v>105</v>
      </c>
      <c r="B252" s="18" t="s">
        <v>35</v>
      </c>
      <c r="C252" s="18" t="s">
        <v>37</v>
      </c>
      <c r="D252" s="18"/>
      <c r="E252" s="18"/>
      <c r="F252" s="18"/>
      <c r="G252" s="83"/>
      <c r="H252" s="83"/>
      <c r="I252" s="83"/>
      <c r="J252" s="248" t="s">
        <v>85</v>
      </c>
      <c r="K252" s="358">
        <f t="shared" si="19"/>
        <v>0</v>
      </c>
      <c r="L252" s="35">
        <f t="shared" si="20"/>
        <v>0</v>
      </c>
    </row>
    <row r="253" spans="1:61" ht="21" customHeight="1">
      <c r="A253" s="24" t="s">
        <v>105</v>
      </c>
      <c r="B253" s="24" t="s">
        <v>35</v>
      </c>
      <c r="C253" s="24" t="s">
        <v>37</v>
      </c>
      <c r="D253" s="24" t="s">
        <v>124</v>
      </c>
      <c r="E253" s="24"/>
      <c r="F253" s="24"/>
      <c r="G253" s="57"/>
      <c r="H253" s="57"/>
      <c r="I253" s="57"/>
      <c r="J253" s="249" t="s">
        <v>212</v>
      </c>
      <c r="K253" s="358">
        <f t="shared" si="19"/>
        <v>0</v>
      </c>
      <c r="L253" s="35">
        <f t="shared" si="20"/>
        <v>0</v>
      </c>
    </row>
    <row r="254" spans="1:61" ht="16.350000000000001" customHeight="1">
      <c r="A254" s="24" t="s">
        <v>105</v>
      </c>
      <c r="B254" s="24" t="s">
        <v>35</v>
      </c>
      <c r="C254" s="24" t="s">
        <v>37</v>
      </c>
      <c r="D254" s="24" t="s">
        <v>124</v>
      </c>
      <c r="E254" s="24" t="s">
        <v>225</v>
      </c>
      <c r="F254" s="24"/>
      <c r="G254" s="57"/>
      <c r="H254" s="57"/>
      <c r="I254" s="57"/>
      <c r="J254" s="250" t="s">
        <v>226</v>
      </c>
      <c r="K254" s="358">
        <f t="shared" si="19"/>
        <v>0</v>
      </c>
      <c r="L254" s="35">
        <f t="shared" si="20"/>
        <v>0</v>
      </c>
    </row>
    <row r="255" spans="1:61" s="37" customFormat="1" ht="38.4" customHeight="1">
      <c r="A255" s="155" t="s">
        <v>105</v>
      </c>
      <c r="B255" s="155" t="s">
        <v>35</v>
      </c>
      <c r="C255" s="155" t="s">
        <v>37</v>
      </c>
      <c r="D255" s="155" t="s">
        <v>124</v>
      </c>
      <c r="E255" s="155" t="s">
        <v>225</v>
      </c>
      <c r="F255" s="49" t="s">
        <v>1038</v>
      </c>
      <c r="G255" s="625" t="s">
        <v>1030</v>
      </c>
      <c r="H255" s="596" t="s">
        <v>340</v>
      </c>
      <c r="I255" s="320"/>
      <c r="J255" s="407" t="s">
        <v>747</v>
      </c>
      <c r="K255" s="358">
        <f t="shared" si="19"/>
        <v>3000000000</v>
      </c>
      <c r="L255" s="35">
        <f t="shared" si="20"/>
        <v>3000000000</v>
      </c>
      <c r="M255" s="30">
        <f>3000000000-656000000</f>
        <v>2344000000</v>
      </c>
      <c r="N255" s="30"/>
      <c r="O255" s="30"/>
      <c r="P255" s="30"/>
      <c r="Q255" s="64"/>
      <c r="R255" s="64"/>
      <c r="S255" s="64"/>
      <c r="T255" s="64"/>
      <c r="U255" s="64"/>
      <c r="V255" s="64"/>
      <c r="W255" s="64"/>
      <c r="X255" s="64"/>
      <c r="Y255" s="64"/>
      <c r="Z255" s="64"/>
      <c r="AA255" s="64"/>
      <c r="AB255" s="64"/>
      <c r="AC255" s="64"/>
      <c r="AD255" s="64"/>
      <c r="AE255" s="64"/>
      <c r="AF255" s="329"/>
      <c r="BB255" s="136">
        <v>650000000</v>
      </c>
      <c r="BC255" s="136"/>
      <c r="BD255" s="136"/>
      <c r="BE255" s="136">
        <v>6000000</v>
      </c>
    </row>
    <row r="256" spans="1:61" s="37" customFormat="1" ht="25.65" customHeight="1">
      <c r="A256" s="155" t="s">
        <v>105</v>
      </c>
      <c r="B256" s="155" t="s">
        <v>35</v>
      </c>
      <c r="C256" s="155" t="s">
        <v>37</v>
      </c>
      <c r="D256" s="155" t="s">
        <v>124</v>
      </c>
      <c r="E256" s="155" t="s">
        <v>225</v>
      </c>
      <c r="F256" s="49" t="s">
        <v>1039</v>
      </c>
      <c r="G256" s="625" t="s">
        <v>1031</v>
      </c>
      <c r="H256" s="596" t="s">
        <v>340</v>
      </c>
      <c r="I256" s="320"/>
      <c r="J256" s="407" t="s">
        <v>423</v>
      </c>
      <c r="K256" s="358">
        <f t="shared" si="19"/>
        <v>2200000000</v>
      </c>
      <c r="L256" s="35">
        <f t="shared" si="20"/>
        <v>2200000000</v>
      </c>
      <c r="M256" s="30">
        <v>2200000000</v>
      </c>
      <c r="N256" s="30"/>
      <c r="O256" s="30"/>
      <c r="P256" s="30"/>
      <c r="Q256" s="64"/>
      <c r="R256" s="64"/>
      <c r="S256" s="64"/>
      <c r="T256" s="64"/>
      <c r="U256" s="64"/>
      <c r="V256" s="64"/>
      <c r="W256" s="64"/>
      <c r="X256" s="64"/>
      <c r="Y256" s="64"/>
      <c r="Z256" s="64"/>
      <c r="AA256" s="64"/>
      <c r="AB256" s="64"/>
      <c r="AC256" s="64"/>
      <c r="AD256" s="64"/>
      <c r="AE256" s="64"/>
      <c r="AF256" s="329"/>
    </row>
    <row r="257" spans="1:32" s="37" customFormat="1" ht="28.65" customHeight="1">
      <c r="A257" s="155" t="s">
        <v>105</v>
      </c>
      <c r="B257" s="155" t="s">
        <v>35</v>
      </c>
      <c r="C257" s="155" t="s">
        <v>37</v>
      </c>
      <c r="D257" s="155" t="s">
        <v>124</v>
      </c>
      <c r="E257" s="155" t="s">
        <v>225</v>
      </c>
      <c r="F257" s="49" t="s">
        <v>1040</v>
      </c>
      <c r="G257" s="625" t="s">
        <v>1032</v>
      </c>
      <c r="H257" s="596" t="s">
        <v>340</v>
      </c>
      <c r="I257" s="320"/>
      <c r="J257" s="407" t="s">
        <v>422</v>
      </c>
      <c r="K257" s="358">
        <f t="shared" si="19"/>
        <v>1500000000</v>
      </c>
      <c r="L257" s="35">
        <f t="shared" si="20"/>
        <v>1500000000</v>
      </c>
      <c r="M257" s="30">
        <v>1500000000</v>
      </c>
      <c r="N257" s="30"/>
      <c r="O257" s="30"/>
      <c r="P257" s="30"/>
      <c r="Q257" s="64"/>
      <c r="R257" s="64"/>
      <c r="S257" s="64"/>
      <c r="T257" s="64"/>
      <c r="U257" s="64"/>
      <c r="V257" s="64"/>
      <c r="W257" s="64"/>
      <c r="X257" s="64"/>
      <c r="Y257" s="64"/>
      <c r="Z257" s="64"/>
      <c r="AA257" s="64"/>
      <c r="AB257" s="64"/>
      <c r="AC257" s="64"/>
      <c r="AD257" s="64"/>
      <c r="AE257" s="64"/>
      <c r="AF257" s="329"/>
    </row>
    <row r="258" spans="1:32" s="37" customFormat="1" ht="32.4" customHeight="1">
      <c r="A258" s="155" t="s">
        <v>105</v>
      </c>
      <c r="B258" s="155" t="s">
        <v>35</v>
      </c>
      <c r="C258" s="155" t="s">
        <v>37</v>
      </c>
      <c r="D258" s="155" t="s">
        <v>124</v>
      </c>
      <c r="E258" s="155" t="s">
        <v>225</v>
      </c>
      <c r="F258" s="49" t="s">
        <v>1042</v>
      </c>
      <c r="G258" s="625" t="s">
        <v>1034</v>
      </c>
      <c r="H258" s="597" t="s">
        <v>340</v>
      </c>
      <c r="I258" s="320"/>
      <c r="J258" s="535" t="s">
        <v>471</v>
      </c>
      <c r="K258" s="358">
        <f t="shared" si="19"/>
        <v>600000000</v>
      </c>
      <c r="L258" s="35">
        <f t="shared" si="20"/>
        <v>600000000</v>
      </c>
      <c r="M258" s="30">
        <v>600000000</v>
      </c>
      <c r="N258" s="30"/>
      <c r="O258" s="30"/>
      <c r="P258" s="30"/>
      <c r="Q258" s="64"/>
      <c r="R258" s="64"/>
      <c r="S258" s="64"/>
      <c r="T258" s="64"/>
      <c r="U258" s="64"/>
      <c r="V258" s="64"/>
      <c r="W258" s="64"/>
      <c r="X258" s="64"/>
      <c r="Y258" s="64"/>
      <c r="Z258" s="64"/>
      <c r="AA258" s="64"/>
      <c r="AB258" s="64"/>
      <c r="AC258" s="64"/>
      <c r="AD258" s="64"/>
      <c r="AE258" s="64"/>
      <c r="AF258" s="329"/>
    </row>
    <row r="259" spans="1:32" s="37" customFormat="1" ht="43.35" customHeight="1">
      <c r="A259" s="155" t="s">
        <v>105</v>
      </c>
      <c r="B259" s="155" t="s">
        <v>35</v>
      </c>
      <c r="C259" s="155" t="s">
        <v>37</v>
      </c>
      <c r="D259" s="155" t="s">
        <v>124</v>
      </c>
      <c r="E259" s="155" t="s">
        <v>225</v>
      </c>
      <c r="F259" s="49" t="s">
        <v>1043</v>
      </c>
      <c r="G259" s="625" t="s">
        <v>1035</v>
      </c>
      <c r="H259" s="597" t="s">
        <v>340</v>
      </c>
      <c r="I259" s="320"/>
      <c r="J259" s="535" t="s">
        <v>748</v>
      </c>
      <c r="K259" s="358">
        <f t="shared" si="19"/>
        <v>200000000</v>
      </c>
      <c r="L259" s="35">
        <f t="shared" si="20"/>
        <v>200000000</v>
      </c>
      <c r="M259" s="30">
        <v>150000000</v>
      </c>
      <c r="N259" s="30">
        <v>50000000</v>
      </c>
      <c r="O259" s="30"/>
      <c r="P259" s="30"/>
      <c r="Q259" s="64"/>
      <c r="R259" s="64"/>
      <c r="S259" s="64"/>
      <c r="T259" s="64"/>
      <c r="U259" s="64"/>
      <c r="V259" s="64"/>
      <c r="W259" s="64"/>
      <c r="X259" s="64"/>
      <c r="Y259" s="64"/>
      <c r="Z259" s="64"/>
      <c r="AA259" s="64"/>
      <c r="AB259" s="64"/>
      <c r="AC259" s="64"/>
      <c r="AD259" s="64"/>
      <c r="AE259" s="64"/>
      <c r="AF259" s="329"/>
    </row>
    <row r="260" spans="1:32" s="37" customFormat="1" ht="31.35" customHeight="1">
      <c r="A260" s="155" t="s">
        <v>105</v>
      </c>
      <c r="B260" s="155" t="s">
        <v>35</v>
      </c>
      <c r="C260" s="155" t="s">
        <v>37</v>
      </c>
      <c r="D260" s="155" t="s">
        <v>124</v>
      </c>
      <c r="E260" s="155" t="s">
        <v>225</v>
      </c>
      <c r="F260" s="49" t="s">
        <v>1044</v>
      </c>
      <c r="G260" s="625" t="s">
        <v>1036</v>
      </c>
      <c r="H260" s="597" t="s">
        <v>340</v>
      </c>
      <c r="I260" s="320"/>
      <c r="J260" s="535" t="s">
        <v>765</v>
      </c>
      <c r="K260" s="358">
        <f t="shared" ref="K260" si="21">+L260</f>
        <v>400000000</v>
      </c>
      <c r="L260" s="35">
        <f t="shared" si="20"/>
        <v>400000000</v>
      </c>
      <c r="M260" s="30">
        <v>400000000</v>
      </c>
      <c r="N260" s="30"/>
      <c r="O260" s="30"/>
      <c r="P260" s="30"/>
      <c r="Q260" s="64"/>
      <c r="R260" s="64"/>
      <c r="S260" s="64"/>
      <c r="T260" s="64"/>
      <c r="U260" s="64"/>
      <c r="V260" s="64"/>
      <c r="W260" s="64"/>
      <c r="X260" s="64"/>
      <c r="Y260" s="64"/>
      <c r="Z260" s="64"/>
      <c r="AA260" s="64"/>
      <c r="AB260" s="64"/>
      <c r="AC260" s="64"/>
      <c r="AD260" s="64"/>
      <c r="AE260" s="64"/>
      <c r="AF260" s="329"/>
    </row>
    <row r="261" spans="1:32" s="610" customFormat="1" ht="32.4" customHeight="1">
      <c r="A261" s="155" t="s">
        <v>105</v>
      </c>
      <c r="B261" s="155" t="s">
        <v>35</v>
      </c>
      <c r="C261" s="155" t="s">
        <v>37</v>
      </c>
      <c r="D261" s="155" t="s">
        <v>124</v>
      </c>
      <c r="E261" s="155" t="s">
        <v>225</v>
      </c>
      <c r="F261" s="49" t="s">
        <v>1048</v>
      </c>
      <c r="G261" s="625" t="s">
        <v>1045</v>
      </c>
      <c r="H261" s="597" t="s">
        <v>340</v>
      </c>
      <c r="I261" s="607"/>
      <c r="J261" s="407" t="s">
        <v>766</v>
      </c>
      <c r="K261" s="358">
        <f t="shared" ref="K261" si="22">+L261</f>
        <v>500000000</v>
      </c>
      <c r="L261" s="35">
        <f t="shared" si="20"/>
        <v>500000000</v>
      </c>
      <c r="M261" s="158">
        <v>500000000</v>
      </c>
      <c r="N261" s="158"/>
      <c r="O261" s="158"/>
      <c r="P261" s="158"/>
      <c r="Q261" s="608"/>
      <c r="R261" s="608"/>
      <c r="S261" s="608"/>
      <c r="T261" s="608"/>
      <c r="U261" s="608"/>
      <c r="V261" s="608"/>
      <c r="W261" s="608"/>
      <c r="X261" s="608"/>
      <c r="Y261" s="608"/>
      <c r="Z261" s="608"/>
      <c r="AA261" s="608"/>
      <c r="AB261" s="608"/>
      <c r="AC261" s="608"/>
      <c r="AD261" s="608"/>
      <c r="AE261" s="608"/>
      <c r="AF261" s="609"/>
    </row>
    <row r="262" spans="1:32" ht="33.6" customHeight="1">
      <c r="A262" s="155" t="s">
        <v>105</v>
      </c>
      <c r="B262" s="155" t="s">
        <v>35</v>
      </c>
      <c r="C262" s="155" t="s">
        <v>37</v>
      </c>
      <c r="D262" s="155" t="s">
        <v>124</v>
      </c>
      <c r="E262" s="155" t="s">
        <v>225</v>
      </c>
      <c r="F262" s="616" t="s">
        <v>782</v>
      </c>
      <c r="G262" s="585" t="s">
        <v>227</v>
      </c>
      <c r="H262" s="586" t="s">
        <v>340</v>
      </c>
      <c r="I262" s="586"/>
      <c r="J262" s="587" t="s">
        <v>335</v>
      </c>
      <c r="K262" s="358">
        <f t="shared" ref="K262:K276" si="23">+L262</f>
        <v>10000000000</v>
      </c>
      <c r="L262" s="35">
        <f t="shared" si="20"/>
        <v>10000000000</v>
      </c>
      <c r="M262" s="21">
        <v>10000000000</v>
      </c>
    </row>
    <row r="263" spans="1:32" ht="26.4" customHeight="1">
      <c r="A263" s="155" t="s">
        <v>105</v>
      </c>
      <c r="B263" s="155" t="s">
        <v>35</v>
      </c>
      <c r="C263" s="155" t="s">
        <v>37</v>
      </c>
      <c r="D263" s="155" t="s">
        <v>124</v>
      </c>
      <c r="E263" s="155" t="s">
        <v>225</v>
      </c>
      <c r="F263" s="616" t="s">
        <v>782</v>
      </c>
      <c r="G263" s="585" t="s">
        <v>228</v>
      </c>
      <c r="H263" s="586" t="s">
        <v>340</v>
      </c>
      <c r="I263" s="586"/>
      <c r="J263" s="587" t="s">
        <v>229</v>
      </c>
      <c r="K263" s="358">
        <f t="shared" si="23"/>
        <v>5000000000</v>
      </c>
      <c r="L263" s="35">
        <f t="shared" si="20"/>
        <v>5000000000</v>
      </c>
      <c r="M263" s="21">
        <v>5000000000</v>
      </c>
    </row>
    <row r="264" spans="1:32" ht="30" customHeight="1">
      <c r="A264" s="155" t="s">
        <v>105</v>
      </c>
      <c r="B264" s="155" t="s">
        <v>35</v>
      </c>
      <c r="C264" s="155" t="s">
        <v>37</v>
      </c>
      <c r="D264" s="155" t="s">
        <v>124</v>
      </c>
      <c r="E264" s="155" t="s">
        <v>225</v>
      </c>
      <c r="F264" s="616" t="s">
        <v>782</v>
      </c>
      <c r="G264" s="585" t="s">
        <v>230</v>
      </c>
      <c r="H264" s="586" t="s">
        <v>340</v>
      </c>
      <c r="I264" s="586"/>
      <c r="J264" s="587" t="s">
        <v>231</v>
      </c>
      <c r="K264" s="358">
        <f t="shared" si="23"/>
        <v>5000000000</v>
      </c>
      <c r="L264" s="35">
        <f t="shared" si="20"/>
        <v>5000000000</v>
      </c>
      <c r="M264" s="21">
        <v>5000000000</v>
      </c>
    </row>
    <row r="265" spans="1:32" ht="38.4" customHeight="1">
      <c r="A265" s="155" t="s">
        <v>105</v>
      </c>
      <c r="B265" s="155" t="s">
        <v>35</v>
      </c>
      <c r="C265" s="155" t="s">
        <v>37</v>
      </c>
      <c r="D265" s="155" t="s">
        <v>124</v>
      </c>
      <c r="E265" s="155" t="s">
        <v>225</v>
      </c>
      <c r="F265" s="616" t="s">
        <v>782</v>
      </c>
      <c r="G265" s="585" t="s">
        <v>232</v>
      </c>
      <c r="H265" s="586" t="s">
        <v>340</v>
      </c>
      <c r="I265" s="586"/>
      <c r="J265" s="587" t="s">
        <v>233</v>
      </c>
      <c r="K265" s="358">
        <f t="shared" si="23"/>
        <v>1500000000</v>
      </c>
      <c r="L265" s="35">
        <f t="shared" ref="L265:L343" si="24">SUM(M265:BH265)</f>
        <v>1500000000</v>
      </c>
      <c r="M265" s="21">
        <v>1500000000</v>
      </c>
    </row>
    <row r="266" spans="1:32" ht="33" customHeight="1">
      <c r="A266" s="155" t="s">
        <v>105</v>
      </c>
      <c r="B266" s="155" t="s">
        <v>35</v>
      </c>
      <c r="C266" s="155" t="s">
        <v>37</v>
      </c>
      <c r="D266" s="155" t="s">
        <v>124</v>
      </c>
      <c r="E266" s="155" t="s">
        <v>225</v>
      </c>
      <c r="F266" s="616" t="s">
        <v>782</v>
      </c>
      <c r="G266" s="585" t="s">
        <v>356</v>
      </c>
      <c r="H266" s="586" t="s">
        <v>340</v>
      </c>
      <c r="I266" s="586"/>
      <c r="J266" s="588" t="s">
        <v>352</v>
      </c>
      <c r="K266" s="358">
        <f t="shared" si="23"/>
        <v>1500000000</v>
      </c>
      <c r="L266" s="35">
        <f t="shared" si="24"/>
        <v>1500000000</v>
      </c>
      <c r="M266" s="21">
        <v>1500000000</v>
      </c>
    </row>
    <row r="267" spans="1:32" ht="43.35" customHeight="1">
      <c r="A267" s="155" t="s">
        <v>105</v>
      </c>
      <c r="B267" s="155" t="s">
        <v>35</v>
      </c>
      <c r="C267" s="155" t="s">
        <v>37</v>
      </c>
      <c r="D267" s="155" t="s">
        <v>124</v>
      </c>
      <c r="E267" s="155" t="s">
        <v>225</v>
      </c>
      <c r="F267" s="616" t="s">
        <v>782</v>
      </c>
      <c r="G267" s="585" t="s">
        <v>357</v>
      </c>
      <c r="H267" s="586" t="s">
        <v>340</v>
      </c>
      <c r="I267" s="586"/>
      <c r="J267" s="587" t="s">
        <v>350</v>
      </c>
      <c r="K267" s="358">
        <f t="shared" si="23"/>
        <v>1800000000</v>
      </c>
      <c r="L267" s="35">
        <f t="shared" si="24"/>
        <v>1800000000</v>
      </c>
      <c r="M267" s="21">
        <v>1800000000</v>
      </c>
    </row>
    <row r="268" spans="1:32" ht="36.6" customHeight="1">
      <c r="A268" s="155" t="s">
        <v>105</v>
      </c>
      <c r="B268" s="155" t="s">
        <v>35</v>
      </c>
      <c r="C268" s="155" t="s">
        <v>37</v>
      </c>
      <c r="D268" s="155" t="s">
        <v>124</v>
      </c>
      <c r="E268" s="155" t="s">
        <v>225</v>
      </c>
      <c r="F268" s="49" t="s">
        <v>1049</v>
      </c>
      <c r="G268" s="624" t="s">
        <v>1046</v>
      </c>
      <c r="H268" s="320" t="s">
        <v>340</v>
      </c>
      <c r="I268" s="313"/>
      <c r="J268" s="537" t="s">
        <v>755</v>
      </c>
      <c r="K268" s="358">
        <f t="shared" si="23"/>
        <v>1000000000</v>
      </c>
      <c r="L268" s="35">
        <f t="shared" si="24"/>
        <v>1000000000</v>
      </c>
      <c r="M268" s="21">
        <v>1000000000</v>
      </c>
    </row>
    <row r="269" spans="1:32" ht="36" customHeight="1">
      <c r="A269" s="155" t="s">
        <v>105</v>
      </c>
      <c r="B269" s="155" t="s">
        <v>35</v>
      </c>
      <c r="C269" s="155" t="s">
        <v>37</v>
      </c>
      <c r="D269" s="155" t="s">
        <v>124</v>
      </c>
      <c r="E269" s="155" t="s">
        <v>225</v>
      </c>
      <c r="F269" s="49" t="s">
        <v>1050</v>
      </c>
      <c r="G269" s="624" t="s">
        <v>1047</v>
      </c>
      <c r="H269" s="320" t="s">
        <v>340</v>
      </c>
      <c r="I269" s="313"/>
      <c r="J269" s="537" t="s">
        <v>473</v>
      </c>
      <c r="K269" s="358">
        <f t="shared" si="23"/>
        <v>650000000</v>
      </c>
      <c r="L269" s="35">
        <f t="shared" si="24"/>
        <v>650000000</v>
      </c>
      <c r="M269" s="21">
        <v>650000000</v>
      </c>
    </row>
    <row r="270" spans="1:32" ht="33.6" customHeight="1">
      <c r="A270" s="155" t="s">
        <v>105</v>
      </c>
      <c r="B270" s="155" t="s">
        <v>35</v>
      </c>
      <c r="C270" s="155" t="s">
        <v>37</v>
      </c>
      <c r="D270" s="155" t="s">
        <v>124</v>
      </c>
      <c r="E270" s="155" t="s">
        <v>225</v>
      </c>
      <c r="F270" s="49" t="s">
        <v>1055</v>
      </c>
      <c r="G270" s="624" t="s">
        <v>1051</v>
      </c>
      <c r="H270" s="320" t="s">
        <v>340</v>
      </c>
      <c r="I270" s="313"/>
      <c r="J270" s="537" t="s">
        <v>718</v>
      </c>
      <c r="K270" s="358">
        <f t="shared" si="23"/>
        <v>120000000</v>
      </c>
      <c r="L270" s="35">
        <f t="shared" si="24"/>
        <v>120000000</v>
      </c>
      <c r="M270" s="21">
        <v>120000000</v>
      </c>
    </row>
    <row r="271" spans="1:32" s="37" customFormat="1" ht="19.649999999999999" customHeight="1">
      <c r="A271" s="153" t="s">
        <v>105</v>
      </c>
      <c r="B271" s="153" t="s">
        <v>35</v>
      </c>
      <c r="C271" s="153" t="s">
        <v>37</v>
      </c>
      <c r="D271" s="153" t="s">
        <v>124</v>
      </c>
      <c r="E271" s="153" t="s">
        <v>234</v>
      </c>
      <c r="F271" s="153"/>
      <c r="G271" s="55"/>
      <c r="H271" s="55"/>
      <c r="I271" s="55"/>
      <c r="J271" s="271" t="s">
        <v>235</v>
      </c>
      <c r="K271" s="358">
        <f t="shared" si="23"/>
        <v>0</v>
      </c>
      <c r="L271" s="35">
        <f t="shared" si="24"/>
        <v>0</v>
      </c>
      <c r="M271" s="30"/>
      <c r="N271" s="30"/>
      <c r="O271" s="30"/>
      <c r="P271" s="30"/>
      <c r="Q271" s="64"/>
      <c r="R271" s="64"/>
      <c r="S271" s="64"/>
      <c r="T271" s="64"/>
      <c r="U271" s="64"/>
      <c r="V271" s="64"/>
      <c r="W271" s="64"/>
      <c r="X271" s="64"/>
      <c r="Y271" s="64"/>
      <c r="Z271" s="64"/>
      <c r="AA271" s="64"/>
      <c r="AB271" s="64"/>
      <c r="AC271" s="64"/>
      <c r="AD271" s="64"/>
      <c r="AE271" s="64"/>
      <c r="AF271" s="329"/>
    </row>
    <row r="272" spans="1:32" s="37" customFormat="1" ht="36.6" customHeight="1">
      <c r="A272" s="156" t="s">
        <v>105</v>
      </c>
      <c r="B272" s="156" t="s">
        <v>35</v>
      </c>
      <c r="C272" s="156" t="s">
        <v>37</v>
      </c>
      <c r="D272" s="156" t="s">
        <v>124</v>
      </c>
      <c r="E272" s="156" t="s">
        <v>234</v>
      </c>
      <c r="F272" s="616" t="s">
        <v>782</v>
      </c>
      <c r="G272" s="550" t="s">
        <v>236</v>
      </c>
      <c r="H272" s="589" t="s">
        <v>340</v>
      </c>
      <c r="I272" s="589"/>
      <c r="J272" s="590" t="s">
        <v>237</v>
      </c>
      <c r="K272" s="358">
        <f t="shared" si="23"/>
        <v>795000000</v>
      </c>
      <c r="L272" s="35">
        <f t="shared" si="24"/>
        <v>795000000</v>
      </c>
      <c r="M272" s="30">
        <v>795000000</v>
      </c>
      <c r="N272" s="30"/>
      <c r="O272" s="30"/>
      <c r="P272" s="30"/>
      <c r="Q272" s="64"/>
      <c r="R272" s="64"/>
      <c r="S272" s="64"/>
      <c r="T272" s="64"/>
      <c r="U272" s="64"/>
      <c r="V272" s="64"/>
      <c r="W272" s="64"/>
      <c r="X272" s="64"/>
      <c r="Y272" s="64"/>
      <c r="Z272" s="64"/>
      <c r="AA272" s="64"/>
      <c r="AB272" s="64"/>
      <c r="AC272" s="64"/>
      <c r="AD272" s="64"/>
      <c r="AE272" s="64"/>
      <c r="AF272" s="329"/>
    </row>
    <row r="273" spans="1:36" s="37" customFormat="1" ht="48" customHeight="1">
      <c r="A273" s="157" t="s">
        <v>105</v>
      </c>
      <c r="B273" s="157" t="s">
        <v>35</v>
      </c>
      <c r="C273" s="157" t="s">
        <v>37</v>
      </c>
      <c r="D273" s="157" t="s">
        <v>124</v>
      </c>
      <c r="E273" s="157" t="s">
        <v>234</v>
      </c>
      <c r="F273" s="616" t="s">
        <v>782</v>
      </c>
      <c r="G273" s="550" t="s">
        <v>358</v>
      </c>
      <c r="H273" s="550" t="s">
        <v>340</v>
      </c>
      <c r="I273" s="550"/>
      <c r="J273" s="546" t="s">
        <v>348</v>
      </c>
      <c r="K273" s="358">
        <f t="shared" si="23"/>
        <v>5000000000</v>
      </c>
      <c r="L273" s="35">
        <f t="shared" si="24"/>
        <v>5000000000</v>
      </c>
      <c r="M273" s="30">
        <v>5000000000</v>
      </c>
      <c r="N273" s="30"/>
      <c r="O273" s="30"/>
      <c r="P273" s="30"/>
      <c r="Q273" s="64"/>
      <c r="R273" s="64"/>
      <c r="S273" s="64"/>
      <c r="T273" s="64"/>
      <c r="U273" s="64"/>
      <c r="V273" s="64"/>
      <c r="W273" s="64"/>
      <c r="X273" s="64"/>
      <c r="Y273" s="64"/>
      <c r="Z273" s="64"/>
      <c r="AA273" s="64"/>
      <c r="AB273" s="64"/>
      <c r="AC273" s="64"/>
      <c r="AD273" s="64"/>
      <c r="AE273" s="64"/>
      <c r="AF273" s="329"/>
    </row>
    <row r="274" spans="1:36" s="37" customFormat="1" ht="29.4" customHeight="1">
      <c r="A274" s="157" t="s">
        <v>105</v>
      </c>
      <c r="B274" s="157" t="s">
        <v>35</v>
      </c>
      <c r="C274" s="157" t="s">
        <v>37</v>
      </c>
      <c r="D274" s="157" t="s">
        <v>124</v>
      </c>
      <c r="E274" s="157" t="s">
        <v>234</v>
      </c>
      <c r="F274" s="49" t="s">
        <v>1056</v>
      </c>
      <c r="G274" s="618" t="s">
        <v>1052</v>
      </c>
      <c r="H274" s="591" t="s">
        <v>340</v>
      </c>
      <c r="I274" s="314"/>
      <c r="J274" s="649" t="s">
        <v>1368</v>
      </c>
      <c r="K274" s="358">
        <f t="shared" si="23"/>
        <v>800000000</v>
      </c>
      <c r="L274" s="35">
        <f t="shared" si="24"/>
        <v>800000000</v>
      </c>
      <c r="M274" s="30">
        <v>475000000</v>
      </c>
      <c r="N274" s="30"/>
      <c r="O274" s="30"/>
      <c r="P274" s="30"/>
      <c r="Q274" s="64"/>
      <c r="R274" s="64"/>
      <c r="S274" s="64"/>
      <c r="T274" s="64"/>
      <c r="U274" s="64"/>
      <c r="V274" s="64"/>
      <c r="W274" s="64"/>
      <c r="X274" s="64"/>
      <c r="Y274" s="64"/>
      <c r="Z274" s="64"/>
      <c r="AA274" s="64"/>
      <c r="AB274" s="64"/>
      <c r="AC274" s="64"/>
      <c r="AD274" s="64"/>
      <c r="AE274" s="64"/>
      <c r="AF274" s="329"/>
      <c r="AI274" s="136">
        <v>320000000</v>
      </c>
      <c r="AJ274" s="136">
        <v>5000000</v>
      </c>
    </row>
    <row r="275" spans="1:36" s="37" customFormat="1" ht="29.4" customHeight="1">
      <c r="A275" s="157" t="s">
        <v>105</v>
      </c>
      <c r="B275" s="157" t="s">
        <v>35</v>
      </c>
      <c r="C275" s="157" t="s">
        <v>37</v>
      </c>
      <c r="D275" s="157" t="s">
        <v>124</v>
      </c>
      <c r="E275" s="157" t="s">
        <v>234</v>
      </c>
      <c r="F275" s="49"/>
      <c r="G275" s="662" t="s">
        <v>1389</v>
      </c>
      <c r="H275" s="591" t="s">
        <v>340</v>
      </c>
      <c r="I275" s="314"/>
      <c r="J275" s="674" t="s">
        <v>1384</v>
      </c>
      <c r="K275" s="358">
        <f t="shared" si="23"/>
        <v>200000000</v>
      </c>
      <c r="L275" s="35">
        <v>200000000</v>
      </c>
      <c r="M275" s="30">
        <v>200000000</v>
      </c>
      <c r="N275" s="30"/>
      <c r="O275" s="30"/>
      <c r="P275" s="30"/>
      <c r="Q275" s="64"/>
      <c r="R275" s="64"/>
      <c r="S275" s="64"/>
      <c r="T275" s="64"/>
      <c r="U275" s="64"/>
      <c r="V275" s="64"/>
      <c r="W275" s="64"/>
      <c r="X275" s="64"/>
      <c r="Y275" s="64"/>
      <c r="Z275" s="64"/>
      <c r="AA275" s="64"/>
      <c r="AB275" s="64"/>
      <c r="AC275" s="64"/>
      <c r="AD275" s="64"/>
      <c r="AE275" s="64"/>
      <c r="AF275" s="329"/>
      <c r="AI275" s="136"/>
      <c r="AJ275" s="136"/>
    </row>
    <row r="276" spans="1:36" s="37" customFormat="1" ht="34.35" customHeight="1">
      <c r="A276" s="157" t="s">
        <v>105</v>
      </c>
      <c r="B276" s="157" t="s">
        <v>35</v>
      </c>
      <c r="C276" s="157" t="s">
        <v>37</v>
      </c>
      <c r="D276" s="157" t="s">
        <v>124</v>
      </c>
      <c r="E276" s="157" t="s">
        <v>234</v>
      </c>
      <c r="F276" s="49" t="s">
        <v>1057</v>
      </c>
      <c r="G276" s="618" t="s">
        <v>1053</v>
      </c>
      <c r="H276" s="591" t="s">
        <v>340</v>
      </c>
      <c r="I276" s="314"/>
      <c r="J276" s="649" t="s">
        <v>1367</v>
      </c>
      <c r="K276" s="358">
        <f t="shared" si="23"/>
        <v>85000000</v>
      </c>
      <c r="L276" s="35">
        <f t="shared" si="24"/>
        <v>85000000</v>
      </c>
      <c r="M276" s="30">
        <v>85000000</v>
      </c>
      <c r="N276" s="30"/>
      <c r="O276" s="30"/>
      <c r="P276" s="30"/>
      <c r="Q276" s="64"/>
      <c r="R276" s="64"/>
      <c r="S276" s="64"/>
      <c r="T276" s="64"/>
      <c r="U276" s="64"/>
      <c r="V276" s="64"/>
      <c r="W276" s="64"/>
      <c r="X276" s="64"/>
      <c r="Y276" s="64"/>
      <c r="Z276" s="64"/>
      <c r="AA276" s="64"/>
      <c r="AB276" s="64"/>
      <c r="AC276" s="64"/>
      <c r="AD276" s="64"/>
      <c r="AE276" s="64"/>
      <c r="AF276" s="329"/>
    </row>
    <row r="277" spans="1:36" s="37" customFormat="1" ht="36.6" customHeight="1">
      <c r="A277" s="157" t="s">
        <v>105</v>
      </c>
      <c r="B277" s="157" t="s">
        <v>35</v>
      </c>
      <c r="C277" s="157" t="s">
        <v>37</v>
      </c>
      <c r="D277" s="157" t="s">
        <v>124</v>
      </c>
      <c r="E277" s="157" t="s">
        <v>234</v>
      </c>
      <c r="F277" s="49" t="s">
        <v>1058</v>
      </c>
      <c r="G277" s="618" t="s">
        <v>1054</v>
      </c>
      <c r="H277" s="591" t="s">
        <v>340</v>
      </c>
      <c r="I277" s="314"/>
      <c r="J277" s="549" t="s">
        <v>756</v>
      </c>
      <c r="K277" s="358">
        <f t="shared" ref="K277" si="25">+L277</f>
        <v>700000000</v>
      </c>
      <c r="L277" s="35">
        <f t="shared" si="24"/>
        <v>700000000</v>
      </c>
      <c r="M277" s="30">
        <v>700000000</v>
      </c>
      <c r="N277" s="30"/>
      <c r="O277" s="30"/>
      <c r="P277" s="30"/>
      <c r="Q277" s="64"/>
      <c r="R277" s="64"/>
      <c r="S277" s="64"/>
      <c r="T277" s="64"/>
      <c r="U277" s="64"/>
      <c r="V277" s="64"/>
      <c r="W277" s="64"/>
      <c r="X277" s="64"/>
      <c r="Y277" s="64"/>
      <c r="Z277" s="64"/>
      <c r="AA277" s="64"/>
      <c r="AB277" s="64"/>
      <c r="AC277" s="64"/>
      <c r="AD277" s="64"/>
      <c r="AE277" s="64"/>
      <c r="AF277" s="329"/>
    </row>
    <row r="278" spans="1:36" s="37" customFormat="1" ht="40.35" customHeight="1">
      <c r="A278" s="157" t="s">
        <v>105</v>
      </c>
      <c r="B278" s="157" t="s">
        <v>35</v>
      </c>
      <c r="C278" s="157" t="s">
        <v>37</v>
      </c>
      <c r="D278" s="157" t="s">
        <v>124</v>
      </c>
      <c r="E278" s="157" t="s">
        <v>234</v>
      </c>
      <c r="F278" s="49" t="s">
        <v>1062</v>
      </c>
      <c r="G278" s="618" t="s">
        <v>1059</v>
      </c>
      <c r="H278" s="591" t="s">
        <v>340</v>
      </c>
      <c r="I278" s="314"/>
      <c r="J278" s="534" t="s">
        <v>717</v>
      </c>
      <c r="K278" s="358">
        <f t="shared" ref="K278:K285" si="26">+L278</f>
        <v>130000000</v>
      </c>
      <c r="L278" s="35">
        <f t="shared" si="24"/>
        <v>130000000</v>
      </c>
      <c r="M278" s="30">
        <v>130000000</v>
      </c>
      <c r="N278" s="30"/>
      <c r="O278" s="30"/>
      <c r="P278" s="30"/>
      <c r="Q278" s="64"/>
      <c r="R278" s="64"/>
      <c r="S278" s="64"/>
      <c r="T278" s="64"/>
      <c r="U278" s="64"/>
      <c r="V278" s="64"/>
      <c r="W278" s="64"/>
      <c r="X278" s="64"/>
      <c r="Y278" s="64"/>
      <c r="Z278" s="64"/>
      <c r="AA278" s="64"/>
      <c r="AB278" s="64"/>
      <c r="AC278" s="64"/>
      <c r="AD278" s="64"/>
      <c r="AE278" s="64"/>
      <c r="AF278" s="329"/>
    </row>
    <row r="279" spans="1:36" s="121" customFormat="1" ht="20.399999999999999" customHeight="1" thickBot="1">
      <c r="A279" s="153" t="s">
        <v>105</v>
      </c>
      <c r="B279" s="153" t="s">
        <v>35</v>
      </c>
      <c r="C279" s="153" t="s">
        <v>37</v>
      </c>
      <c r="D279" s="153" t="s">
        <v>124</v>
      </c>
      <c r="E279" s="153" t="s">
        <v>238</v>
      </c>
      <c r="F279" s="153"/>
      <c r="G279" s="55"/>
      <c r="H279" s="315"/>
      <c r="I279" s="315"/>
      <c r="J279" s="272" t="s">
        <v>239</v>
      </c>
      <c r="K279" s="358">
        <f t="shared" si="26"/>
        <v>0</v>
      </c>
      <c r="L279" s="35">
        <f t="shared" si="24"/>
        <v>0</v>
      </c>
      <c r="M279" s="120"/>
      <c r="N279" s="120"/>
      <c r="O279" s="120"/>
      <c r="P279" s="120"/>
      <c r="Q279" s="366"/>
      <c r="R279" s="366"/>
      <c r="S279" s="366"/>
      <c r="T279" s="366"/>
      <c r="U279" s="366"/>
      <c r="V279" s="366"/>
      <c r="W279" s="366"/>
      <c r="X279" s="366"/>
      <c r="Y279" s="366"/>
      <c r="Z279" s="366"/>
      <c r="AA279" s="366"/>
      <c r="AB279" s="366"/>
      <c r="AC279" s="366"/>
      <c r="AD279" s="366"/>
      <c r="AE279" s="366"/>
      <c r="AF279" s="331"/>
    </row>
    <row r="280" spans="1:36" ht="54" customHeight="1">
      <c r="A280" s="159" t="s">
        <v>105</v>
      </c>
      <c r="B280" s="159" t="s">
        <v>35</v>
      </c>
      <c r="C280" s="159" t="s">
        <v>37</v>
      </c>
      <c r="D280" s="159" t="s">
        <v>124</v>
      </c>
      <c r="E280" s="159" t="s">
        <v>238</v>
      </c>
      <c r="F280" s="616" t="s">
        <v>782</v>
      </c>
      <c r="G280" s="592" t="s">
        <v>240</v>
      </c>
      <c r="H280" s="593" t="s">
        <v>340</v>
      </c>
      <c r="I280" s="593"/>
      <c r="J280" s="594" t="s">
        <v>241</v>
      </c>
      <c r="K280" s="358">
        <f t="shared" si="26"/>
        <v>500000000</v>
      </c>
      <c r="L280" s="35">
        <f t="shared" si="24"/>
        <v>500000000</v>
      </c>
      <c r="M280" s="21">
        <v>500000000</v>
      </c>
    </row>
    <row r="281" spans="1:36" ht="22.65" customHeight="1">
      <c r="A281" s="126" t="s">
        <v>105</v>
      </c>
      <c r="B281" s="126" t="s">
        <v>35</v>
      </c>
      <c r="C281" s="126" t="s">
        <v>37</v>
      </c>
      <c r="D281" s="126" t="s">
        <v>86</v>
      </c>
      <c r="E281" s="126" t="s">
        <v>242</v>
      </c>
      <c r="F281" s="126"/>
      <c r="G281" s="127"/>
      <c r="H281" s="127"/>
      <c r="I281" s="127"/>
      <c r="J281" s="265" t="s">
        <v>243</v>
      </c>
      <c r="K281" s="358">
        <f t="shared" si="26"/>
        <v>0</v>
      </c>
      <c r="L281" s="35">
        <f t="shared" si="24"/>
        <v>0</v>
      </c>
    </row>
    <row r="282" spans="1:36" s="37" customFormat="1" ht="36.6" customHeight="1">
      <c r="A282" s="160" t="s">
        <v>105</v>
      </c>
      <c r="B282" s="160" t="s">
        <v>35</v>
      </c>
      <c r="C282" s="160" t="s">
        <v>37</v>
      </c>
      <c r="D282" s="160" t="s">
        <v>86</v>
      </c>
      <c r="E282" s="160" t="s">
        <v>242</v>
      </c>
      <c r="F282" s="49" t="s">
        <v>1063</v>
      </c>
      <c r="G282" s="620" t="s">
        <v>1060</v>
      </c>
      <c r="H282" s="553" t="s">
        <v>340</v>
      </c>
      <c r="I282" s="163"/>
      <c r="J282" s="531" t="s">
        <v>411</v>
      </c>
      <c r="K282" s="358">
        <f t="shared" si="26"/>
        <v>500000000</v>
      </c>
      <c r="L282" s="35">
        <f t="shared" si="24"/>
        <v>500000000</v>
      </c>
      <c r="M282" s="30">
        <v>500000000</v>
      </c>
      <c r="N282" s="30"/>
      <c r="O282" s="30"/>
      <c r="P282" s="30"/>
      <c r="Q282" s="64"/>
      <c r="R282" s="64"/>
      <c r="S282" s="64"/>
      <c r="T282" s="64"/>
      <c r="U282" s="64"/>
      <c r="V282" s="64"/>
      <c r="W282" s="64"/>
      <c r="X282" s="64"/>
      <c r="Y282" s="64"/>
      <c r="Z282" s="64"/>
      <c r="AA282" s="64"/>
      <c r="AB282" s="64"/>
      <c r="AC282" s="64"/>
      <c r="AD282" s="64"/>
      <c r="AE282" s="64"/>
      <c r="AF282" s="329"/>
    </row>
    <row r="283" spans="1:36" s="37" customFormat="1" ht="39" customHeight="1">
      <c r="A283" s="160" t="s">
        <v>105</v>
      </c>
      <c r="B283" s="160" t="s">
        <v>35</v>
      </c>
      <c r="C283" s="160" t="s">
        <v>37</v>
      </c>
      <c r="D283" s="160" t="s">
        <v>86</v>
      </c>
      <c r="E283" s="160" t="s">
        <v>242</v>
      </c>
      <c r="F283" s="49" t="s">
        <v>1064</v>
      </c>
      <c r="G283" s="620" t="s">
        <v>1061</v>
      </c>
      <c r="H283" s="553" t="s">
        <v>340</v>
      </c>
      <c r="I283" s="163"/>
      <c r="J283" s="531" t="s">
        <v>692</v>
      </c>
      <c r="K283" s="358">
        <f t="shared" si="26"/>
        <v>600000000</v>
      </c>
      <c r="L283" s="35">
        <f t="shared" si="24"/>
        <v>600000000</v>
      </c>
      <c r="M283" s="30">
        <v>600000000</v>
      </c>
      <c r="N283" s="30"/>
      <c r="O283" s="30"/>
      <c r="P283" s="30"/>
      <c r="Q283" s="64"/>
      <c r="R283" s="64"/>
      <c r="S283" s="64"/>
      <c r="T283" s="64"/>
      <c r="U283" s="64"/>
      <c r="V283" s="64"/>
      <c r="W283" s="64"/>
      <c r="X283" s="64"/>
      <c r="Y283" s="64"/>
      <c r="Z283" s="64"/>
      <c r="AA283" s="64"/>
      <c r="AB283" s="64"/>
      <c r="AC283" s="64"/>
      <c r="AD283" s="64"/>
      <c r="AE283" s="64"/>
      <c r="AF283" s="329"/>
    </row>
    <row r="284" spans="1:36" s="37" customFormat="1" ht="33" customHeight="1">
      <c r="A284" s="160" t="s">
        <v>105</v>
      </c>
      <c r="B284" s="160" t="s">
        <v>35</v>
      </c>
      <c r="C284" s="160" t="s">
        <v>37</v>
      </c>
      <c r="D284" s="160" t="s">
        <v>86</v>
      </c>
      <c r="E284" s="160" t="s">
        <v>242</v>
      </c>
      <c r="F284" s="49" t="s">
        <v>1066</v>
      </c>
      <c r="G284" s="620" t="s">
        <v>1065</v>
      </c>
      <c r="H284" s="553" t="s">
        <v>340</v>
      </c>
      <c r="I284" s="163"/>
      <c r="J284" s="666" t="s">
        <v>1379</v>
      </c>
      <c r="K284" s="358">
        <f t="shared" si="26"/>
        <v>1000000000</v>
      </c>
      <c r="L284" s="35">
        <f t="shared" si="24"/>
        <v>1000000000</v>
      </c>
      <c r="M284" s="30">
        <v>1000000000</v>
      </c>
      <c r="N284" s="30"/>
      <c r="O284" s="30"/>
      <c r="P284" s="30"/>
      <c r="Q284" s="64"/>
      <c r="R284" s="64"/>
      <c r="S284" s="64"/>
      <c r="T284" s="64"/>
      <c r="U284" s="64"/>
      <c r="V284" s="64"/>
      <c r="W284" s="64"/>
      <c r="X284" s="64"/>
      <c r="Y284" s="64"/>
      <c r="Z284" s="64"/>
      <c r="AA284" s="64"/>
      <c r="AB284" s="64"/>
      <c r="AC284" s="64"/>
      <c r="AD284" s="64"/>
      <c r="AE284" s="64"/>
      <c r="AF284" s="329"/>
    </row>
    <row r="285" spans="1:36" s="37" customFormat="1" ht="33" customHeight="1">
      <c r="A285" s="160" t="s">
        <v>105</v>
      </c>
      <c r="B285" s="160" t="s">
        <v>35</v>
      </c>
      <c r="C285" s="160" t="s">
        <v>37</v>
      </c>
      <c r="D285" s="160" t="s">
        <v>86</v>
      </c>
      <c r="E285" s="160" t="s">
        <v>242</v>
      </c>
      <c r="F285" s="668"/>
      <c r="G285" s="665" t="s">
        <v>1388</v>
      </c>
      <c r="H285" s="553" t="s">
        <v>340</v>
      </c>
      <c r="I285" s="163"/>
      <c r="J285" s="667" t="s">
        <v>1380</v>
      </c>
      <c r="K285" s="358">
        <f t="shared" si="26"/>
        <v>750000000</v>
      </c>
      <c r="L285" s="35">
        <f t="shared" si="24"/>
        <v>750000000</v>
      </c>
      <c r="M285" s="30">
        <v>750000000</v>
      </c>
      <c r="N285" s="30"/>
      <c r="O285" s="30"/>
      <c r="P285" s="30"/>
      <c r="Q285" s="64"/>
      <c r="R285" s="64"/>
      <c r="S285" s="64"/>
      <c r="T285" s="64"/>
      <c r="U285" s="64"/>
      <c r="V285" s="64"/>
      <c r="W285" s="64"/>
      <c r="X285" s="64"/>
      <c r="Y285" s="64"/>
      <c r="Z285" s="64"/>
      <c r="AA285" s="64"/>
      <c r="AB285" s="64"/>
      <c r="AC285" s="64"/>
      <c r="AD285" s="64"/>
      <c r="AE285" s="64"/>
      <c r="AF285" s="329"/>
    </row>
    <row r="286" spans="1:36" ht="21.6" customHeight="1">
      <c r="A286" s="61" t="s">
        <v>222</v>
      </c>
      <c r="B286" s="61"/>
      <c r="C286" s="61"/>
      <c r="D286" s="61"/>
      <c r="E286" s="61"/>
      <c r="F286" s="61"/>
      <c r="G286" s="61"/>
      <c r="H286" s="61"/>
      <c r="I286" s="61"/>
      <c r="J286" s="274" t="s">
        <v>246</v>
      </c>
      <c r="K286" s="358">
        <f t="shared" ref="K286:K393" si="27">+L286</f>
        <v>0</v>
      </c>
      <c r="L286" s="35">
        <f t="shared" si="24"/>
        <v>0</v>
      </c>
    </row>
    <row r="287" spans="1:36" ht="21" customHeight="1">
      <c r="A287" s="83" t="s">
        <v>222</v>
      </c>
      <c r="B287" s="83" t="s">
        <v>94</v>
      </c>
      <c r="C287" s="83"/>
      <c r="D287" s="83"/>
      <c r="E287" s="83"/>
      <c r="F287" s="83"/>
      <c r="G287" s="83"/>
      <c r="H287" s="83"/>
      <c r="I287" s="83"/>
      <c r="J287" s="275" t="s">
        <v>1125</v>
      </c>
      <c r="K287" s="358">
        <f t="shared" si="27"/>
        <v>0</v>
      </c>
      <c r="L287" s="35">
        <f t="shared" si="24"/>
        <v>0</v>
      </c>
    </row>
    <row r="288" spans="1:36" ht="22.35" customHeight="1">
      <c r="A288" s="83" t="s">
        <v>222</v>
      </c>
      <c r="B288" s="83" t="s">
        <v>94</v>
      </c>
      <c r="C288" s="83" t="s">
        <v>94</v>
      </c>
      <c r="D288" s="83"/>
      <c r="E288" s="83"/>
      <c r="F288" s="83"/>
      <c r="G288" s="83"/>
      <c r="H288" s="83"/>
      <c r="I288" s="83"/>
      <c r="J288" s="275" t="s">
        <v>1126</v>
      </c>
      <c r="K288" s="358">
        <f t="shared" si="27"/>
        <v>0</v>
      </c>
      <c r="L288" s="35">
        <f t="shared" si="24"/>
        <v>0</v>
      </c>
    </row>
    <row r="289" spans="1:59" ht="19.649999999999999" customHeight="1">
      <c r="A289" s="57" t="s">
        <v>222</v>
      </c>
      <c r="B289" s="57" t="s">
        <v>94</v>
      </c>
      <c r="C289" s="57" t="s">
        <v>94</v>
      </c>
      <c r="D289" s="57" t="s">
        <v>94</v>
      </c>
      <c r="E289" s="57"/>
      <c r="F289" s="57"/>
      <c r="G289" s="57"/>
      <c r="H289" s="57"/>
      <c r="I289" s="57"/>
      <c r="J289" s="255" t="s">
        <v>165</v>
      </c>
      <c r="K289" s="358">
        <f t="shared" si="27"/>
        <v>0</v>
      </c>
      <c r="L289" s="35">
        <f t="shared" si="24"/>
        <v>0</v>
      </c>
    </row>
    <row r="290" spans="1:59" ht="21" customHeight="1">
      <c r="A290" s="57" t="s">
        <v>222</v>
      </c>
      <c r="B290" s="57" t="s">
        <v>94</v>
      </c>
      <c r="C290" s="57" t="s">
        <v>94</v>
      </c>
      <c r="D290" s="57" t="s">
        <v>94</v>
      </c>
      <c r="E290" s="57" t="s">
        <v>50</v>
      </c>
      <c r="F290" s="57"/>
      <c r="G290" s="57"/>
      <c r="H290" s="57"/>
      <c r="I290" s="57"/>
      <c r="J290" s="256" t="s">
        <v>247</v>
      </c>
      <c r="K290" s="358">
        <f t="shared" si="27"/>
        <v>0</v>
      </c>
      <c r="L290" s="35">
        <f t="shared" si="24"/>
        <v>0</v>
      </c>
    </row>
    <row r="291" spans="1:59" ht="55.35" customHeight="1">
      <c r="A291" s="164" t="s">
        <v>222</v>
      </c>
      <c r="B291" s="164" t="s">
        <v>94</v>
      </c>
      <c r="C291" s="164" t="s">
        <v>94</v>
      </c>
      <c r="D291" s="164" t="s">
        <v>94</v>
      </c>
      <c r="E291" s="164" t="s">
        <v>50</v>
      </c>
      <c r="F291" s="49" t="s">
        <v>1070</v>
      </c>
      <c r="G291" s="624" t="s">
        <v>1067</v>
      </c>
      <c r="H291" s="63" t="s">
        <v>339</v>
      </c>
      <c r="I291" s="165"/>
      <c r="J291" s="627" t="s">
        <v>1127</v>
      </c>
      <c r="K291" s="358">
        <f>SUM(L291:BH291)</f>
        <v>7174322708</v>
      </c>
      <c r="L291" s="35"/>
      <c r="AR291" s="1"/>
      <c r="AS291" s="1">
        <v>7174322708</v>
      </c>
      <c r="AT291" s="1"/>
      <c r="BG291" s="1"/>
    </row>
    <row r="292" spans="1:59" ht="57" customHeight="1">
      <c r="A292" s="164" t="s">
        <v>222</v>
      </c>
      <c r="B292" s="164" t="s">
        <v>94</v>
      </c>
      <c r="C292" s="164" t="s">
        <v>94</v>
      </c>
      <c r="D292" s="164" t="s">
        <v>94</v>
      </c>
      <c r="E292" s="164" t="s">
        <v>50</v>
      </c>
      <c r="F292" s="49" t="s">
        <v>1071</v>
      </c>
      <c r="G292" s="624" t="s">
        <v>1068</v>
      </c>
      <c r="H292" s="63" t="s">
        <v>339</v>
      </c>
      <c r="I292" s="165"/>
      <c r="J292" s="627" t="s">
        <v>1129</v>
      </c>
      <c r="K292" s="358">
        <v>458393989</v>
      </c>
      <c r="L292" s="35"/>
      <c r="AR292" s="1"/>
      <c r="AS292" s="1">
        <f>K292</f>
        <v>458393989</v>
      </c>
      <c r="AT292" s="1"/>
      <c r="BG292" s="1"/>
    </row>
    <row r="293" spans="1:59" ht="57" customHeight="1">
      <c r="A293" s="164" t="s">
        <v>222</v>
      </c>
      <c r="B293" s="164" t="s">
        <v>94</v>
      </c>
      <c r="C293" s="164" t="s">
        <v>94</v>
      </c>
      <c r="D293" s="164" t="s">
        <v>94</v>
      </c>
      <c r="E293" s="164" t="s">
        <v>50</v>
      </c>
      <c r="F293" s="49" t="s">
        <v>1072</v>
      </c>
      <c r="G293" s="624" t="s">
        <v>1069</v>
      </c>
      <c r="H293" s="63" t="s">
        <v>339</v>
      </c>
      <c r="I293" s="165"/>
      <c r="J293" s="627" t="s">
        <v>1128</v>
      </c>
      <c r="K293" s="358">
        <v>647144456</v>
      </c>
      <c r="L293" s="35"/>
      <c r="AR293" s="1"/>
      <c r="AS293" s="1">
        <f>K293</f>
        <v>647144456</v>
      </c>
      <c r="AT293" s="1"/>
      <c r="BG293" s="1"/>
    </row>
    <row r="294" spans="1:59" ht="57" customHeight="1">
      <c r="A294" s="164" t="s">
        <v>222</v>
      </c>
      <c r="B294" s="164" t="s">
        <v>94</v>
      </c>
      <c r="C294" s="164" t="s">
        <v>94</v>
      </c>
      <c r="D294" s="164" t="s">
        <v>94</v>
      </c>
      <c r="E294" s="164" t="s">
        <v>50</v>
      </c>
      <c r="F294" s="49" t="s">
        <v>1074</v>
      </c>
      <c r="G294" s="624" t="s">
        <v>1073</v>
      </c>
      <c r="H294" s="63" t="s">
        <v>339</v>
      </c>
      <c r="I294" s="165"/>
      <c r="J294" s="627" t="s">
        <v>1130</v>
      </c>
      <c r="K294" s="358">
        <v>56324899</v>
      </c>
      <c r="L294" s="35"/>
      <c r="AR294" s="1"/>
      <c r="AS294" s="1">
        <f t="shared" ref="AS294:AS335" si="28">K294</f>
        <v>56324899</v>
      </c>
      <c r="AT294" s="1"/>
      <c r="BG294" s="1"/>
    </row>
    <row r="295" spans="1:59" ht="74.400000000000006" customHeight="1">
      <c r="A295" s="164" t="s">
        <v>222</v>
      </c>
      <c r="B295" s="164" t="s">
        <v>94</v>
      </c>
      <c r="C295" s="164" t="s">
        <v>94</v>
      </c>
      <c r="D295" s="164" t="s">
        <v>94</v>
      </c>
      <c r="E295" s="164" t="s">
        <v>50</v>
      </c>
      <c r="F295" s="49" t="s">
        <v>1080</v>
      </c>
      <c r="G295" s="624" t="s">
        <v>1075</v>
      </c>
      <c r="H295" s="63" t="s">
        <v>339</v>
      </c>
      <c r="I295" s="165"/>
      <c r="J295" s="627" t="s">
        <v>1136</v>
      </c>
      <c r="K295" s="358">
        <v>576634100</v>
      </c>
      <c r="L295" s="35"/>
      <c r="AR295" s="1"/>
      <c r="AS295" s="1">
        <f t="shared" si="28"/>
        <v>576634100</v>
      </c>
      <c r="AT295" s="1"/>
      <c r="BG295" s="1"/>
    </row>
    <row r="296" spans="1:59" ht="57" customHeight="1">
      <c r="A296" s="164" t="s">
        <v>222</v>
      </c>
      <c r="B296" s="164" t="s">
        <v>94</v>
      </c>
      <c r="C296" s="164" t="s">
        <v>94</v>
      </c>
      <c r="D296" s="164" t="s">
        <v>94</v>
      </c>
      <c r="E296" s="164" t="s">
        <v>50</v>
      </c>
      <c r="F296" s="49" t="s">
        <v>1081</v>
      </c>
      <c r="G296" s="624" t="s">
        <v>1076</v>
      </c>
      <c r="H296" s="63" t="s">
        <v>339</v>
      </c>
      <c r="I296" s="165"/>
      <c r="J296" s="627" t="s">
        <v>1131</v>
      </c>
      <c r="K296" s="358">
        <v>33141448</v>
      </c>
      <c r="L296" s="35"/>
      <c r="AR296" s="1"/>
      <c r="AS296" s="1">
        <f t="shared" si="28"/>
        <v>33141448</v>
      </c>
      <c r="AT296" s="1"/>
      <c r="BG296" s="1"/>
    </row>
    <row r="297" spans="1:59" ht="57" customHeight="1">
      <c r="A297" s="164" t="s">
        <v>222</v>
      </c>
      <c r="B297" s="164" t="s">
        <v>94</v>
      </c>
      <c r="C297" s="164" t="s">
        <v>94</v>
      </c>
      <c r="D297" s="164" t="s">
        <v>94</v>
      </c>
      <c r="E297" s="164" t="s">
        <v>50</v>
      </c>
      <c r="F297" s="49" t="s">
        <v>1082</v>
      </c>
      <c r="G297" s="624" t="s">
        <v>1077</v>
      </c>
      <c r="H297" s="63" t="s">
        <v>339</v>
      </c>
      <c r="I297" s="165"/>
      <c r="J297" s="627" t="s">
        <v>1132</v>
      </c>
      <c r="K297" s="358">
        <v>198848690</v>
      </c>
      <c r="L297" s="35"/>
      <c r="AR297" s="1"/>
      <c r="AS297" s="1">
        <f t="shared" si="28"/>
        <v>198848690</v>
      </c>
      <c r="AT297" s="1"/>
      <c r="BG297" s="1"/>
    </row>
    <row r="298" spans="1:59" ht="57" customHeight="1">
      <c r="A298" s="164" t="s">
        <v>222</v>
      </c>
      <c r="B298" s="164" t="s">
        <v>94</v>
      </c>
      <c r="C298" s="164" t="s">
        <v>94</v>
      </c>
      <c r="D298" s="164" t="s">
        <v>94</v>
      </c>
      <c r="E298" s="164" t="s">
        <v>50</v>
      </c>
      <c r="F298" s="49" t="s">
        <v>1083</v>
      </c>
      <c r="G298" s="624" t="s">
        <v>1078</v>
      </c>
      <c r="H298" s="63" t="s">
        <v>339</v>
      </c>
      <c r="I298" s="165"/>
      <c r="J298" s="627" t="s">
        <v>1133</v>
      </c>
      <c r="K298" s="358">
        <v>33141448</v>
      </c>
      <c r="L298" s="35"/>
      <c r="AR298" s="1"/>
      <c r="AS298" s="1">
        <f t="shared" si="28"/>
        <v>33141448</v>
      </c>
      <c r="AT298" s="1"/>
      <c r="BG298" s="1"/>
    </row>
    <row r="299" spans="1:59" ht="57" customHeight="1">
      <c r="A299" s="164" t="s">
        <v>222</v>
      </c>
      <c r="B299" s="164" t="s">
        <v>94</v>
      </c>
      <c r="C299" s="164" t="s">
        <v>94</v>
      </c>
      <c r="D299" s="164" t="s">
        <v>94</v>
      </c>
      <c r="E299" s="164" t="s">
        <v>50</v>
      </c>
      <c r="F299" s="49" t="s">
        <v>1084</v>
      </c>
      <c r="G299" s="624" t="s">
        <v>1079</v>
      </c>
      <c r="H299" s="63" t="s">
        <v>339</v>
      </c>
      <c r="I299" s="165"/>
      <c r="J299" s="627" t="s">
        <v>1134</v>
      </c>
      <c r="K299" s="358">
        <v>265131587</v>
      </c>
      <c r="L299" s="35"/>
      <c r="AR299" s="1"/>
      <c r="AS299" s="1">
        <f t="shared" si="28"/>
        <v>265131587</v>
      </c>
      <c r="AT299" s="1"/>
      <c r="BG299" s="1"/>
    </row>
    <row r="300" spans="1:59" ht="59.4" customHeight="1">
      <c r="A300" s="164" t="s">
        <v>222</v>
      </c>
      <c r="B300" s="164" t="s">
        <v>94</v>
      </c>
      <c r="C300" s="164" t="s">
        <v>94</v>
      </c>
      <c r="D300" s="164" t="s">
        <v>94</v>
      </c>
      <c r="E300" s="164" t="s">
        <v>50</v>
      </c>
      <c r="F300" s="49" t="s">
        <v>1105</v>
      </c>
      <c r="G300" s="624" t="s">
        <v>1085</v>
      </c>
      <c r="H300" s="63" t="s">
        <v>339</v>
      </c>
      <c r="I300" s="165"/>
      <c r="J300" s="627" t="s">
        <v>1135</v>
      </c>
      <c r="K300" s="358">
        <v>66282897</v>
      </c>
      <c r="L300" s="35"/>
      <c r="AR300" s="1"/>
      <c r="AS300" s="1">
        <f t="shared" si="28"/>
        <v>66282897</v>
      </c>
      <c r="AT300" s="1"/>
      <c r="BG300" s="1"/>
    </row>
    <row r="301" spans="1:59" ht="75" customHeight="1">
      <c r="A301" s="164" t="s">
        <v>222</v>
      </c>
      <c r="B301" s="164" t="s">
        <v>94</v>
      </c>
      <c r="C301" s="164" t="s">
        <v>94</v>
      </c>
      <c r="D301" s="164" t="s">
        <v>94</v>
      </c>
      <c r="E301" s="164" t="s">
        <v>50</v>
      </c>
      <c r="F301" s="49" t="s">
        <v>1106</v>
      </c>
      <c r="G301" s="624" t="s">
        <v>1086</v>
      </c>
      <c r="H301" s="63" t="s">
        <v>339</v>
      </c>
      <c r="I301" s="165"/>
      <c r="J301" s="627" t="s">
        <v>1137</v>
      </c>
      <c r="K301" s="358">
        <v>150000000</v>
      </c>
      <c r="L301" s="35"/>
      <c r="AR301" s="1"/>
      <c r="AS301" s="1">
        <f t="shared" si="28"/>
        <v>150000000</v>
      </c>
      <c r="AT301" s="1"/>
      <c r="BG301" s="1"/>
    </row>
    <row r="302" spans="1:59" ht="75.599999999999994" customHeight="1">
      <c r="A302" s="164" t="s">
        <v>222</v>
      </c>
      <c r="B302" s="164" t="s">
        <v>94</v>
      </c>
      <c r="C302" s="164" t="s">
        <v>94</v>
      </c>
      <c r="D302" s="164" t="s">
        <v>94</v>
      </c>
      <c r="E302" s="164" t="s">
        <v>50</v>
      </c>
      <c r="F302" s="49" t="s">
        <v>1107</v>
      </c>
      <c r="G302" s="624" t="s">
        <v>1087</v>
      </c>
      <c r="H302" s="63" t="s">
        <v>339</v>
      </c>
      <c r="I302" s="165"/>
      <c r="J302" s="627" t="s">
        <v>1138</v>
      </c>
      <c r="K302" s="358">
        <v>55000000</v>
      </c>
      <c r="L302" s="35"/>
      <c r="AR302" s="1"/>
      <c r="AS302" s="1">
        <f t="shared" si="28"/>
        <v>55000000</v>
      </c>
      <c r="AT302" s="1"/>
      <c r="BG302" s="1"/>
    </row>
    <row r="303" spans="1:59" ht="57.6" customHeight="1">
      <c r="A303" s="164" t="s">
        <v>222</v>
      </c>
      <c r="B303" s="164" t="s">
        <v>94</v>
      </c>
      <c r="C303" s="164" t="s">
        <v>94</v>
      </c>
      <c r="D303" s="164" t="s">
        <v>94</v>
      </c>
      <c r="E303" s="164" t="s">
        <v>50</v>
      </c>
      <c r="F303" s="49" t="s">
        <v>1108</v>
      </c>
      <c r="G303" s="624" t="s">
        <v>1088</v>
      </c>
      <c r="H303" s="63" t="s">
        <v>339</v>
      </c>
      <c r="I303" s="165"/>
      <c r="J303" s="627" t="s">
        <v>1139</v>
      </c>
      <c r="K303" s="358">
        <v>35000000</v>
      </c>
      <c r="L303" s="35"/>
      <c r="AR303" s="1"/>
      <c r="AS303" s="1">
        <f t="shared" si="28"/>
        <v>35000000</v>
      </c>
      <c r="AT303" s="1"/>
      <c r="BG303" s="1"/>
    </row>
    <row r="304" spans="1:59" ht="57.6" customHeight="1">
      <c r="A304" s="164" t="s">
        <v>222</v>
      </c>
      <c r="B304" s="164" t="s">
        <v>94</v>
      </c>
      <c r="C304" s="164" t="s">
        <v>94</v>
      </c>
      <c r="D304" s="164" t="s">
        <v>94</v>
      </c>
      <c r="E304" s="164" t="s">
        <v>50</v>
      </c>
      <c r="F304" s="49" t="s">
        <v>1109</v>
      </c>
      <c r="G304" s="624" t="s">
        <v>1089</v>
      </c>
      <c r="H304" s="63" t="s">
        <v>339</v>
      </c>
      <c r="I304" s="165"/>
      <c r="J304" s="627" t="s">
        <v>1140</v>
      </c>
      <c r="K304" s="358">
        <v>100000000</v>
      </c>
      <c r="L304" s="35"/>
      <c r="AR304" s="1"/>
      <c r="AS304" s="1">
        <f t="shared" si="28"/>
        <v>100000000</v>
      </c>
      <c r="AT304" s="1"/>
      <c r="BG304" s="1"/>
    </row>
    <row r="305" spans="1:59" ht="90" customHeight="1">
      <c r="A305" s="164" t="s">
        <v>222</v>
      </c>
      <c r="B305" s="164" t="s">
        <v>94</v>
      </c>
      <c r="C305" s="164" t="s">
        <v>94</v>
      </c>
      <c r="D305" s="164" t="s">
        <v>94</v>
      </c>
      <c r="E305" s="164" t="s">
        <v>50</v>
      </c>
      <c r="F305" s="49" t="s">
        <v>1110</v>
      </c>
      <c r="G305" s="624" t="s">
        <v>1090</v>
      </c>
      <c r="H305" s="63" t="s">
        <v>339</v>
      </c>
      <c r="I305" s="165"/>
      <c r="J305" s="627" t="s">
        <v>1141</v>
      </c>
      <c r="K305" s="358">
        <v>178412378</v>
      </c>
      <c r="L305" s="35"/>
      <c r="AR305" s="1"/>
      <c r="AS305" s="1">
        <f t="shared" si="28"/>
        <v>178412378</v>
      </c>
      <c r="AT305" s="1"/>
      <c r="BG305" s="1"/>
    </row>
    <row r="306" spans="1:59" ht="38.4" customHeight="1">
      <c r="A306" s="164" t="s">
        <v>222</v>
      </c>
      <c r="B306" s="164" t="s">
        <v>94</v>
      </c>
      <c r="C306" s="164" t="s">
        <v>94</v>
      </c>
      <c r="D306" s="164" t="s">
        <v>94</v>
      </c>
      <c r="E306" s="164" t="s">
        <v>50</v>
      </c>
      <c r="F306" s="49" t="s">
        <v>1111</v>
      </c>
      <c r="G306" s="624" t="s">
        <v>1091</v>
      </c>
      <c r="H306" s="63" t="s">
        <v>339</v>
      </c>
      <c r="I306" s="165"/>
      <c r="J306" s="627" t="s">
        <v>1142</v>
      </c>
      <c r="K306" s="358">
        <v>1499730533</v>
      </c>
      <c r="L306" s="35"/>
      <c r="AR306" s="1"/>
      <c r="AS306" s="1">
        <f t="shared" si="28"/>
        <v>1499730533</v>
      </c>
      <c r="AT306" s="1"/>
      <c r="BG306" s="1"/>
    </row>
    <row r="307" spans="1:59" ht="40.65" customHeight="1">
      <c r="A307" s="164" t="s">
        <v>222</v>
      </c>
      <c r="B307" s="164" t="s">
        <v>94</v>
      </c>
      <c r="C307" s="164" t="s">
        <v>94</v>
      </c>
      <c r="D307" s="164" t="s">
        <v>94</v>
      </c>
      <c r="E307" s="164" t="s">
        <v>50</v>
      </c>
      <c r="F307" s="49" t="s">
        <v>1112</v>
      </c>
      <c r="G307" s="624" t="s">
        <v>1092</v>
      </c>
      <c r="H307" s="63" t="s">
        <v>339</v>
      </c>
      <c r="I307" s="165"/>
      <c r="J307" s="627" t="s">
        <v>1143</v>
      </c>
      <c r="K307" s="358">
        <v>1767935236</v>
      </c>
      <c r="L307" s="35"/>
      <c r="AR307" s="1"/>
      <c r="AS307" s="1">
        <f t="shared" si="28"/>
        <v>1767935236</v>
      </c>
      <c r="AT307" s="1"/>
      <c r="BG307" s="1"/>
    </row>
    <row r="308" spans="1:59" ht="52.35" customHeight="1">
      <c r="A308" s="164" t="s">
        <v>222</v>
      </c>
      <c r="B308" s="164" t="s">
        <v>94</v>
      </c>
      <c r="C308" s="164" t="s">
        <v>94</v>
      </c>
      <c r="D308" s="164" t="s">
        <v>94</v>
      </c>
      <c r="E308" s="164" t="s">
        <v>50</v>
      </c>
      <c r="F308" s="49" t="s">
        <v>1113</v>
      </c>
      <c r="G308" s="624" t="s">
        <v>1093</v>
      </c>
      <c r="H308" s="63" t="s">
        <v>339</v>
      </c>
      <c r="I308" s="165"/>
      <c r="J308" s="627" t="s">
        <v>1144</v>
      </c>
      <c r="K308" s="358">
        <v>97233803986.149994</v>
      </c>
      <c r="L308" s="35"/>
      <c r="AR308" s="1"/>
      <c r="AS308" s="1">
        <f t="shared" si="28"/>
        <v>97233803986.149994</v>
      </c>
      <c r="AT308" s="1"/>
      <c r="BG308" s="1"/>
    </row>
    <row r="309" spans="1:59" ht="68.400000000000006" customHeight="1">
      <c r="A309" s="164" t="s">
        <v>222</v>
      </c>
      <c r="B309" s="164" t="s">
        <v>94</v>
      </c>
      <c r="C309" s="164" t="s">
        <v>94</v>
      </c>
      <c r="D309" s="164" t="s">
        <v>94</v>
      </c>
      <c r="E309" s="164" t="s">
        <v>50</v>
      </c>
      <c r="F309" s="49" t="s">
        <v>1114</v>
      </c>
      <c r="G309" s="624" t="s">
        <v>1094</v>
      </c>
      <c r="H309" s="63" t="s">
        <v>339</v>
      </c>
      <c r="I309" s="165"/>
      <c r="J309" s="627" t="s">
        <v>1145</v>
      </c>
      <c r="K309" s="358">
        <v>6794684929</v>
      </c>
      <c r="L309" s="35"/>
      <c r="AR309" s="1"/>
      <c r="AS309" s="1">
        <f t="shared" si="28"/>
        <v>6794684929</v>
      </c>
      <c r="AT309" s="1"/>
      <c r="BG309" s="1"/>
    </row>
    <row r="310" spans="1:59" ht="46.65" customHeight="1">
      <c r="A310" s="164" t="s">
        <v>222</v>
      </c>
      <c r="B310" s="164" t="s">
        <v>94</v>
      </c>
      <c r="C310" s="164" t="s">
        <v>94</v>
      </c>
      <c r="D310" s="164" t="s">
        <v>94</v>
      </c>
      <c r="E310" s="164" t="s">
        <v>50</v>
      </c>
      <c r="F310" s="49" t="s">
        <v>1115</v>
      </c>
      <c r="G310" s="624" t="s">
        <v>1095</v>
      </c>
      <c r="H310" s="63" t="s">
        <v>339</v>
      </c>
      <c r="I310" s="165"/>
      <c r="J310" s="627" t="s">
        <v>1146</v>
      </c>
      <c r="K310" s="358">
        <v>481113845</v>
      </c>
      <c r="L310" s="35"/>
      <c r="AR310" s="1"/>
      <c r="AS310" s="1">
        <f t="shared" si="28"/>
        <v>481113845</v>
      </c>
      <c r="AT310" s="1"/>
      <c r="BG310" s="1"/>
    </row>
    <row r="311" spans="1:59" ht="46.65" customHeight="1">
      <c r="A311" s="164" t="s">
        <v>222</v>
      </c>
      <c r="B311" s="164" t="s">
        <v>94</v>
      </c>
      <c r="C311" s="164" t="s">
        <v>94</v>
      </c>
      <c r="D311" s="164" t="s">
        <v>94</v>
      </c>
      <c r="E311" s="164" t="s">
        <v>50</v>
      </c>
      <c r="F311" s="49" t="s">
        <v>1115</v>
      </c>
      <c r="G311" s="624" t="s">
        <v>1096</v>
      </c>
      <c r="H311" s="63" t="s">
        <v>339</v>
      </c>
      <c r="I311" s="165"/>
      <c r="J311" s="627" t="s">
        <v>1147</v>
      </c>
      <c r="K311" s="358">
        <v>2886683069</v>
      </c>
      <c r="L311" s="35"/>
      <c r="AR311" s="1"/>
      <c r="AS311" s="1">
        <f t="shared" si="28"/>
        <v>2886683069</v>
      </c>
      <c r="AT311" s="1"/>
      <c r="BG311" s="1"/>
    </row>
    <row r="312" spans="1:59" ht="46.65" customHeight="1">
      <c r="A312" s="164" t="s">
        <v>222</v>
      </c>
      <c r="B312" s="164" t="s">
        <v>94</v>
      </c>
      <c r="C312" s="164" t="s">
        <v>94</v>
      </c>
      <c r="D312" s="164" t="s">
        <v>94</v>
      </c>
      <c r="E312" s="164" t="s">
        <v>50</v>
      </c>
      <c r="F312" s="49" t="s">
        <v>1116</v>
      </c>
      <c r="G312" s="624" t="s">
        <v>1097</v>
      </c>
      <c r="H312" s="63" t="s">
        <v>339</v>
      </c>
      <c r="I312" s="165"/>
      <c r="J312" s="627" t="s">
        <v>1148</v>
      </c>
      <c r="K312" s="358">
        <v>481113845</v>
      </c>
      <c r="L312" s="35"/>
      <c r="AR312" s="1"/>
      <c r="AS312" s="1">
        <f t="shared" si="28"/>
        <v>481113845</v>
      </c>
      <c r="AT312" s="1"/>
      <c r="BG312" s="1"/>
    </row>
    <row r="313" spans="1:59" ht="54.6" customHeight="1">
      <c r="A313" s="164" t="s">
        <v>222</v>
      </c>
      <c r="B313" s="164" t="s">
        <v>94</v>
      </c>
      <c r="C313" s="164" t="s">
        <v>94</v>
      </c>
      <c r="D313" s="164" t="s">
        <v>94</v>
      </c>
      <c r="E313" s="164" t="s">
        <v>50</v>
      </c>
      <c r="F313" s="49" t="s">
        <v>1117</v>
      </c>
      <c r="G313" s="624" t="s">
        <v>1098</v>
      </c>
      <c r="H313" s="63" t="s">
        <v>339</v>
      </c>
      <c r="I313" s="165"/>
      <c r="J313" s="627" t="s">
        <v>1149</v>
      </c>
      <c r="K313" s="358">
        <v>3848910758.4000001</v>
      </c>
      <c r="L313" s="35"/>
      <c r="AR313" s="1"/>
      <c r="AS313" s="1">
        <f t="shared" si="28"/>
        <v>3848910758.4000001</v>
      </c>
      <c r="AT313" s="1"/>
      <c r="BG313" s="1"/>
    </row>
    <row r="314" spans="1:59" ht="46.65" customHeight="1">
      <c r="A314" s="164" t="s">
        <v>222</v>
      </c>
      <c r="B314" s="164" t="s">
        <v>94</v>
      </c>
      <c r="C314" s="164" t="s">
        <v>94</v>
      </c>
      <c r="D314" s="164" t="s">
        <v>94</v>
      </c>
      <c r="E314" s="164" t="s">
        <v>50</v>
      </c>
      <c r="F314" s="49" t="s">
        <v>1118</v>
      </c>
      <c r="G314" s="624" t="s">
        <v>1099</v>
      </c>
      <c r="H314" s="63" t="s">
        <v>339</v>
      </c>
      <c r="I314" s="165"/>
      <c r="J314" s="627" t="s">
        <v>1150</v>
      </c>
      <c r="K314" s="358">
        <v>962227690</v>
      </c>
      <c r="L314" s="35"/>
      <c r="AR314" s="1"/>
      <c r="AS314" s="1">
        <f t="shared" si="28"/>
        <v>962227690</v>
      </c>
      <c r="AT314" s="1"/>
      <c r="BG314" s="1"/>
    </row>
    <row r="315" spans="1:59" ht="53.4" customHeight="1">
      <c r="A315" s="164" t="s">
        <v>222</v>
      </c>
      <c r="B315" s="164" t="s">
        <v>94</v>
      </c>
      <c r="C315" s="164" t="s">
        <v>94</v>
      </c>
      <c r="D315" s="164" t="s">
        <v>94</v>
      </c>
      <c r="E315" s="164" t="s">
        <v>50</v>
      </c>
      <c r="F315" s="49" t="s">
        <v>1119</v>
      </c>
      <c r="G315" s="624" t="s">
        <v>1100</v>
      </c>
      <c r="H315" s="63" t="s">
        <v>339</v>
      </c>
      <c r="I315" s="165"/>
      <c r="J315" s="627" t="s">
        <v>1151</v>
      </c>
      <c r="K315" s="358">
        <v>8452814139</v>
      </c>
      <c r="L315" s="35"/>
      <c r="AR315" s="1"/>
      <c r="AS315" s="1">
        <f t="shared" si="28"/>
        <v>8452814139</v>
      </c>
      <c r="AT315" s="1"/>
      <c r="BG315" s="1"/>
    </row>
    <row r="316" spans="1:59" ht="50.4" customHeight="1">
      <c r="A316" s="164" t="s">
        <v>222</v>
      </c>
      <c r="B316" s="164" t="s">
        <v>94</v>
      </c>
      <c r="C316" s="164" t="s">
        <v>94</v>
      </c>
      <c r="D316" s="164" t="s">
        <v>94</v>
      </c>
      <c r="E316" s="164" t="s">
        <v>50</v>
      </c>
      <c r="F316" s="49" t="s">
        <v>1120</v>
      </c>
      <c r="G316" s="624" t="s">
        <v>1101</v>
      </c>
      <c r="H316" s="63" t="s">
        <v>339</v>
      </c>
      <c r="I316" s="165"/>
      <c r="J316" s="627" t="s">
        <v>1152</v>
      </c>
      <c r="K316" s="358">
        <v>7219352737</v>
      </c>
      <c r="L316" s="35"/>
      <c r="AR316" s="1"/>
      <c r="AS316" s="1">
        <f t="shared" si="28"/>
        <v>7219352737</v>
      </c>
      <c r="AT316" s="1"/>
      <c r="BG316" s="1"/>
    </row>
    <row r="317" spans="1:59" ht="60" customHeight="1">
      <c r="A317" s="164" t="s">
        <v>222</v>
      </c>
      <c r="B317" s="164" t="s">
        <v>94</v>
      </c>
      <c r="C317" s="164" t="s">
        <v>94</v>
      </c>
      <c r="D317" s="164" t="s">
        <v>94</v>
      </c>
      <c r="E317" s="164" t="s">
        <v>50</v>
      </c>
      <c r="F317" s="49" t="s">
        <v>1121</v>
      </c>
      <c r="G317" s="624" t="s">
        <v>1102</v>
      </c>
      <c r="H317" s="63" t="s">
        <v>339</v>
      </c>
      <c r="I317" s="165"/>
      <c r="J317" s="627" t="s">
        <v>1153</v>
      </c>
      <c r="K317" s="358">
        <v>311322026</v>
      </c>
      <c r="L317" s="35"/>
      <c r="AR317" s="1"/>
      <c r="AS317" s="1">
        <f t="shared" si="28"/>
        <v>311322026</v>
      </c>
      <c r="AT317" s="1"/>
      <c r="BG317" s="1"/>
    </row>
    <row r="318" spans="1:59" ht="60" customHeight="1">
      <c r="A318" s="164" t="s">
        <v>222</v>
      </c>
      <c r="B318" s="164" t="s">
        <v>94</v>
      </c>
      <c r="C318" s="164" t="s">
        <v>94</v>
      </c>
      <c r="D318" s="164" t="s">
        <v>94</v>
      </c>
      <c r="E318" s="164" t="s">
        <v>50</v>
      </c>
      <c r="F318" s="49" t="s">
        <v>1122</v>
      </c>
      <c r="G318" s="624" t="s">
        <v>1103</v>
      </c>
      <c r="H318" s="63" t="s">
        <v>339</v>
      </c>
      <c r="I318" s="165"/>
      <c r="J318" s="627" t="s">
        <v>1154</v>
      </c>
      <c r="K318" s="358">
        <v>8348383830</v>
      </c>
      <c r="L318" s="35"/>
      <c r="AR318" s="1"/>
      <c r="AS318" s="1">
        <f t="shared" si="28"/>
        <v>8348383830</v>
      </c>
      <c r="AT318" s="1"/>
      <c r="BG318" s="1"/>
    </row>
    <row r="319" spans="1:59" ht="76.349999999999994" customHeight="1">
      <c r="A319" s="164" t="s">
        <v>222</v>
      </c>
      <c r="B319" s="164" t="s">
        <v>94</v>
      </c>
      <c r="C319" s="164" t="s">
        <v>94</v>
      </c>
      <c r="D319" s="164" t="s">
        <v>94</v>
      </c>
      <c r="E319" s="164" t="s">
        <v>50</v>
      </c>
      <c r="F319" s="49" t="s">
        <v>1123</v>
      </c>
      <c r="G319" s="624" t="s">
        <v>1104</v>
      </c>
      <c r="H319" s="63" t="s">
        <v>339</v>
      </c>
      <c r="I319" s="165"/>
      <c r="J319" s="627" t="s">
        <v>1155</v>
      </c>
      <c r="K319" s="358">
        <v>594920218</v>
      </c>
      <c r="L319" s="35"/>
      <c r="AR319" s="1"/>
      <c r="AS319" s="1">
        <f t="shared" si="28"/>
        <v>594920218</v>
      </c>
      <c r="AT319" s="1"/>
      <c r="BG319" s="1"/>
    </row>
    <row r="320" spans="1:59" ht="60" customHeight="1">
      <c r="A320" s="164" t="s">
        <v>222</v>
      </c>
      <c r="B320" s="164" t="s">
        <v>94</v>
      </c>
      <c r="C320" s="164" t="s">
        <v>94</v>
      </c>
      <c r="D320" s="164" t="s">
        <v>94</v>
      </c>
      <c r="E320" s="164" t="s">
        <v>50</v>
      </c>
      <c r="F320" s="49" t="s">
        <v>1266</v>
      </c>
      <c r="G320" s="624" t="s">
        <v>1124</v>
      </c>
      <c r="H320" s="63" t="s">
        <v>339</v>
      </c>
      <c r="I320" s="165"/>
      <c r="J320" s="627" t="s">
        <v>1156</v>
      </c>
      <c r="K320" s="358">
        <v>41378657</v>
      </c>
      <c r="L320" s="35"/>
      <c r="AR320" s="1"/>
      <c r="AS320" s="1">
        <f t="shared" si="28"/>
        <v>41378657</v>
      </c>
      <c r="AT320" s="1"/>
      <c r="BG320" s="1"/>
    </row>
    <row r="321" spans="1:59" ht="60" customHeight="1">
      <c r="A321" s="164" t="s">
        <v>222</v>
      </c>
      <c r="B321" s="164" t="s">
        <v>94</v>
      </c>
      <c r="C321" s="164" t="s">
        <v>94</v>
      </c>
      <c r="D321" s="164" t="s">
        <v>94</v>
      </c>
      <c r="E321" s="164" t="s">
        <v>50</v>
      </c>
      <c r="F321" s="49" t="s">
        <v>1267</v>
      </c>
      <c r="G321" s="624" t="s">
        <v>1174</v>
      </c>
      <c r="H321" s="63" t="s">
        <v>339</v>
      </c>
      <c r="I321" s="165"/>
      <c r="J321" s="627" t="s">
        <v>1157</v>
      </c>
      <c r="K321" s="358">
        <v>248271943</v>
      </c>
      <c r="L321" s="35"/>
      <c r="AR321" s="1"/>
      <c r="AS321" s="1">
        <f t="shared" si="28"/>
        <v>248271943</v>
      </c>
      <c r="AT321" s="1"/>
      <c r="BG321" s="1"/>
    </row>
    <row r="322" spans="1:59" ht="60" customHeight="1">
      <c r="A322" s="164" t="s">
        <v>222</v>
      </c>
      <c r="B322" s="164" t="s">
        <v>94</v>
      </c>
      <c r="C322" s="164" t="s">
        <v>94</v>
      </c>
      <c r="D322" s="164" t="s">
        <v>94</v>
      </c>
      <c r="E322" s="164" t="s">
        <v>50</v>
      </c>
      <c r="F322" s="49" t="s">
        <v>1268</v>
      </c>
      <c r="G322" s="624" t="s">
        <v>1175</v>
      </c>
      <c r="H322" s="63" t="s">
        <v>339</v>
      </c>
      <c r="I322" s="165"/>
      <c r="J322" s="627" t="s">
        <v>1158</v>
      </c>
      <c r="K322" s="358">
        <v>41378657</v>
      </c>
      <c r="L322" s="35"/>
      <c r="AR322" s="1"/>
      <c r="AS322" s="1">
        <f t="shared" si="28"/>
        <v>41378657</v>
      </c>
      <c r="AT322" s="1"/>
      <c r="BG322" s="1"/>
    </row>
    <row r="323" spans="1:59" ht="60" customHeight="1">
      <c r="A323" s="164" t="s">
        <v>222</v>
      </c>
      <c r="B323" s="164" t="s">
        <v>94</v>
      </c>
      <c r="C323" s="164" t="s">
        <v>94</v>
      </c>
      <c r="D323" s="164" t="s">
        <v>94</v>
      </c>
      <c r="E323" s="164" t="s">
        <v>50</v>
      </c>
      <c r="F323" s="49" t="s">
        <v>1269</v>
      </c>
      <c r="G323" s="624" t="s">
        <v>1176</v>
      </c>
      <c r="H323" s="63" t="s">
        <v>339</v>
      </c>
      <c r="I323" s="165"/>
      <c r="J323" s="627" t="s">
        <v>1159</v>
      </c>
      <c r="K323" s="358">
        <v>331029258</v>
      </c>
      <c r="L323" s="35"/>
      <c r="AR323" s="1"/>
      <c r="AS323" s="1">
        <f t="shared" si="28"/>
        <v>331029258</v>
      </c>
      <c r="AT323" s="1"/>
      <c r="BG323" s="1"/>
    </row>
    <row r="324" spans="1:59" ht="60" customHeight="1">
      <c r="A324" s="164" t="s">
        <v>222</v>
      </c>
      <c r="B324" s="164" t="s">
        <v>94</v>
      </c>
      <c r="C324" s="164" t="s">
        <v>94</v>
      </c>
      <c r="D324" s="164" t="s">
        <v>94</v>
      </c>
      <c r="E324" s="164" t="s">
        <v>50</v>
      </c>
      <c r="F324" s="49" t="s">
        <v>1270</v>
      </c>
      <c r="G324" s="624" t="s">
        <v>1177</v>
      </c>
      <c r="H324" s="63" t="s">
        <v>339</v>
      </c>
      <c r="I324" s="165"/>
      <c r="J324" s="627" t="s">
        <v>1160</v>
      </c>
      <c r="K324" s="358">
        <v>82757314</v>
      </c>
      <c r="L324" s="35"/>
      <c r="AR324" s="1"/>
      <c r="AS324" s="1">
        <f t="shared" si="28"/>
        <v>82757314</v>
      </c>
      <c r="AT324" s="1"/>
      <c r="BG324" s="1"/>
    </row>
    <row r="325" spans="1:59" ht="60" customHeight="1">
      <c r="A325" s="164" t="s">
        <v>222</v>
      </c>
      <c r="B325" s="164" t="s">
        <v>94</v>
      </c>
      <c r="C325" s="164" t="s">
        <v>94</v>
      </c>
      <c r="D325" s="164" t="s">
        <v>94</v>
      </c>
      <c r="E325" s="164" t="s">
        <v>50</v>
      </c>
      <c r="F325" s="49" t="s">
        <v>1271</v>
      </c>
      <c r="G325" s="624" t="s">
        <v>1178</v>
      </c>
      <c r="H325" s="63" t="s">
        <v>339</v>
      </c>
      <c r="I325" s="165"/>
      <c r="J325" s="627" t="s">
        <v>1161</v>
      </c>
      <c r="K325" s="358">
        <v>732934566</v>
      </c>
      <c r="L325" s="35"/>
      <c r="AR325" s="1"/>
      <c r="AS325" s="1">
        <f t="shared" si="28"/>
        <v>732934566</v>
      </c>
      <c r="AT325" s="1"/>
      <c r="BG325" s="1"/>
    </row>
    <row r="326" spans="1:59" ht="60" customHeight="1">
      <c r="A326" s="164" t="s">
        <v>222</v>
      </c>
      <c r="B326" s="164" t="s">
        <v>94</v>
      </c>
      <c r="C326" s="164" t="s">
        <v>94</v>
      </c>
      <c r="D326" s="164" t="s">
        <v>94</v>
      </c>
      <c r="E326" s="164" t="s">
        <v>50</v>
      </c>
      <c r="F326" s="49" t="s">
        <v>1272</v>
      </c>
      <c r="G326" s="624" t="s">
        <v>1179</v>
      </c>
      <c r="H326" s="63" t="s">
        <v>339</v>
      </c>
      <c r="I326" s="165"/>
      <c r="J326" s="627" t="s">
        <v>1162</v>
      </c>
      <c r="K326" s="358">
        <v>632102732</v>
      </c>
      <c r="L326" s="35"/>
      <c r="AR326" s="1"/>
      <c r="AS326" s="1">
        <f t="shared" si="28"/>
        <v>632102732</v>
      </c>
      <c r="AT326" s="1"/>
      <c r="BG326" s="1"/>
    </row>
    <row r="327" spans="1:59" ht="60" customHeight="1">
      <c r="A327" s="164" t="s">
        <v>222</v>
      </c>
      <c r="B327" s="164" t="s">
        <v>94</v>
      </c>
      <c r="C327" s="164" t="s">
        <v>94</v>
      </c>
      <c r="D327" s="164" t="s">
        <v>94</v>
      </c>
      <c r="E327" s="164" t="s">
        <v>50</v>
      </c>
      <c r="F327" s="49" t="s">
        <v>1273</v>
      </c>
      <c r="G327" s="624" t="s">
        <v>1180</v>
      </c>
      <c r="H327" s="63" t="s">
        <v>339</v>
      </c>
      <c r="I327" s="165"/>
      <c r="J327" s="627" t="s">
        <v>1163</v>
      </c>
      <c r="K327" s="358">
        <v>4132593</v>
      </c>
      <c r="L327" s="35"/>
      <c r="AR327" s="1"/>
      <c r="AS327" s="1">
        <f t="shared" si="28"/>
        <v>4132593</v>
      </c>
      <c r="AT327" s="1"/>
      <c r="BG327" s="1"/>
    </row>
    <row r="328" spans="1:59" ht="60" customHeight="1">
      <c r="A328" s="164" t="s">
        <v>222</v>
      </c>
      <c r="B328" s="164" t="s">
        <v>94</v>
      </c>
      <c r="C328" s="164" t="s">
        <v>94</v>
      </c>
      <c r="D328" s="164" t="s">
        <v>94</v>
      </c>
      <c r="E328" s="164" t="s">
        <v>50</v>
      </c>
      <c r="F328" s="49" t="s">
        <v>1274</v>
      </c>
      <c r="G328" s="624" t="s">
        <v>1181</v>
      </c>
      <c r="H328" s="63" t="s">
        <v>339</v>
      </c>
      <c r="I328" s="165"/>
      <c r="J328" s="627" t="s">
        <v>1164</v>
      </c>
      <c r="K328" s="358">
        <v>134940682</v>
      </c>
      <c r="L328" s="35"/>
      <c r="AR328" s="1"/>
      <c r="AS328" s="1">
        <f t="shared" si="28"/>
        <v>134940682</v>
      </c>
      <c r="AT328" s="1"/>
      <c r="BG328" s="1"/>
    </row>
    <row r="329" spans="1:59" ht="66" customHeight="1">
      <c r="A329" s="164" t="s">
        <v>222</v>
      </c>
      <c r="B329" s="164" t="s">
        <v>94</v>
      </c>
      <c r="C329" s="164" t="s">
        <v>94</v>
      </c>
      <c r="D329" s="164" t="s">
        <v>94</v>
      </c>
      <c r="E329" s="164" t="s">
        <v>50</v>
      </c>
      <c r="F329" s="49" t="s">
        <v>1275</v>
      </c>
      <c r="G329" s="624" t="s">
        <v>1182</v>
      </c>
      <c r="H329" s="63" t="s">
        <v>339</v>
      </c>
      <c r="I329" s="165"/>
      <c r="J329" s="627" t="s">
        <v>1165</v>
      </c>
      <c r="K329" s="358">
        <v>154287481</v>
      </c>
      <c r="L329" s="35"/>
      <c r="AR329" s="1"/>
      <c r="AS329" s="1">
        <f t="shared" si="28"/>
        <v>154287481</v>
      </c>
      <c r="AT329" s="1"/>
      <c r="BG329" s="1"/>
    </row>
    <row r="330" spans="1:59" ht="79.650000000000006" customHeight="1">
      <c r="A330" s="164" t="s">
        <v>222</v>
      </c>
      <c r="B330" s="164" t="s">
        <v>94</v>
      </c>
      <c r="C330" s="164" t="s">
        <v>94</v>
      </c>
      <c r="D330" s="164" t="s">
        <v>94</v>
      </c>
      <c r="E330" s="164" t="s">
        <v>50</v>
      </c>
      <c r="F330" s="49" t="s">
        <v>1276</v>
      </c>
      <c r="G330" s="624" t="s">
        <v>1183</v>
      </c>
      <c r="H330" s="63" t="s">
        <v>339</v>
      </c>
      <c r="I330" s="165"/>
      <c r="J330" s="627" t="s">
        <v>1166</v>
      </c>
      <c r="K330" s="358">
        <v>118220186</v>
      </c>
      <c r="L330" s="35"/>
      <c r="AR330" s="1"/>
      <c r="AS330" s="1">
        <f t="shared" si="28"/>
        <v>118220186</v>
      </c>
      <c r="AT330" s="1"/>
      <c r="BG330" s="1"/>
    </row>
    <row r="331" spans="1:59" ht="79.349999999999994" customHeight="1">
      <c r="A331" s="164" t="s">
        <v>222</v>
      </c>
      <c r="B331" s="164" t="s">
        <v>94</v>
      </c>
      <c r="C331" s="164" t="s">
        <v>94</v>
      </c>
      <c r="D331" s="164" t="s">
        <v>94</v>
      </c>
      <c r="E331" s="164" t="s">
        <v>50</v>
      </c>
      <c r="F331" s="616" t="s">
        <v>782</v>
      </c>
      <c r="G331" s="639" t="s">
        <v>1365</v>
      </c>
      <c r="H331" s="63" t="s">
        <v>339</v>
      </c>
      <c r="I331" s="165"/>
      <c r="J331" s="627" t="s">
        <v>1167</v>
      </c>
      <c r="K331" s="358">
        <v>679107125</v>
      </c>
      <c r="L331" s="35"/>
      <c r="AR331" s="1"/>
      <c r="AS331" s="1">
        <f t="shared" si="28"/>
        <v>679107125</v>
      </c>
      <c r="AT331" s="1"/>
      <c r="BG331" s="1"/>
    </row>
    <row r="332" spans="1:59" ht="87" customHeight="1">
      <c r="A332" s="164" t="s">
        <v>222</v>
      </c>
      <c r="B332" s="164" t="s">
        <v>94</v>
      </c>
      <c r="C332" s="164" t="s">
        <v>94</v>
      </c>
      <c r="D332" s="164" t="s">
        <v>94</v>
      </c>
      <c r="E332" s="164" t="s">
        <v>50</v>
      </c>
      <c r="F332" s="49" t="s">
        <v>1277</v>
      </c>
      <c r="G332" s="624" t="s">
        <v>1184</v>
      </c>
      <c r="H332" s="63" t="s">
        <v>339</v>
      </c>
      <c r="I332" s="165"/>
      <c r="J332" s="627" t="s">
        <v>1168</v>
      </c>
      <c r="K332" s="358">
        <v>151753798</v>
      </c>
      <c r="L332" s="35"/>
      <c r="AR332" s="1"/>
      <c r="AS332" s="1">
        <f t="shared" si="28"/>
        <v>151753798</v>
      </c>
      <c r="AT332" s="1"/>
      <c r="BG332" s="1"/>
    </row>
    <row r="333" spans="1:59" ht="55.35" customHeight="1">
      <c r="A333" s="164" t="s">
        <v>222</v>
      </c>
      <c r="B333" s="164" t="s">
        <v>94</v>
      </c>
      <c r="C333" s="164" t="s">
        <v>94</v>
      </c>
      <c r="D333" s="164" t="s">
        <v>94</v>
      </c>
      <c r="E333" s="164" t="s">
        <v>50</v>
      </c>
      <c r="F333" s="49" t="s">
        <v>1278</v>
      </c>
      <c r="G333" s="624" t="s">
        <v>1185</v>
      </c>
      <c r="H333" s="63" t="s">
        <v>339</v>
      </c>
      <c r="I333" s="165"/>
      <c r="J333" s="627" t="s">
        <v>1169</v>
      </c>
      <c r="K333" s="358">
        <v>150000000</v>
      </c>
      <c r="L333" s="35"/>
      <c r="AR333" s="1"/>
      <c r="AS333" s="1">
        <f t="shared" si="28"/>
        <v>150000000</v>
      </c>
      <c r="AT333" s="1"/>
      <c r="BG333" s="1"/>
    </row>
    <row r="334" spans="1:59" ht="96.6" customHeight="1">
      <c r="A334" s="164" t="s">
        <v>222</v>
      </c>
      <c r="B334" s="164" t="s">
        <v>94</v>
      </c>
      <c r="C334" s="164" t="s">
        <v>94</v>
      </c>
      <c r="D334" s="164" t="s">
        <v>94</v>
      </c>
      <c r="E334" s="164" t="s">
        <v>50</v>
      </c>
      <c r="F334" s="49" t="s">
        <v>1279</v>
      </c>
      <c r="G334" s="624" t="s">
        <v>1186</v>
      </c>
      <c r="H334" s="63" t="s">
        <v>339</v>
      </c>
      <c r="I334" s="165"/>
      <c r="J334" s="627" t="s">
        <v>1170</v>
      </c>
      <c r="K334" s="358">
        <v>70000000</v>
      </c>
      <c r="L334" s="35"/>
      <c r="AR334" s="1"/>
      <c r="AS334" s="1">
        <f t="shared" si="28"/>
        <v>70000000</v>
      </c>
      <c r="AT334" s="1"/>
      <c r="BG334" s="1"/>
    </row>
    <row r="335" spans="1:59" ht="55.35" customHeight="1">
      <c r="A335" s="164" t="s">
        <v>222</v>
      </c>
      <c r="B335" s="164" t="s">
        <v>94</v>
      </c>
      <c r="C335" s="164" t="s">
        <v>94</v>
      </c>
      <c r="D335" s="164" t="s">
        <v>94</v>
      </c>
      <c r="E335" s="164" t="s">
        <v>50</v>
      </c>
      <c r="F335" s="49" t="s">
        <v>1280</v>
      </c>
      <c r="G335" s="624" t="s">
        <v>1187</v>
      </c>
      <c r="H335" s="63" t="s">
        <v>339</v>
      </c>
      <c r="I335" s="165"/>
      <c r="J335" s="627" t="s">
        <v>1171</v>
      </c>
      <c r="K335" s="358">
        <v>130000000</v>
      </c>
      <c r="L335" s="35"/>
      <c r="AR335" s="1"/>
      <c r="AS335" s="1">
        <f t="shared" si="28"/>
        <v>130000000</v>
      </c>
      <c r="AT335" s="1"/>
      <c r="BG335" s="1"/>
    </row>
    <row r="336" spans="1:59" ht="72" customHeight="1">
      <c r="A336" s="164" t="s">
        <v>222</v>
      </c>
      <c r="B336" s="164" t="s">
        <v>94</v>
      </c>
      <c r="C336" s="164" t="s">
        <v>94</v>
      </c>
      <c r="D336" s="164" t="s">
        <v>94</v>
      </c>
      <c r="E336" s="164" t="s">
        <v>50</v>
      </c>
      <c r="F336" s="49" t="s">
        <v>1281</v>
      </c>
      <c r="G336" s="624" t="s">
        <v>1188</v>
      </c>
      <c r="H336" s="63" t="s">
        <v>339</v>
      </c>
      <c r="I336" s="165"/>
      <c r="J336" s="627" t="s">
        <v>1172</v>
      </c>
      <c r="K336" s="358">
        <v>491000000</v>
      </c>
      <c r="L336" s="35"/>
      <c r="AR336" s="1"/>
      <c r="AS336" s="1">
        <v>490000000</v>
      </c>
      <c r="AT336" s="1">
        <v>1000000</v>
      </c>
      <c r="BG336" s="1"/>
    </row>
    <row r="337" spans="1:192" s="17" customFormat="1">
      <c r="A337" s="167" t="s">
        <v>172</v>
      </c>
      <c r="B337" s="167"/>
      <c r="C337" s="167"/>
      <c r="D337" s="167"/>
      <c r="E337" s="167"/>
      <c r="F337" s="167"/>
      <c r="G337" s="11"/>
      <c r="H337" s="11"/>
      <c r="I337" s="11"/>
      <c r="J337" s="276" t="s">
        <v>248</v>
      </c>
      <c r="K337" s="358">
        <f t="shared" si="27"/>
        <v>0</v>
      </c>
      <c r="L337" s="35">
        <f t="shared" si="24"/>
        <v>0</v>
      </c>
      <c r="M337" s="15"/>
      <c r="N337" s="15"/>
      <c r="O337" s="15"/>
      <c r="P337" s="15"/>
      <c r="Q337" s="325"/>
      <c r="R337" s="325"/>
      <c r="S337" s="325"/>
      <c r="T337" s="325"/>
      <c r="U337" s="325"/>
      <c r="V337" s="325"/>
      <c r="W337" s="325"/>
      <c r="X337" s="325"/>
      <c r="Y337" s="325"/>
      <c r="Z337" s="325"/>
      <c r="AA337" s="325"/>
      <c r="AB337" s="325"/>
      <c r="AC337" s="325"/>
      <c r="AD337" s="325"/>
      <c r="AE337" s="325"/>
      <c r="AF337" s="348"/>
      <c r="AG337" s="15"/>
      <c r="AH337" s="15"/>
      <c r="AI337" s="15"/>
      <c r="AJ337" s="15"/>
      <c r="AK337" s="15"/>
      <c r="AL337" s="15"/>
      <c r="AM337" s="15"/>
      <c r="AN337" s="15"/>
      <c r="AO337" s="16"/>
      <c r="AP337" s="13"/>
      <c r="AQ337" s="13"/>
      <c r="AR337" s="13"/>
      <c r="AS337" s="13"/>
      <c r="AT337" s="15"/>
      <c r="AU337" s="15"/>
      <c r="AV337" s="16"/>
      <c r="AW337" s="16"/>
      <c r="AX337" s="16"/>
      <c r="BG337" s="302"/>
    </row>
    <row r="338" spans="1:192">
      <c r="A338" s="83" t="s">
        <v>172</v>
      </c>
      <c r="B338" s="83" t="s">
        <v>39</v>
      </c>
      <c r="C338" s="83"/>
      <c r="D338" s="83"/>
      <c r="E338" s="83"/>
      <c r="F338" s="83"/>
      <c r="G338" s="152"/>
      <c r="H338" s="152"/>
      <c r="I338" s="152"/>
      <c r="J338" s="275" t="s">
        <v>49</v>
      </c>
      <c r="K338" s="358">
        <f t="shared" si="27"/>
        <v>0</v>
      </c>
      <c r="L338" s="35">
        <f t="shared" si="24"/>
        <v>0</v>
      </c>
      <c r="M338" s="22"/>
      <c r="N338" s="22"/>
      <c r="O338" s="22"/>
      <c r="P338" s="22"/>
      <c r="Q338" s="326"/>
      <c r="R338" s="326"/>
      <c r="S338" s="326"/>
      <c r="T338" s="326"/>
      <c r="U338" s="326"/>
      <c r="V338" s="326"/>
      <c r="W338" s="326"/>
      <c r="X338" s="326"/>
      <c r="Y338" s="326"/>
      <c r="Z338" s="326"/>
      <c r="AA338" s="326"/>
      <c r="AB338" s="326"/>
      <c r="AC338" s="326"/>
      <c r="AD338" s="326"/>
      <c r="AE338" s="326"/>
      <c r="AF338" s="347"/>
      <c r="AG338" s="22"/>
      <c r="AH338" s="22"/>
      <c r="AI338" s="22"/>
      <c r="AJ338" s="22"/>
      <c r="AK338" s="22"/>
      <c r="AL338" s="22"/>
      <c r="AM338" s="22"/>
      <c r="AN338" s="22"/>
      <c r="AO338" s="23"/>
      <c r="AP338" s="21"/>
      <c r="AQ338" s="21"/>
      <c r="AR338" s="21"/>
      <c r="AS338" s="21"/>
      <c r="AT338" s="22"/>
      <c r="AU338" s="22"/>
      <c r="AV338" s="23"/>
      <c r="AW338" s="23"/>
      <c r="AX338" s="23"/>
      <c r="BG338" s="1"/>
    </row>
    <row r="339" spans="1:192" ht="32.4" customHeight="1">
      <c r="A339" s="83" t="s">
        <v>172</v>
      </c>
      <c r="B339" s="83" t="s">
        <v>39</v>
      </c>
      <c r="C339" s="83" t="s">
        <v>68</v>
      </c>
      <c r="D339" s="83"/>
      <c r="E339" s="83"/>
      <c r="F339" s="83"/>
      <c r="G339" s="152"/>
      <c r="H339" s="152"/>
      <c r="I339" s="152"/>
      <c r="J339" s="275" t="s">
        <v>69</v>
      </c>
      <c r="K339" s="358">
        <f t="shared" si="27"/>
        <v>0</v>
      </c>
      <c r="L339" s="35">
        <f t="shared" si="24"/>
        <v>0</v>
      </c>
      <c r="M339" s="22"/>
      <c r="N339" s="22"/>
      <c r="O339" s="22"/>
      <c r="P339" s="22"/>
      <c r="Q339" s="326"/>
      <c r="R339" s="326"/>
      <c r="S339" s="326"/>
      <c r="T339" s="326"/>
      <c r="U339" s="326"/>
      <c r="V339" s="326"/>
      <c r="W339" s="326"/>
      <c r="X339" s="326"/>
      <c r="Y339" s="326"/>
      <c r="Z339" s="326"/>
      <c r="AA339" s="326"/>
      <c r="AB339" s="326"/>
      <c r="AC339" s="326"/>
      <c r="AD339" s="326"/>
      <c r="AE339" s="326"/>
      <c r="AF339" s="347"/>
      <c r="AG339" s="22"/>
      <c r="AH339" s="22"/>
      <c r="AI339" s="22"/>
      <c r="AJ339" s="22"/>
      <c r="AK339" s="22"/>
      <c r="AL339" s="22"/>
      <c r="AM339" s="22"/>
      <c r="AN339" s="22"/>
      <c r="AO339" s="23"/>
      <c r="AP339" s="21"/>
      <c r="AQ339" s="21"/>
      <c r="AR339" s="21"/>
      <c r="AS339" s="21"/>
      <c r="AT339" s="22"/>
      <c r="AU339" s="22"/>
      <c r="AV339" s="23"/>
      <c r="AW339" s="23"/>
      <c r="AX339" s="23"/>
      <c r="BG339" s="1"/>
    </row>
    <row r="340" spans="1:192" ht="14.4" customHeight="1">
      <c r="A340" s="25" t="s">
        <v>172</v>
      </c>
      <c r="B340" s="25" t="s">
        <v>39</v>
      </c>
      <c r="C340" s="25" t="s">
        <v>68</v>
      </c>
      <c r="D340" s="55" t="s">
        <v>70</v>
      </c>
      <c r="E340" s="55"/>
      <c r="F340" s="55"/>
      <c r="G340" s="55"/>
      <c r="H340" s="55"/>
      <c r="I340" s="55"/>
      <c r="J340" s="255" t="s">
        <v>71</v>
      </c>
      <c r="K340" s="358">
        <f t="shared" si="27"/>
        <v>0</v>
      </c>
      <c r="L340" s="35">
        <f t="shared" si="24"/>
        <v>0</v>
      </c>
      <c r="M340" s="22"/>
      <c r="N340" s="22"/>
      <c r="O340" s="22"/>
      <c r="P340" s="22"/>
      <c r="Q340" s="326"/>
      <c r="R340" s="326"/>
      <c r="S340" s="326"/>
      <c r="T340" s="326"/>
      <c r="U340" s="326"/>
      <c r="V340" s="326"/>
      <c r="W340" s="326"/>
      <c r="X340" s="326"/>
      <c r="Y340" s="326"/>
      <c r="Z340" s="326"/>
      <c r="AA340" s="326"/>
      <c r="AB340" s="326"/>
      <c r="AC340" s="326"/>
      <c r="AD340" s="326"/>
      <c r="AE340" s="326"/>
      <c r="AF340" s="347"/>
      <c r="AG340" s="22"/>
      <c r="AH340" s="22"/>
      <c r="AI340" s="22"/>
      <c r="AJ340" s="22"/>
      <c r="AK340" s="22"/>
      <c r="AL340" s="22"/>
      <c r="AM340" s="22"/>
      <c r="AN340" s="22"/>
      <c r="AO340" s="23"/>
      <c r="AP340" s="21"/>
      <c r="AQ340" s="21"/>
      <c r="AR340" s="21"/>
      <c r="AS340" s="21"/>
      <c r="AT340" s="22"/>
      <c r="AU340" s="22"/>
      <c r="AV340" s="23"/>
      <c r="AW340" s="23"/>
      <c r="AX340" s="23"/>
      <c r="BG340" s="1"/>
    </row>
    <row r="341" spans="1:192" ht="18.600000000000001" customHeight="1">
      <c r="A341" s="25" t="s">
        <v>172</v>
      </c>
      <c r="B341" s="25" t="s">
        <v>39</v>
      </c>
      <c r="C341" s="25" t="s">
        <v>68</v>
      </c>
      <c r="D341" s="55" t="s">
        <v>70</v>
      </c>
      <c r="E341" s="57" t="s">
        <v>72</v>
      </c>
      <c r="F341" s="57"/>
      <c r="G341" s="55"/>
      <c r="H341" s="55"/>
      <c r="I341" s="55"/>
      <c r="J341" s="256" t="s">
        <v>73</v>
      </c>
      <c r="K341" s="358">
        <f t="shared" si="27"/>
        <v>0</v>
      </c>
      <c r="L341" s="35">
        <f t="shared" si="24"/>
        <v>0</v>
      </c>
      <c r="M341" s="22"/>
      <c r="N341" s="22"/>
      <c r="O341" s="22"/>
      <c r="P341" s="22"/>
      <c r="Q341" s="326"/>
      <c r="R341" s="326"/>
      <c r="S341" s="326"/>
      <c r="T341" s="326"/>
      <c r="U341" s="326"/>
      <c r="V341" s="326"/>
      <c r="W341" s="326"/>
      <c r="X341" s="326"/>
      <c r="Y341" s="326"/>
      <c r="Z341" s="326"/>
      <c r="AA341" s="326"/>
      <c r="AB341" s="326"/>
      <c r="AC341" s="326"/>
      <c r="AD341" s="326"/>
      <c r="AE341" s="326"/>
      <c r="AF341" s="347"/>
      <c r="AG341" s="22"/>
      <c r="AH341" s="22"/>
      <c r="AI341" s="22"/>
      <c r="AJ341" s="22"/>
      <c r="AK341" s="22"/>
      <c r="AL341" s="22"/>
      <c r="AM341" s="22"/>
      <c r="AN341" s="22"/>
      <c r="AO341" s="23"/>
      <c r="AP341" s="21"/>
      <c r="AQ341" s="21"/>
      <c r="AR341" s="21"/>
      <c r="AS341" s="21"/>
      <c r="AT341" s="22"/>
      <c r="AU341" s="22"/>
      <c r="AV341" s="23"/>
      <c r="AW341" s="23"/>
      <c r="AX341" s="23"/>
      <c r="BG341" s="1"/>
    </row>
    <row r="342" spans="1:192" s="37" customFormat="1" ht="31.65" customHeight="1">
      <c r="A342" s="166" t="s">
        <v>172</v>
      </c>
      <c r="B342" s="166" t="s">
        <v>39</v>
      </c>
      <c r="C342" s="166" t="s">
        <v>68</v>
      </c>
      <c r="D342" s="166" t="s">
        <v>70</v>
      </c>
      <c r="E342" s="166" t="s">
        <v>72</v>
      </c>
      <c r="F342" s="49" t="s">
        <v>1282</v>
      </c>
      <c r="G342" s="618" t="s">
        <v>1189</v>
      </c>
      <c r="H342" s="62" t="s">
        <v>340</v>
      </c>
      <c r="I342" s="11"/>
      <c r="J342" s="367" t="s">
        <v>741</v>
      </c>
      <c r="K342" s="358">
        <f t="shared" si="27"/>
        <v>1850000000</v>
      </c>
      <c r="L342" s="35">
        <f t="shared" si="24"/>
        <v>1850000000</v>
      </c>
      <c r="M342" s="35"/>
      <c r="N342" s="35"/>
      <c r="O342" s="35"/>
      <c r="P342" s="35"/>
      <c r="Q342" s="327"/>
      <c r="R342" s="327"/>
      <c r="S342" s="327"/>
      <c r="T342" s="327"/>
      <c r="U342" s="327"/>
      <c r="V342" s="327"/>
      <c r="W342" s="327"/>
      <c r="X342" s="327"/>
      <c r="Y342" s="327"/>
      <c r="Z342" s="327"/>
      <c r="AA342" s="327"/>
      <c r="AB342" s="327"/>
      <c r="AC342" s="327"/>
      <c r="AD342" s="327"/>
      <c r="AE342" s="327"/>
      <c r="AF342" s="349"/>
      <c r="AG342" s="35"/>
      <c r="AH342" s="35"/>
      <c r="AI342" s="35"/>
      <c r="AJ342" s="35"/>
      <c r="AK342" s="35"/>
      <c r="AL342" s="35"/>
      <c r="AM342" s="35"/>
      <c r="AN342" s="35"/>
      <c r="AO342" s="36"/>
      <c r="AP342" s="30"/>
      <c r="AQ342" s="30"/>
      <c r="AR342" s="30"/>
      <c r="AS342" s="30"/>
      <c r="AT342" s="35"/>
      <c r="AU342" s="35"/>
      <c r="AV342" s="36"/>
      <c r="AW342" s="36"/>
      <c r="AX342" s="36"/>
      <c r="BG342" s="136">
        <v>1700000000</v>
      </c>
      <c r="BH342" s="136">
        <v>150000000</v>
      </c>
    </row>
    <row r="343" spans="1:192" s="37" customFormat="1" ht="33" customHeight="1">
      <c r="A343" s="166" t="s">
        <v>172</v>
      </c>
      <c r="B343" s="166" t="s">
        <v>39</v>
      </c>
      <c r="C343" s="166" t="s">
        <v>68</v>
      </c>
      <c r="D343" s="166" t="s">
        <v>70</v>
      </c>
      <c r="E343" s="166" t="s">
        <v>72</v>
      </c>
      <c r="F343" s="49" t="s">
        <v>1283</v>
      </c>
      <c r="G343" s="618" t="s">
        <v>1190</v>
      </c>
      <c r="H343" s="62" t="s">
        <v>340</v>
      </c>
      <c r="I343" s="291"/>
      <c r="J343" s="595" t="s">
        <v>249</v>
      </c>
      <c r="K343" s="358">
        <f t="shared" si="27"/>
        <v>600000000</v>
      </c>
      <c r="L343" s="35">
        <f t="shared" si="24"/>
        <v>600000000</v>
      </c>
      <c r="M343" s="35"/>
      <c r="N343" s="35"/>
      <c r="O343" s="35"/>
      <c r="P343" s="35"/>
      <c r="Q343" s="327"/>
      <c r="R343" s="327"/>
      <c r="S343" s="327"/>
      <c r="T343" s="327"/>
      <c r="U343" s="327"/>
      <c r="V343" s="327"/>
      <c r="W343" s="327"/>
      <c r="X343" s="327"/>
      <c r="Y343" s="327"/>
      <c r="Z343" s="327"/>
      <c r="AA343" s="327"/>
      <c r="AB343" s="327"/>
      <c r="AC343" s="327"/>
      <c r="AD343" s="327"/>
      <c r="AE343" s="327"/>
      <c r="AF343" s="349"/>
      <c r="AG343" s="35"/>
      <c r="AH343" s="35"/>
      <c r="AI343" s="35"/>
      <c r="AJ343" s="35"/>
      <c r="AK343" s="35"/>
      <c r="AL343" s="35"/>
      <c r="AM343" s="35"/>
      <c r="AN343" s="35"/>
      <c r="AO343" s="36"/>
      <c r="AP343" s="30"/>
      <c r="AQ343" s="30"/>
      <c r="AR343" s="30"/>
      <c r="AS343" s="30"/>
      <c r="AT343" s="35"/>
      <c r="AU343" s="35"/>
      <c r="AV343" s="36"/>
      <c r="AW343" s="36"/>
      <c r="AX343" s="36"/>
      <c r="BG343" s="136">
        <v>600000000</v>
      </c>
    </row>
    <row r="344" spans="1:192" s="37" customFormat="1" ht="38.4" customHeight="1">
      <c r="A344" s="166" t="s">
        <v>172</v>
      </c>
      <c r="B344" s="166" t="s">
        <v>39</v>
      </c>
      <c r="C344" s="166" t="s">
        <v>68</v>
      </c>
      <c r="D344" s="166" t="s">
        <v>70</v>
      </c>
      <c r="E344" s="166" t="s">
        <v>72</v>
      </c>
      <c r="F344" s="49" t="s">
        <v>1284</v>
      </c>
      <c r="G344" s="618" t="s">
        <v>1191</v>
      </c>
      <c r="H344" s="62" t="s">
        <v>340</v>
      </c>
      <c r="I344" s="291"/>
      <c r="J344" s="595" t="s">
        <v>760</v>
      </c>
      <c r="K344" s="358">
        <v>32500000</v>
      </c>
      <c r="L344" s="35">
        <f t="shared" ref="L344:L359" si="29">SUM(M344:BH344)</f>
        <v>32500000</v>
      </c>
      <c r="M344" s="35"/>
      <c r="N344" s="35"/>
      <c r="O344" s="35"/>
      <c r="P344" s="35"/>
      <c r="Q344" s="327"/>
      <c r="R344" s="327"/>
      <c r="S344" s="327"/>
      <c r="T344" s="327"/>
      <c r="U344" s="327"/>
      <c r="V344" s="327"/>
      <c r="W344" s="327"/>
      <c r="X344" s="327"/>
      <c r="Y344" s="327"/>
      <c r="Z344" s="327"/>
      <c r="AA344" s="327"/>
      <c r="AB344" s="327"/>
      <c r="AC344" s="327"/>
      <c r="AD344" s="327"/>
      <c r="AE344" s="327"/>
      <c r="AF344" s="349"/>
      <c r="AG344" s="35"/>
      <c r="AH344" s="35"/>
      <c r="AI344" s="35"/>
      <c r="AJ344" s="35"/>
      <c r="AK344" s="35"/>
      <c r="AL344" s="35"/>
      <c r="AM344" s="35"/>
      <c r="AN344" s="35"/>
      <c r="AO344" s="36"/>
      <c r="AP344" s="30"/>
      <c r="AQ344" s="30"/>
      <c r="AR344" s="30"/>
      <c r="AS344" s="30"/>
      <c r="AT344" s="35"/>
      <c r="AU344" s="35"/>
      <c r="AV344" s="36"/>
      <c r="AW344" s="36"/>
      <c r="AX344" s="36"/>
      <c r="BG344" s="136">
        <v>32500000</v>
      </c>
    </row>
    <row r="345" spans="1:192">
      <c r="A345" s="44" t="s">
        <v>172</v>
      </c>
      <c r="B345" s="44" t="s">
        <v>39</v>
      </c>
      <c r="C345" s="44" t="s">
        <v>68</v>
      </c>
      <c r="D345" s="60" t="s">
        <v>70</v>
      </c>
      <c r="E345" s="61" t="s">
        <v>250</v>
      </c>
      <c r="F345" s="61"/>
      <c r="G345" s="60"/>
      <c r="H345" s="60"/>
      <c r="I345" s="60"/>
      <c r="J345" s="257" t="s">
        <v>251</v>
      </c>
      <c r="K345" s="358">
        <f t="shared" si="27"/>
        <v>0</v>
      </c>
      <c r="L345" s="35">
        <f t="shared" si="29"/>
        <v>0</v>
      </c>
      <c r="M345" s="22"/>
      <c r="N345" s="22"/>
      <c r="O345" s="22"/>
      <c r="P345" s="22"/>
      <c r="Q345" s="326"/>
      <c r="R345" s="326"/>
      <c r="S345" s="326"/>
      <c r="T345" s="326"/>
      <c r="U345" s="326"/>
      <c r="V345" s="326"/>
      <c r="W345" s="326"/>
      <c r="X345" s="326"/>
      <c r="Y345" s="326"/>
      <c r="Z345" s="326"/>
      <c r="AA345" s="326"/>
      <c r="AB345" s="326"/>
      <c r="AC345" s="326"/>
      <c r="AD345" s="326"/>
      <c r="AE345" s="326"/>
      <c r="AF345" s="347"/>
      <c r="AG345" s="22"/>
      <c r="AH345" s="22"/>
      <c r="AI345" s="22"/>
      <c r="AJ345" s="22"/>
      <c r="AK345" s="22"/>
      <c r="AL345" s="22"/>
      <c r="AM345" s="22"/>
      <c r="AN345" s="22"/>
      <c r="AO345" s="23"/>
      <c r="AP345" s="21"/>
      <c r="AQ345" s="21"/>
      <c r="AR345" s="21"/>
      <c r="AS345" s="21"/>
      <c r="AT345" s="22"/>
      <c r="AU345" s="22"/>
      <c r="AV345" s="23"/>
      <c r="AW345" s="23"/>
      <c r="AX345" s="23"/>
      <c r="AY345" s="23"/>
      <c r="AZ345" s="23"/>
      <c r="BA345" s="23"/>
      <c r="BG345" s="1"/>
    </row>
    <row r="346" spans="1:192" s="37" customFormat="1" ht="41.4" customHeight="1">
      <c r="A346" s="166" t="s">
        <v>172</v>
      </c>
      <c r="B346" s="166" t="s">
        <v>39</v>
      </c>
      <c r="C346" s="166" t="s">
        <v>68</v>
      </c>
      <c r="D346" s="166" t="s">
        <v>70</v>
      </c>
      <c r="E346" s="166" t="s">
        <v>250</v>
      </c>
      <c r="F346" s="616" t="s">
        <v>782</v>
      </c>
      <c r="G346" s="550" t="s">
        <v>252</v>
      </c>
      <c r="H346" s="550" t="s">
        <v>340</v>
      </c>
      <c r="I346" s="550"/>
      <c r="J346" s="545" t="s">
        <v>253</v>
      </c>
      <c r="K346" s="358">
        <f t="shared" si="27"/>
        <v>20000000</v>
      </c>
      <c r="L346" s="35">
        <f t="shared" si="29"/>
        <v>20000000</v>
      </c>
      <c r="M346" s="35"/>
      <c r="N346" s="35"/>
      <c r="O346" s="35"/>
      <c r="P346" s="35"/>
      <c r="Q346" s="327"/>
      <c r="R346" s="327"/>
      <c r="S346" s="327"/>
      <c r="T346" s="327"/>
      <c r="U346" s="327"/>
      <c r="V346" s="327"/>
      <c r="W346" s="327"/>
      <c r="X346" s="327"/>
      <c r="Y346" s="327"/>
      <c r="Z346" s="327"/>
      <c r="AA346" s="327"/>
      <c r="AB346" s="327"/>
      <c r="AC346" s="327"/>
      <c r="AD346" s="327"/>
      <c r="AE346" s="327"/>
      <c r="AF346" s="349"/>
      <c r="AG346" s="35"/>
      <c r="AH346" s="35"/>
      <c r="AI346" s="35"/>
      <c r="AJ346" s="35"/>
      <c r="AK346" s="35"/>
      <c r="AL346" s="35"/>
      <c r="AM346" s="35"/>
      <c r="AN346" s="35"/>
      <c r="AO346" s="36"/>
      <c r="AP346" s="30"/>
      <c r="AQ346" s="30"/>
      <c r="AR346" s="30"/>
      <c r="AS346" s="30"/>
      <c r="AT346" s="35"/>
      <c r="AU346" s="35"/>
      <c r="AV346" s="36"/>
      <c r="AW346" s="36"/>
      <c r="AX346" s="36"/>
      <c r="BG346" s="136">
        <v>20000000</v>
      </c>
    </row>
    <row r="347" spans="1:192" s="37" customFormat="1" ht="36.6" customHeight="1">
      <c r="A347" s="166" t="s">
        <v>172</v>
      </c>
      <c r="B347" s="166" t="s">
        <v>39</v>
      </c>
      <c r="C347" s="166" t="s">
        <v>68</v>
      </c>
      <c r="D347" s="166" t="s">
        <v>70</v>
      </c>
      <c r="E347" s="166" t="s">
        <v>250</v>
      </c>
      <c r="F347" s="49" t="s">
        <v>1285</v>
      </c>
      <c r="G347" s="618" t="s">
        <v>1192</v>
      </c>
      <c r="H347" s="62" t="s">
        <v>340</v>
      </c>
      <c r="I347" s="62"/>
      <c r="J347" s="399" t="s">
        <v>742</v>
      </c>
      <c r="K347" s="358">
        <v>2147500000</v>
      </c>
      <c r="L347" s="35">
        <f t="shared" si="29"/>
        <v>2147500000</v>
      </c>
      <c r="M347" s="35"/>
      <c r="N347" s="35"/>
      <c r="O347" s="35"/>
      <c r="P347" s="35"/>
      <c r="Q347" s="327"/>
      <c r="R347" s="327"/>
      <c r="S347" s="327"/>
      <c r="T347" s="327"/>
      <c r="U347" s="327"/>
      <c r="V347" s="327"/>
      <c r="W347" s="327"/>
      <c r="X347" s="327"/>
      <c r="Y347" s="327"/>
      <c r="Z347" s="327"/>
      <c r="AA347" s="327"/>
      <c r="AB347" s="327"/>
      <c r="AC347" s="327"/>
      <c r="AD347" s="327"/>
      <c r="AE347" s="327"/>
      <c r="AF347" s="349"/>
      <c r="AG347" s="35"/>
      <c r="AH347" s="35"/>
      <c r="AI347" s="35"/>
      <c r="AJ347" s="35"/>
      <c r="AK347" s="35"/>
      <c r="AL347" s="35"/>
      <c r="AM347" s="35"/>
      <c r="AN347" s="35"/>
      <c r="AO347" s="36"/>
      <c r="AP347" s="30"/>
      <c r="AQ347" s="30"/>
      <c r="AR347" s="30"/>
      <c r="AS347" s="30"/>
      <c r="AT347" s="35"/>
      <c r="AU347" s="35"/>
      <c r="AV347" s="36"/>
      <c r="AW347" s="36"/>
      <c r="AX347" s="36"/>
      <c r="BG347" s="136">
        <v>2147500000</v>
      </c>
    </row>
    <row r="348" spans="1:192" s="37" customFormat="1">
      <c r="A348" s="167"/>
      <c r="B348" s="167"/>
      <c r="C348" s="167"/>
      <c r="D348" s="167"/>
      <c r="E348" s="167"/>
      <c r="F348" s="167"/>
      <c r="G348" s="11"/>
      <c r="H348" s="11"/>
      <c r="I348" s="11"/>
      <c r="J348" s="247" t="s">
        <v>254</v>
      </c>
      <c r="K348" s="358">
        <f t="shared" si="27"/>
        <v>0</v>
      </c>
      <c r="L348" s="35">
        <f t="shared" si="29"/>
        <v>0</v>
      </c>
      <c r="M348" s="35"/>
      <c r="N348" s="35"/>
      <c r="O348" s="35"/>
      <c r="P348" s="35"/>
      <c r="Q348" s="327"/>
      <c r="R348" s="327"/>
      <c r="S348" s="327"/>
      <c r="T348" s="327"/>
      <c r="U348" s="327"/>
      <c r="V348" s="327"/>
      <c r="W348" s="327"/>
      <c r="X348" s="327"/>
      <c r="Y348" s="327"/>
      <c r="Z348" s="327"/>
      <c r="AA348" s="327"/>
      <c r="AB348" s="327"/>
      <c r="AC348" s="327"/>
      <c r="AD348" s="327"/>
      <c r="AE348" s="327"/>
      <c r="AF348" s="349"/>
      <c r="AG348" s="35"/>
      <c r="AH348" s="35"/>
      <c r="AI348" s="35"/>
      <c r="AJ348" s="35"/>
      <c r="AK348" s="35"/>
      <c r="AL348" s="35"/>
      <c r="AM348" s="35"/>
      <c r="AN348" s="35"/>
      <c r="AO348" s="36"/>
      <c r="AP348" s="30"/>
      <c r="AQ348" s="30"/>
      <c r="AR348" s="30"/>
      <c r="AS348" s="30"/>
      <c r="AT348" s="35"/>
      <c r="AU348" s="35"/>
      <c r="AV348" s="36"/>
      <c r="AW348" s="36"/>
      <c r="AX348" s="36"/>
      <c r="BG348" s="136"/>
    </row>
    <row r="349" spans="1:192" ht="14.4">
      <c r="A349" s="168" t="s">
        <v>97</v>
      </c>
      <c r="B349" s="168" t="s">
        <v>94</v>
      </c>
      <c r="C349" s="168"/>
      <c r="D349" s="168"/>
      <c r="E349" s="168"/>
      <c r="F349" s="168"/>
      <c r="G349" s="152"/>
      <c r="H349" s="152"/>
      <c r="I349" s="152"/>
      <c r="J349" s="20" t="s">
        <v>95</v>
      </c>
      <c r="K349" s="358">
        <f t="shared" si="27"/>
        <v>0</v>
      </c>
      <c r="L349" s="35">
        <f t="shared" si="29"/>
        <v>0</v>
      </c>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7"/>
      <c r="BH349" s="7"/>
      <c r="BI349" s="33"/>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14"/>
      <c r="DC349" s="8"/>
      <c r="DD349" s="8"/>
      <c r="DE349" s="8"/>
      <c r="DF349" s="8"/>
      <c r="DG349" s="8"/>
      <c r="DH349" s="8"/>
      <c r="DI349" s="8"/>
      <c r="DJ349" s="8"/>
      <c r="DK349" s="8"/>
      <c r="DL349" s="8"/>
      <c r="DM349" s="21"/>
      <c r="DN349" s="21"/>
      <c r="DO349" s="21"/>
      <c r="DP349" s="21"/>
      <c r="DQ349" s="21"/>
      <c r="DR349" s="21"/>
      <c r="DS349" s="21"/>
      <c r="DT349" s="8"/>
      <c r="DU349" s="8"/>
      <c r="DV349" s="8"/>
      <c r="DW349" s="8"/>
      <c r="DX349" s="8"/>
      <c r="DY349" s="8"/>
      <c r="DZ349" s="8"/>
      <c r="EA349" s="210"/>
      <c r="EB349" s="22"/>
      <c r="EC349" s="22"/>
      <c r="ED349" s="22"/>
      <c r="EE349" s="22"/>
      <c r="EF349" s="22"/>
      <c r="EG349" s="22"/>
      <c r="EH349" s="22"/>
      <c r="EI349" s="22"/>
      <c r="EJ349" s="22"/>
      <c r="EK349" s="22"/>
      <c r="EL349" s="22"/>
      <c r="EM349" s="22"/>
      <c r="EN349" s="22"/>
      <c r="EO349" s="22"/>
      <c r="EP349" s="22"/>
      <c r="EQ349" s="22"/>
      <c r="ER349" s="22"/>
      <c r="ES349" s="383"/>
      <c r="ET349" s="22"/>
      <c r="EU349" s="22"/>
      <c r="EV349" s="22"/>
      <c r="EW349" s="22"/>
      <c r="EX349" s="22"/>
      <c r="EY349" s="22"/>
      <c r="EZ349" s="22"/>
      <c r="FA349" s="22"/>
      <c r="FB349" s="22"/>
      <c r="FC349" s="22"/>
      <c r="FD349" s="22"/>
      <c r="FE349" s="22"/>
      <c r="FF349" s="22"/>
      <c r="FG349" s="22"/>
      <c r="FH349" s="22"/>
      <c r="FI349" s="22"/>
      <c r="FJ349" s="22"/>
      <c r="FK349" s="22"/>
      <c r="FL349" s="22"/>
      <c r="FM349" s="22"/>
      <c r="FN349" s="22"/>
      <c r="FO349" s="22"/>
      <c r="FP349" s="22"/>
      <c r="FQ349" s="22"/>
      <c r="FR349" s="22"/>
      <c r="FS349" s="22"/>
      <c r="FT349" s="22"/>
      <c r="FU349" s="22"/>
      <c r="FV349" s="22"/>
      <c r="FW349" s="22"/>
      <c r="FX349" s="22"/>
      <c r="FY349" s="22"/>
      <c r="FZ349" s="22"/>
      <c r="GA349" s="23"/>
      <c r="GB349" s="21"/>
      <c r="GC349" s="21"/>
      <c r="GD349" s="21"/>
      <c r="GE349" s="21"/>
      <c r="GF349" s="22"/>
      <c r="GG349" s="22"/>
      <c r="GH349" s="384"/>
      <c r="GI349" s="23"/>
      <c r="GJ349" s="23"/>
    </row>
    <row r="350" spans="1:192" ht="27" customHeight="1">
      <c r="A350" s="168" t="s">
        <v>97</v>
      </c>
      <c r="B350" s="168" t="s">
        <v>94</v>
      </c>
      <c r="C350" s="168" t="s">
        <v>94</v>
      </c>
      <c r="D350" s="168"/>
      <c r="E350" s="168"/>
      <c r="F350" s="168"/>
      <c r="G350" s="152"/>
      <c r="H350" s="152"/>
      <c r="I350" s="152"/>
      <c r="J350" s="20" t="s">
        <v>119</v>
      </c>
      <c r="K350" s="358">
        <f t="shared" si="27"/>
        <v>0</v>
      </c>
      <c r="L350" s="35">
        <f t="shared" si="29"/>
        <v>0</v>
      </c>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7"/>
      <c r="BH350" s="7"/>
      <c r="BI350" s="33"/>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14"/>
      <c r="DC350" s="8"/>
      <c r="DD350" s="8"/>
      <c r="DE350" s="8"/>
      <c r="DF350" s="8"/>
      <c r="DG350" s="8"/>
      <c r="DH350" s="8"/>
      <c r="DI350" s="8"/>
      <c r="DJ350" s="8"/>
      <c r="DK350" s="8"/>
      <c r="DL350" s="8"/>
      <c r="DM350" s="21"/>
      <c r="DN350" s="21"/>
      <c r="DO350" s="21"/>
      <c r="DP350" s="21"/>
      <c r="DQ350" s="21"/>
      <c r="DR350" s="21"/>
      <c r="DS350" s="21"/>
      <c r="DT350" s="8"/>
      <c r="DU350" s="8"/>
      <c r="DV350" s="8"/>
      <c r="DW350" s="8"/>
      <c r="DX350" s="8"/>
      <c r="DY350" s="8"/>
      <c r="DZ350" s="8"/>
      <c r="EA350" s="210"/>
      <c r="EB350" s="22"/>
      <c r="EC350" s="22"/>
      <c r="ED350" s="22"/>
      <c r="EE350" s="22"/>
      <c r="EF350" s="22"/>
      <c r="EG350" s="22"/>
      <c r="EH350" s="22"/>
      <c r="EI350" s="22"/>
      <c r="EJ350" s="22"/>
      <c r="EK350" s="22"/>
      <c r="EL350" s="22"/>
      <c r="EM350" s="22"/>
      <c r="EN350" s="22"/>
      <c r="EO350" s="22"/>
      <c r="EP350" s="22"/>
      <c r="EQ350" s="22"/>
      <c r="ER350" s="22"/>
      <c r="ES350" s="383"/>
      <c r="ET350" s="22"/>
      <c r="EU350" s="22"/>
      <c r="EV350" s="22"/>
      <c r="EW350" s="22"/>
      <c r="EX350" s="22"/>
      <c r="EY350" s="22"/>
      <c r="EZ350" s="22"/>
      <c r="FA350" s="22"/>
      <c r="FB350" s="22"/>
      <c r="FC350" s="22"/>
      <c r="FD350" s="22"/>
      <c r="FE350" s="22"/>
      <c r="FF350" s="22"/>
      <c r="FG350" s="22"/>
      <c r="FH350" s="22"/>
      <c r="FI350" s="22"/>
      <c r="FJ350" s="22"/>
      <c r="FK350" s="22"/>
      <c r="FL350" s="22"/>
      <c r="FM350" s="22"/>
      <c r="FN350" s="22"/>
      <c r="FO350" s="22"/>
      <c r="FP350" s="22"/>
      <c r="FQ350" s="22"/>
      <c r="FR350" s="22"/>
      <c r="FS350" s="22"/>
      <c r="FT350" s="22"/>
      <c r="FU350" s="22"/>
      <c r="FV350" s="22"/>
      <c r="FW350" s="22"/>
      <c r="FX350" s="22"/>
      <c r="FY350" s="22"/>
      <c r="FZ350" s="22"/>
      <c r="GA350" s="23"/>
      <c r="GB350" s="21"/>
      <c r="GC350" s="21"/>
      <c r="GD350" s="21"/>
      <c r="GE350" s="21"/>
      <c r="GF350" s="22"/>
      <c r="GG350" s="22"/>
      <c r="GH350" s="384"/>
      <c r="GI350" s="23"/>
      <c r="GJ350" s="23"/>
    </row>
    <row r="351" spans="1:192" ht="18.600000000000001" customHeight="1">
      <c r="A351" s="169" t="s">
        <v>97</v>
      </c>
      <c r="B351" s="169" t="s">
        <v>94</v>
      </c>
      <c r="C351" s="169" t="s">
        <v>94</v>
      </c>
      <c r="D351" s="169" t="s">
        <v>35</v>
      </c>
      <c r="E351" s="169"/>
      <c r="F351" s="169"/>
      <c r="G351" s="55"/>
      <c r="H351" s="55"/>
      <c r="I351" s="55"/>
      <c r="J351" s="26" t="s">
        <v>255</v>
      </c>
      <c r="K351" s="358">
        <f t="shared" si="27"/>
        <v>0</v>
      </c>
      <c r="L351" s="35">
        <f t="shared" si="29"/>
        <v>0</v>
      </c>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7"/>
      <c r="BH351" s="7"/>
      <c r="BI351" s="33"/>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14"/>
      <c r="DC351" s="8"/>
      <c r="DD351" s="8"/>
      <c r="DE351" s="8"/>
      <c r="DF351" s="8"/>
      <c r="DG351" s="8"/>
      <c r="DH351" s="8"/>
      <c r="DI351" s="8"/>
      <c r="DJ351" s="8"/>
      <c r="DK351" s="8"/>
      <c r="DL351" s="8"/>
      <c r="DM351" s="21"/>
      <c r="DN351" s="21"/>
      <c r="DO351" s="21"/>
      <c r="DP351" s="21"/>
      <c r="DQ351" s="21"/>
      <c r="DR351" s="21"/>
      <c r="DS351" s="21"/>
      <c r="DT351" s="8"/>
      <c r="DU351" s="8"/>
      <c r="DV351" s="8"/>
      <c r="DW351" s="8"/>
      <c r="DX351" s="8"/>
      <c r="DY351" s="8"/>
      <c r="DZ351" s="8"/>
      <c r="EA351" s="210"/>
      <c r="EB351" s="22"/>
      <c r="EC351" s="22"/>
      <c r="ED351" s="22"/>
      <c r="EE351" s="22"/>
      <c r="EF351" s="22"/>
      <c r="EG351" s="22"/>
      <c r="EH351" s="22"/>
      <c r="EI351" s="22"/>
      <c r="EJ351" s="22"/>
      <c r="EK351" s="22"/>
      <c r="EL351" s="22"/>
      <c r="EM351" s="22"/>
      <c r="EN351" s="22"/>
      <c r="EO351" s="22"/>
      <c r="EP351" s="22"/>
      <c r="EQ351" s="22"/>
      <c r="ER351" s="22"/>
      <c r="ES351" s="383"/>
      <c r="ET351" s="22"/>
      <c r="EU351" s="22"/>
      <c r="EV351" s="22"/>
      <c r="EW351" s="22"/>
      <c r="EX351" s="22"/>
      <c r="EY351" s="22"/>
      <c r="EZ351" s="22"/>
      <c r="FA351" s="22"/>
      <c r="FB351" s="22"/>
      <c r="FC351" s="22"/>
      <c r="FD351" s="22"/>
      <c r="FE351" s="22"/>
      <c r="FF351" s="22"/>
      <c r="FG351" s="22"/>
      <c r="FH351" s="22"/>
      <c r="FI351" s="22"/>
      <c r="FJ351" s="22"/>
      <c r="FK351" s="22"/>
      <c r="FL351" s="22"/>
      <c r="FM351" s="22"/>
      <c r="FN351" s="22"/>
      <c r="FO351" s="22"/>
      <c r="FP351" s="22"/>
      <c r="FQ351" s="22"/>
      <c r="FR351" s="22"/>
      <c r="FS351" s="22"/>
      <c r="FT351" s="22"/>
      <c r="FU351" s="22"/>
      <c r="FV351" s="22"/>
      <c r="FW351" s="22"/>
      <c r="FX351" s="22"/>
      <c r="FY351" s="22"/>
      <c r="FZ351" s="22"/>
      <c r="GA351" s="23"/>
      <c r="GB351" s="21"/>
      <c r="GC351" s="21"/>
      <c r="GD351" s="21"/>
      <c r="GE351" s="21"/>
      <c r="GF351" s="22"/>
      <c r="GG351" s="22"/>
      <c r="GH351" s="384"/>
      <c r="GI351" s="23"/>
      <c r="GJ351" s="23"/>
    </row>
    <row r="352" spans="1:192" ht="14.4">
      <c r="A352" s="169" t="s">
        <v>97</v>
      </c>
      <c r="B352" s="169" t="s">
        <v>94</v>
      </c>
      <c r="C352" s="169" t="s">
        <v>94</v>
      </c>
      <c r="D352" s="169" t="s">
        <v>35</v>
      </c>
      <c r="E352" s="169" t="s">
        <v>68</v>
      </c>
      <c r="F352" s="169"/>
      <c r="G352" s="55"/>
      <c r="H352" s="55"/>
      <c r="I352" s="55"/>
      <c r="J352" s="26" t="s">
        <v>256</v>
      </c>
      <c r="K352" s="358">
        <f t="shared" si="27"/>
        <v>0</v>
      </c>
      <c r="L352" s="35">
        <f t="shared" si="29"/>
        <v>0</v>
      </c>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7"/>
      <c r="BH352" s="7"/>
      <c r="BI352" s="33"/>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14"/>
      <c r="DC352" s="8"/>
      <c r="DD352" s="8"/>
      <c r="DE352" s="8"/>
      <c r="DF352" s="8"/>
      <c r="DG352" s="8"/>
      <c r="DH352" s="8"/>
      <c r="DI352" s="8"/>
      <c r="DJ352" s="8"/>
      <c r="DK352" s="8"/>
      <c r="DL352" s="8"/>
      <c r="DM352" s="21"/>
      <c r="DN352" s="21"/>
      <c r="DO352" s="21"/>
      <c r="DP352" s="21"/>
      <c r="DQ352" s="21"/>
      <c r="DR352" s="21"/>
      <c r="DS352" s="21"/>
      <c r="DT352" s="8"/>
      <c r="DU352" s="8"/>
      <c r="DV352" s="8"/>
      <c r="DW352" s="8"/>
      <c r="DX352" s="8"/>
      <c r="DY352" s="8"/>
      <c r="DZ352" s="8"/>
      <c r="EA352" s="210"/>
      <c r="EB352" s="22"/>
      <c r="EC352" s="22"/>
      <c r="ED352" s="22"/>
      <c r="EE352" s="22"/>
      <c r="EF352" s="22"/>
      <c r="EG352" s="22"/>
      <c r="EH352" s="22"/>
      <c r="EI352" s="22"/>
      <c r="EJ352" s="22"/>
      <c r="EK352" s="22"/>
      <c r="EL352" s="22"/>
      <c r="EM352" s="22"/>
      <c r="EN352" s="22"/>
      <c r="EO352" s="22"/>
      <c r="EP352" s="22"/>
      <c r="EQ352" s="22"/>
      <c r="ER352" s="22"/>
      <c r="ES352" s="383"/>
      <c r="ET352" s="22"/>
      <c r="EU352" s="22"/>
      <c r="EV352" s="22"/>
      <c r="EW352" s="22"/>
      <c r="EX352" s="22"/>
      <c r="EY352" s="22"/>
      <c r="EZ352" s="22"/>
      <c r="FA352" s="22"/>
      <c r="FB352" s="22"/>
      <c r="FC352" s="22"/>
      <c r="FD352" s="22"/>
      <c r="FE352" s="22"/>
      <c r="FF352" s="22"/>
      <c r="FG352" s="22"/>
      <c r="FH352" s="22"/>
      <c r="FI352" s="22"/>
      <c r="FJ352" s="22"/>
      <c r="FK352" s="22"/>
      <c r="FL352" s="22"/>
      <c r="FM352" s="22"/>
      <c r="FN352" s="22"/>
      <c r="FO352" s="22"/>
      <c r="FP352" s="22"/>
      <c r="FQ352" s="22"/>
      <c r="FR352" s="22"/>
      <c r="FS352" s="22"/>
      <c r="FT352" s="22"/>
      <c r="FU352" s="22"/>
      <c r="FV352" s="22"/>
      <c r="FW352" s="22"/>
      <c r="FX352" s="22"/>
      <c r="FY352" s="22"/>
      <c r="FZ352" s="22"/>
      <c r="GA352" s="23"/>
      <c r="GB352" s="21"/>
      <c r="GC352" s="21"/>
      <c r="GD352" s="21"/>
      <c r="GE352" s="21"/>
      <c r="GF352" s="22"/>
      <c r="GG352" s="22"/>
      <c r="GH352" s="384"/>
      <c r="GI352" s="23"/>
      <c r="GJ352" s="23"/>
    </row>
    <row r="353" spans="1:192" s="37" customFormat="1" ht="42" customHeight="1">
      <c r="A353" s="164" t="s">
        <v>97</v>
      </c>
      <c r="B353" s="164" t="s">
        <v>94</v>
      </c>
      <c r="C353" s="164" t="s">
        <v>94</v>
      </c>
      <c r="D353" s="164" t="s">
        <v>35</v>
      </c>
      <c r="E353" s="164" t="s">
        <v>68</v>
      </c>
      <c r="F353" s="49" t="s">
        <v>1286</v>
      </c>
      <c r="G353" s="618" t="s">
        <v>1193</v>
      </c>
      <c r="H353" s="62" t="s">
        <v>339</v>
      </c>
      <c r="I353" s="62"/>
      <c r="J353" s="640" t="s">
        <v>440</v>
      </c>
      <c r="K353" s="358">
        <f t="shared" si="27"/>
        <v>200000000</v>
      </c>
      <c r="L353" s="35">
        <f t="shared" si="29"/>
        <v>200000000</v>
      </c>
      <c r="M353" s="30">
        <v>200000000</v>
      </c>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3"/>
      <c r="BH353" s="33"/>
      <c r="BI353" s="33"/>
      <c r="BJ353" s="33"/>
      <c r="BK353" s="33"/>
      <c r="BL353" s="33"/>
      <c r="BM353" s="33"/>
      <c r="BN353" s="33"/>
      <c r="BO353" s="33"/>
      <c r="BP353" s="33"/>
      <c r="BQ353" s="33"/>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c r="CR353" s="33"/>
      <c r="CS353" s="33"/>
      <c r="CT353" s="33"/>
      <c r="CU353" s="33"/>
      <c r="CV353" s="33"/>
      <c r="CW353" s="33"/>
      <c r="CX353" s="33"/>
      <c r="CY353" s="33"/>
      <c r="CZ353" s="33"/>
      <c r="DA353" s="33"/>
      <c r="DB353" s="34"/>
      <c r="DC353" s="33"/>
      <c r="DD353" s="33"/>
      <c r="DE353" s="33"/>
      <c r="DF353" s="33"/>
      <c r="DG353" s="33"/>
      <c r="DH353" s="33"/>
      <c r="DI353" s="33"/>
      <c r="DJ353" s="33"/>
      <c r="DK353" s="33"/>
      <c r="DL353" s="33"/>
      <c r="DM353" s="30"/>
      <c r="DN353" s="30"/>
      <c r="DO353" s="30"/>
      <c r="DP353" s="30"/>
      <c r="DQ353" s="30"/>
      <c r="DR353" s="30"/>
      <c r="DS353" s="30"/>
      <c r="DT353" s="33"/>
      <c r="DU353" s="33"/>
      <c r="DV353" s="33"/>
      <c r="DW353" s="33"/>
      <c r="DX353" s="33"/>
      <c r="DY353" s="33"/>
      <c r="DZ353" s="33"/>
      <c r="EA353" s="35"/>
      <c r="EB353" s="35"/>
      <c r="EC353" s="35"/>
      <c r="ED353" s="35"/>
      <c r="EE353" s="35"/>
      <c r="EF353" s="35"/>
      <c r="EG353" s="35"/>
      <c r="EH353" s="35"/>
      <c r="EI353" s="35"/>
      <c r="EJ353" s="35"/>
      <c r="EK353" s="35"/>
      <c r="EL353" s="35"/>
      <c r="EM353" s="35"/>
      <c r="EN353" s="35"/>
      <c r="EO353" s="35"/>
      <c r="EP353" s="35"/>
      <c r="EQ353" s="35"/>
      <c r="ER353" s="35"/>
      <c r="ES353" s="380"/>
      <c r="ET353" s="35"/>
      <c r="EU353" s="35"/>
      <c r="EV353" s="35"/>
      <c r="EW353" s="35"/>
      <c r="EX353" s="35"/>
      <c r="EY353" s="35"/>
      <c r="EZ353" s="35"/>
      <c r="FA353" s="35"/>
      <c r="FB353" s="35"/>
      <c r="FC353" s="35"/>
      <c r="FD353" s="35"/>
      <c r="FE353" s="35"/>
      <c r="FF353" s="35"/>
      <c r="FG353" s="35"/>
      <c r="FH353" s="35"/>
      <c r="FI353" s="35"/>
      <c r="FJ353" s="35"/>
      <c r="FK353" s="35"/>
      <c r="FL353" s="35"/>
      <c r="FM353" s="35"/>
      <c r="FN353" s="35"/>
      <c r="FO353" s="35"/>
      <c r="FP353" s="35"/>
      <c r="FQ353" s="35"/>
      <c r="FR353" s="35"/>
      <c r="FS353" s="35"/>
      <c r="FT353" s="35"/>
      <c r="FU353" s="35"/>
      <c r="FV353" s="35"/>
      <c r="FW353" s="35"/>
      <c r="FX353" s="35"/>
      <c r="FY353" s="35"/>
      <c r="FZ353" s="35"/>
      <c r="GA353" s="36"/>
      <c r="GB353" s="30"/>
      <c r="GC353" s="30"/>
      <c r="GD353" s="30"/>
      <c r="GE353" s="30"/>
      <c r="GF353" s="35"/>
      <c r="GG353" s="35"/>
      <c r="GH353" s="385"/>
      <c r="GI353" s="36"/>
      <c r="GJ353" s="36"/>
    </row>
    <row r="354" spans="1:192" s="37" customFormat="1" ht="33" customHeight="1">
      <c r="A354" s="164" t="s">
        <v>97</v>
      </c>
      <c r="B354" s="164" t="s">
        <v>94</v>
      </c>
      <c r="C354" s="164" t="s">
        <v>94</v>
      </c>
      <c r="D354" s="164" t="s">
        <v>35</v>
      </c>
      <c r="E354" s="164" t="s">
        <v>68</v>
      </c>
      <c r="F354" s="49" t="s">
        <v>1287</v>
      </c>
      <c r="G354" s="618" t="s">
        <v>1194</v>
      </c>
      <c r="H354" s="62" t="s">
        <v>339</v>
      </c>
      <c r="I354" s="62"/>
      <c r="J354" s="401" t="s">
        <v>441</v>
      </c>
      <c r="K354" s="358">
        <f t="shared" si="27"/>
        <v>200000000</v>
      </c>
      <c r="L354" s="35">
        <f t="shared" si="29"/>
        <v>200000000</v>
      </c>
      <c r="M354" s="30">
        <v>200000000</v>
      </c>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3"/>
      <c r="BH354" s="33"/>
      <c r="BI354" s="33"/>
      <c r="BJ354" s="33"/>
      <c r="BK354" s="33"/>
      <c r="BL354" s="33"/>
      <c r="BM354" s="33"/>
      <c r="BN354" s="33"/>
      <c r="BO354" s="33"/>
      <c r="BP354" s="33"/>
      <c r="BQ354" s="33"/>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c r="CR354" s="33"/>
      <c r="CS354" s="33"/>
      <c r="CT354" s="33"/>
      <c r="CU354" s="33"/>
      <c r="CV354" s="33"/>
      <c r="CW354" s="33"/>
      <c r="CX354" s="33"/>
      <c r="CY354" s="33"/>
      <c r="CZ354" s="33"/>
      <c r="DA354" s="33"/>
      <c r="DB354" s="34"/>
      <c r="DC354" s="33"/>
      <c r="DD354" s="33"/>
      <c r="DE354" s="33"/>
      <c r="DF354" s="33"/>
      <c r="DG354" s="33"/>
      <c r="DH354" s="33"/>
      <c r="DI354" s="33"/>
      <c r="DJ354" s="33"/>
      <c r="DK354" s="33"/>
      <c r="DL354" s="33"/>
      <c r="DM354" s="30"/>
      <c r="DN354" s="30"/>
      <c r="DO354" s="30"/>
      <c r="DP354" s="30"/>
      <c r="DQ354" s="30"/>
      <c r="DR354" s="30"/>
      <c r="DS354" s="30"/>
      <c r="DT354" s="33"/>
      <c r="DU354" s="33"/>
      <c r="DV354" s="33"/>
      <c r="DW354" s="33"/>
      <c r="DX354" s="33"/>
      <c r="DY354" s="33"/>
      <c r="DZ354" s="33"/>
      <c r="EA354" s="35"/>
      <c r="EB354" s="35"/>
      <c r="EC354" s="35"/>
      <c r="ED354" s="35"/>
      <c r="EE354" s="35"/>
      <c r="EF354" s="35"/>
      <c r="EG354" s="35"/>
      <c r="EH354" s="35"/>
      <c r="EI354" s="35"/>
      <c r="EJ354" s="35"/>
      <c r="EK354" s="35"/>
      <c r="EL354" s="35"/>
      <c r="EM354" s="35"/>
      <c r="EN354" s="35"/>
      <c r="EO354" s="35"/>
      <c r="EP354" s="35"/>
      <c r="EQ354" s="35"/>
      <c r="ER354" s="35"/>
      <c r="ES354" s="380"/>
      <c r="ET354" s="35"/>
      <c r="EU354" s="35"/>
      <c r="EV354" s="35"/>
      <c r="EW354" s="35"/>
      <c r="EX354" s="35"/>
      <c r="EY354" s="35"/>
      <c r="EZ354" s="35"/>
      <c r="FA354" s="35"/>
      <c r="FB354" s="35"/>
      <c r="FC354" s="35"/>
      <c r="FD354" s="35"/>
      <c r="FE354" s="35"/>
      <c r="FF354" s="35"/>
      <c r="FG354" s="35"/>
      <c r="FH354" s="35"/>
      <c r="FI354" s="35"/>
      <c r="FJ354" s="35"/>
      <c r="FK354" s="35"/>
      <c r="FL354" s="35"/>
      <c r="FM354" s="35"/>
      <c r="FN354" s="35"/>
      <c r="FO354" s="35"/>
      <c r="FP354" s="35"/>
      <c r="FQ354" s="35"/>
      <c r="FR354" s="35"/>
      <c r="FS354" s="35"/>
      <c r="FT354" s="35"/>
      <c r="FU354" s="35"/>
      <c r="FV354" s="35"/>
      <c r="FW354" s="35"/>
      <c r="FX354" s="35"/>
      <c r="FY354" s="35"/>
      <c r="FZ354" s="35"/>
      <c r="GA354" s="36"/>
      <c r="GB354" s="30"/>
      <c r="GC354" s="30"/>
      <c r="GD354" s="30"/>
      <c r="GE354" s="30"/>
      <c r="GF354" s="35"/>
      <c r="GG354" s="35"/>
      <c r="GH354" s="385"/>
      <c r="GI354" s="36"/>
      <c r="GJ354" s="36"/>
    </row>
    <row r="355" spans="1:192" s="37" customFormat="1" ht="43.35" customHeight="1">
      <c r="A355" s="164" t="s">
        <v>97</v>
      </c>
      <c r="B355" s="164" t="s">
        <v>94</v>
      </c>
      <c r="C355" s="164" t="s">
        <v>94</v>
      </c>
      <c r="D355" s="164" t="s">
        <v>35</v>
      </c>
      <c r="E355" s="164" t="s">
        <v>68</v>
      </c>
      <c r="F355" s="49" t="s">
        <v>1288</v>
      </c>
      <c r="G355" s="618" t="s">
        <v>1195</v>
      </c>
      <c r="H355" s="62" t="s">
        <v>339</v>
      </c>
      <c r="I355" s="62"/>
      <c r="J355" s="401" t="s">
        <v>442</v>
      </c>
      <c r="K355" s="358">
        <f t="shared" si="27"/>
        <v>200000000</v>
      </c>
      <c r="L355" s="35">
        <f t="shared" si="29"/>
        <v>200000000</v>
      </c>
      <c r="M355" s="30">
        <v>200000000</v>
      </c>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3"/>
      <c r="BH355" s="33"/>
      <c r="BI355" s="33"/>
      <c r="BJ355" s="33"/>
      <c r="BK355" s="33"/>
      <c r="BL355" s="33"/>
      <c r="BM355" s="33"/>
      <c r="BN355" s="33"/>
      <c r="BO355" s="33"/>
      <c r="BP355" s="33"/>
      <c r="BQ355" s="33"/>
      <c r="BR355" s="33"/>
      <c r="BS355" s="33"/>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c r="CP355" s="33"/>
      <c r="CQ355" s="33"/>
      <c r="CR355" s="33"/>
      <c r="CS355" s="33"/>
      <c r="CT355" s="33"/>
      <c r="CU355" s="33"/>
      <c r="CV355" s="33"/>
      <c r="CW355" s="33"/>
      <c r="CX355" s="33"/>
      <c r="CY355" s="33"/>
      <c r="CZ355" s="33"/>
      <c r="DA355" s="33"/>
      <c r="DB355" s="34"/>
      <c r="DC355" s="33"/>
      <c r="DD355" s="33"/>
      <c r="DE355" s="33"/>
      <c r="DF355" s="33"/>
      <c r="DG355" s="33"/>
      <c r="DH355" s="33"/>
      <c r="DI355" s="33"/>
      <c r="DJ355" s="33"/>
      <c r="DK355" s="33"/>
      <c r="DL355" s="33"/>
      <c r="DM355" s="30"/>
      <c r="DN355" s="30"/>
      <c r="DO355" s="30"/>
      <c r="DP355" s="30"/>
      <c r="DQ355" s="30"/>
      <c r="DR355" s="30"/>
      <c r="DS355" s="30"/>
      <c r="DT355" s="33"/>
      <c r="DU355" s="33"/>
      <c r="DV355" s="33"/>
      <c r="DW355" s="33"/>
      <c r="DX355" s="33"/>
      <c r="DY355" s="33"/>
      <c r="DZ355" s="33"/>
      <c r="EA355" s="35"/>
      <c r="EB355" s="35"/>
      <c r="EC355" s="35"/>
      <c r="ED355" s="35"/>
      <c r="EE355" s="35"/>
      <c r="EF355" s="35"/>
      <c r="EG355" s="35"/>
      <c r="EH355" s="35"/>
      <c r="EI355" s="35"/>
      <c r="EJ355" s="35"/>
      <c r="EK355" s="35"/>
      <c r="EL355" s="35"/>
      <c r="EM355" s="35"/>
      <c r="EN355" s="35"/>
      <c r="EO355" s="35"/>
      <c r="EP355" s="35"/>
      <c r="EQ355" s="35"/>
      <c r="ER355" s="35"/>
      <c r="ES355" s="380"/>
      <c r="ET355" s="35"/>
      <c r="EU355" s="35"/>
      <c r="EV355" s="35"/>
      <c r="EW355" s="35"/>
      <c r="EX355" s="35"/>
      <c r="EY355" s="35"/>
      <c r="EZ355" s="35"/>
      <c r="FA355" s="35"/>
      <c r="FB355" s="35"/>
      <c r="FC355" s="35"/>
      <c r="FD355" s="35"/>
      <c r="FE355" s="35"/>
      <c r="FF355" s="35"/>
      <c r="FG355" s="35"/>
      <c r="FH355" s="35"/>
      <c r="FI355" s="35"/>
      <c r="FJ355" s="35"/>
      <c r="FK355" s="35"/>
      <c r="FL355" s="35"/>
      <c r="FM355" s="35"/>
      <c r="FN355" s="35"/>
      <c r="FO355" s="35"/>
      <c r="FP355" s="35"/>
      <c r="FQ355" s="35"/>
      <c r="FR355" s="35"/>
      <c r="FS355" s="35"/>
      <c r="FT355" s="35"/>
      <c r="FU355" s="35"/>
      <c r="FV355" s="35"/>
      <c r="FW355" s="35"/>
      <c r="FX355" s="35"/>
      <c r="FY355" s="35"/>
      <c r="FZ355" s="35"/>
      <c r="GA355" s="36"/>
      <c r="GB355" s="30"/>
      <c r="GC355" s="30"/>
      <c r="GD355" s="30"/>
      <c r="GE355" s="30"/>
      <c r="GF355" s="35"/>
      <c r="GG355" s="35"/>
      <c r="GH355" s="385"/>
      <c r="GI355" s="36"/>
      <c r="GJ355" s="36"/>
    </row>
    <row r="356" spans="1:192" s="37" customFormat="1" ht="31.65" customHeight="1">
      <c r="A356" s="164" t="s">
        <v>97</v>
      </c>
      <c r="B356" s="164" t="s">
        <v>94</v>
      </c>
      <c r="C356" s="164" t="s">
        <v>94</v>
      </c>
      <c r="D356" s="164" t="s">
        <v>35</v>
      </c>
      <c r="E356" s="164" t="s">
        <v>68</v>
      </c>
      <c r="F356" s="49" t="s">
        <v>1289</v>
      </c>
      <c r="G356" s="618" t="s">
        <v>1196</v>
      </c>
      <c r="H356" s="62" t="s">
        <v>339</v>
      </c>
      <c r="I356" s="62"/>
      <c r="J356" s="401" t="s">
        <v>689</v>
      </c>
      <c r="K356" s="358">
        <f t="shared" si="27"/>
        <v>200000000</v>
      </c>
      <c r="L356" s="35">
        <f t="shared" si="29"/>
        <v>200000000</v>
      </c>
      <c r="M356" s="30">
        <v>200000000</v>
      </c>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c r="CT356" s="33"/>
      <c r="CU356" s="33"/>
      <c r="CV356" s="33"/>
      <c r="CW356" s="33"/>
      <c r="CX356" s="33"/>
      <c r="CY356" s="33"/>
      <c r="CZ356" s="33"/>
      <c r="DA356" s="33"/>
      <c r="DB356" s="34"/>
      <c r="DC356" s="33"/>
      <c r="DD356" s="33"/>
      <c r="DE356" s="33"/>
      <c r="DF356" s="33"/>
      <c r="DG356" s="33"/>
      <c r="DH356" s="33"/>
      <c r="DI356" s="33"/>
      <c r="DJ356" s="33"/>
      <c r="DK356" s="33"/>
      <c r="DL356" s="33"/>
      <c r="DM356" s="30"/>
      <c r="DN356" s="30"/>
      <c r="DO356" s="30"/>
      <c r="DP356" s="30"/>
      <c r="DQ356" s="30"/>
      <c r="DR356" s="30"/>
      <c r="DS356" s="30"/>
      <c r="DT356" s="33"/>
      <c r="DU356" s="33"/>
      <c r="DV356" s="33"/>
      <c r="DW356" s="33"/>
      <c r="DX356" s="33"/>
      <c r="DY356" s="33"/>
      <c r="DZ356" s="33"/>
      <c r="EA356" s="35"/>
      <c r="EB356" s="35"/>
      <c r="EC356" s="35"/>
      <c r="ED356" s="35"/>
      <c r="EE356" s="35"/>
      <c r="EF356" s="35"/>
      <c r="EG356" s="35"/>
      <c r="EH356" s="35"/>
      <c r="EI356" s="35"/>
      <c r="EJ356" s="35"/>
      <c r="EK356" s="35"/>
      <c r="EL356" s="35"/>
      <c r="EM356" s="35"/>
      <c r="EN356" s="35"/>
      <c r="EO356" s="35"/>
      <c r="EP356" s="35"/>
      <c r="EQ356" s="35"/>
      <c r="ER356" s="35"/>
      <c r="ES356" s="380"/>
      <c r="ET356" s="35"/>
      <c r="EU356" s="35"/>
      <c r="EV356" s="35"/>
      <c r="EW356" s="35"/>
      <c r="EX356" s="35"/>
      <c r="EY356" s="35"/>
      <c r="EZ356" s="35"/>
      <c r="FA356" s="35"/>
      <c r="FB356" s="35"/>
      <c r="FC356" s="35"/>
      <c r="FD356" s="35"/>
      <c r="FE356" s="35"/>
      <c r="FF356" s="35"/>
      <c r="FG356" s="35"/>
      <c r="FH356" s="35"/>
      <c r="FI356" s="35"/>
      <c r="FJ356" s="35"/>
      <c r="FK356" s="35"/>
      <c r="FL356" s="35"/>
      <c r="FM356" s="35"/>
      <c r="FN356" s="35"/>
      <c r="FO356" s="35"/>
      <c r="FP356" s="35"/>
      <c r="FQ356" s="35"/>
      <c r="FR356" s="35"/>
      <c r="FS356" s="35"/>
      <c r="FT356" s="35"/>
      <c r="FU356" s="35"/>
      <c r="FV356" s="35"/>
      <c r="FW356" s="35"/>
      <c r="FX356" s="35"/>
      <c r="FY356" s="35"/>
      <c r="FZ356" s="35"/>
      <c r="GA356" s="36"/>
      <c r="GB356" s="30"/>
      <c r="GC356" s="30"/>
      <c r="GD356" s="30"/>
      <c r="GE356" s="30"/>
      <c r="GF356" s="35"/>
      <c r="GG356" s="35"/>
      <c r="GH356" s="385"/>
      <c r="GI356" s="36"/>
      <c r="GJ356" s="36"/>
    </row>
    <row r="357" spans="1:192" s="37" customFormat="1" ht="40.35" customHeight="1">
      <c r="A357" s="164" t="s">
        <v>97</v>
      </c>
      <c r="B357" s="164" t="s">
        <v>94</v>
      </c>
      <c r="C357" s="164" t="s">
        <v>94</v>
      </c>
      <c r="D357" s="164" t="s">
        <v>35</v>
      </c>
      <c r="E357" s="164" t="s">
        <v>68</v>
      </c>
      <c r="F357" s="49" t="s">
        <v>1290</v>
      </c>
      <c r="G357" s="618" t="s">
        <v>1197</v>
      </c>
      <c r="H357" s="62" t="s">
        <v>339</v>
      </c>
      <c r="I357" s="291"/>
      <c r="J357" s="529" t="s">
        <v>771</v>
      </c>
      <c r="K357" s="358">
        <f>+L357</f>
        <v>200000000</v>
      </c>
      <c r="L357" s="35">
        <f t="shared" si="29"/>
        <v>200000000</v>
      </c>
      <c r="M357" s="35">
        <v>200000000</v>
      </c>
      <c r="N357" s="35"/>
      <c r="O357" s="35"/>
      <c r="P357" s="35"/>
      <c r="Q357" s="327"/>
      <c r="R357" s="327"/>
      <c r="S357" s="327"/>
      <c r="T357" s="327"/>
      <c r="U357" s="327"/>
      <c r="V357" s="327"/>
      <c r="W357" s="327"/>
      <c r="X357" s="327"/>
      <c r="Y357" s="327"/>
      <c r="Z357" s="327"/>
      <c r="AA357" s="327"/>
      <c r="AB357" s="327"/>
      <c r="AC357" s="327"/>
      <c r="AD357" s="327"/>
      <c r="AE357" s="327"/>
      <c r="AF357" s="349"/>
      <c r="AG357" s="35"/>
      <c r="AH357" s="35"/>
      <c r="AI357" s="35"/>
      <c r="AJ357" s="35"/>
      <c r="AK357" s="35"/>
      <c r="AL357" s="35"/>
      <c r="AM357" s="35"/>
      <c r="AN357" s="35"/>
      <c r="AO357" s="36"/>
      <c r="AP357" s="30"/>
      <c r="AQ357" s="30"/>
      <c r="AR357" s="30"/>
      <c r="AS357" s="30"/>
      <c r="AT357" s="35"/>
      <c r="AU357" s="35"/>
      <c r="AV357" s="36"/>
      <c r="AW357" s="36"/>
      <c r="AX357" s="36"/>
      <c r="BG357" s="136"/>
    </row>
    <row r="358" spans="1:192" s="37" customFormat="1" ht="28.65" customHeight="1">
      <c r="A358" s="153" t="s">
        <v>97</v>
      </c>
      <c r="B358" s="153" t="s">
        <v>94</v>
      </c>
      <c r="C358" s="153" t="s">
        <v>94</v>
      </c>
      <c r="D358" s="153" t="s">
        <v>35</v>
      </c>
      <c r="E358" s="153" t="s">
        <v>111</v>
      </c>
      <c r="F358" s="153"/>
      <c r="G358" s="55"/>
      <c r="H358" s="55"/>
      <c r="I358" s="55"/>
      <c r="J358" s="26" t="s">
        <v>257</v>
      </c>
      <c r="K358" s="358">
        <f t="shared" si="27"/>
        <v>0</v>
      </c>
      <c r="L358" s="35">
        <f t="shared" si="29"/>
        <v>0</v>
      </c>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7"/>
      <c r="BH358" s="7"/>
      <c r="BI358" s="33"/>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14"/>
      <c r="DC358" s="8"/>
      <c r="DD358" s="8"/>
      <c r="DE358" s="8"/>
      <c r="DF358" s="8"/>
      <c r="DG358" s="8"/>
      <c r="DH358" s="8"/>
      <c r="DI358" s="8"/>
      <c r="DJ358" s="8"/>
      <c r="DK358" s="8"/>
      <c r="DL358" s="8"/>
      <c r="DM358" s="21"/>
      <c r="DN358" s="21"/>
      <c r="DO358" s="21"/>
      <c r="DP358" s="21"/>
      <c r="DQ358" s="21"/>
      <c r="DR358" s="21"/>
      <c r="DS358" s="21"/>
      <c r="DT358" s="8"/>
      <c r="DU358" s="8"/>
      <c r="DV358" s="8"/>
      <c r="DW358" s="8"/>
      <c r="DX358" s="8"/>
      <c r="DY358" s="8"/>
      <c r="DZ358" s="8"/>
      <c r="EA358" s="210"/>
      <c r="EB358" s="22"/>
      <c r="EC358" s="22"/>
      <c r="ED358" s="22"/>
      <c r="EE358" s="22"/>
      <c r="EF358" s="22"/>
      <c r="EG358" s="35"/>
      <c r="EH358" s="35"/>
      <c r="EI358" s="35"/>
      <c r="EJ358" s="35"/>
      <c r="EK358" s="35"/>
      <c r="EL358" s="35"/>
      <c r="EM358" s="35"/>
      <c r="EN358" s="35"/>
      <c r="EO358" s="35"/>
      <c r="EP358" s="35"/>
      <c r="EQ358" s="35"/>
      <c r="ER358" s="35"/>
      <c r="ES358" s="380"/>
      <c r="ET358" s="35"/>
      <c r="EU358" s="35"/>
      <c r="EV358" s="35"/>
      <c r="EW358" s="35"/>
      <c r="EX358" s="35"/>
      <c r="EY358" s="35"/>
      <c r="EZ358" s="35"/>
      <c r="FA358" s="35"/>
      <c r="FB358" s="35"/>
      <c r="FC358" s="35"/>
      <c r="FD358" s="35"/>
      <c r="FE358" s="35"/>
      <c r="FF358" s="35"/>
      <c r="FG358" s="35"/>
      <c r="FH358" s="35"/>
      <c r="FI358" s="35"/>
      <c r="FJ358" s="35"/>
      <c r="FK358" s="35"/>
      <c r="FL358" s="35"/>
      <c r="FM358" s="35"/>
      <c r="FN358" s="35"/>
      <c r="FO358" s="35"/>
      <c r="FP358" s="35"/>
      <c r="FQ358" s="35"/>
      <c r="FR358" s="35"/>
      <c r="FS358" s="35"/>
      <c r="FT358" s="35"/>
      <c r="FU358" s="35"/>
      <c r="FV358" s="35"/>
      <c r="FW358" s="35"/>
      <c r="FX358" s="35"/>
      <c r="FY358" s="35"/>
      <c r="FZ358" s="35"/>
      <c r="GA358" s="36"/>
      <c r="GB358" s="30"/>
      <c r="GC358" s="30"/>
      <c r="GD358" s="30"/>
      <c r="GE358" s="30"/>
      <c r="GF358" s="35"/>
      <c r="GG358" s="35"/>
      <c r="GH358" s="385"/>
      <c r="GI358" s="36"/>
      <c r="GJ358" s="36"/>
    </row>
    <row r="359" spans="1:192" s="37" customFormat="1" ht="31.35" customHeight="1">
      <c r="A359" s="164" t="s">
        <v>97</v>
      </c>
      <c r="B359" s="164" t="s">
        <v>94</v>
      </c>
      <c r="C359" s="164" t="s">
        <v>94</v>
      </c>
      <c r="D359" s="164" t="s">
        <v>35</v>
      </c>
      <c r="E359" s="164" t="s">
        <v>111</v>
      </c>
      <c r="F359" s="49" t="s">
        <v>1291</v>
      </c>
      <c r="G359" s="618" t="s">
        <v>1198</v>
      </c>
      <c r="H359" s="62" t="s">
        <v>339</v>
      </c>
      <c r="I359" s="62"/>
      <c r="J359" s="401" t="s">
        <v>713</v>
      </c>
      <c r="K359" s="358">
        <f t="shared" si="27"/>
        <v>150000000</v>
      </c>
      <c r="L359" s="35">
        <f t="shared" si="29"/>
        <v>150000000</v>
      </c>
      <c r="M359" s="402">
        <v>150000000</v>
      </c>
      <c r="N359" s="30"/>
      <c r="O359" s="30"/>
      <c r="P359" s="30"/>
      <c r="Q359" s="30"/>
      <c r="R359" s="30"/>
      <c r="S359" s="30"/>
      <c r="T359" s="30"/>
      <c r="U359" s="30"/>
      <c r="V359" s="30"/>
      <c r="W359" s="30"/>
      <c r="X359" s="30"/>
      <c r="Y359" s="30"/>
      <c r="Z359" s="30"/>
      <c r="AA359" s="30"/>
      <c r="AB359" s="30"/>
      <c r="AC359" s="30"/>
      <c r="AD359" s="30"/>
      <c r="AE359" s="30"/>
      <c r="AF359" s="125"/>
      <c r="AG359" s="30"/>
      <c r="AH359" s="30"/>
      <c r="AI359" s="30"/>
      <c r="AJ359" s="30"/>
      <c r="AK359" s="30"/>
      <c r="AL359" s="30"/>
      <c r="AM359" s="30"/>
      <c r="AN359" s="30"/>
      <c r="AO359" s="30"/>
      <c r="AP359" s="30"/>
      <c r="AQ359" s="30"/>
      <c r="AR359" s="30"/>
      <c r="AS359" s="30"/>
      <c r="AT359" s="30"/>
      <c r="AU359" s="30"/>
      <c r="AV359" s="30"/>
      <c r="AW359" s="30"/>
      <c r="AX359" s="30"/>
      <c r="AY359" s="162"/>
      <c r="AZ359" s="162"/>
      <c r="BA359" s="162"/>
      <c r="BB359" s="162"/>
      <c r="BC359" s="162"/>
      <c r="BD359" s="162"/>
      <c r="BE359" s="162"/>
      <c r="BF359" s="16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88"/>
      <c r="DC359" s="32"/>
      <c r="DD359" s="32"/>
      <c r="DE359" s="32"/>
      <c r="DF359" s="32"/>
      <c r="DG359" s="32"/>
      <c r="DH359" s="32"/>
      <c r="DI359" s="32"/>
      <c r="DJ359" s="32"/>
      <c r="DK359" s="32"/>
      <c r="DL359" s="32"/>
      <c r="DM359" s="162"/>
      <c r="DN359" s="162"/>
      <c r="DO359" s="162"/>
      <c r="DP359" s="162"/>
      <c r="DQ359" s="162"/>
      <c r="DR359" s="162"/>
      <c r="DS359" s="162"/>
      <c r="DT359" s="32"/>
      <c r="DU359" s="32"/>
      <c r="DV359" s="32"/>
      <c r="DW359" s="32"/>
      <c r="DX359" s="32"/>
      <c r="DY359" s="32"/>
      <c r="DZ359" s="32"/>
      <c r="EA359" s="161"/>
      <c r="EB359" s="161"/>
      <c r="EC359" s="161"/>
      <c r="ED359" s="161"/>
      <c r="EE359" s="161"/>
      <c r="EF359" s="161"/>
      <c r="EG359" s="161"/>
      <c r="EH359" s="161"/>
      <c r="EI359" s="161"/>
      <c r="EJ359" s="161"/>
      <c r="EK359" s="161"/>
      <c r="EL359" s="161"/>
      <c r="EM359" s="161"/>
      <c r="EN359" s="161"/>
      <c r="EO359" s="161"/>
      <c r="EP359" s="161"/>
      <c r="EQ359" s="161"/>
      <c r="ER359" s="161"/>
      <c r="ES359" s="387"/>
      <c r="ET359" s="161"/>
      <c r="EU359" s="161"/>
      <c r="EV359" s="161"/>
      <c r="EW359" s="161"/>
      <c r="EX359" s="161"/>
      <c r="EY359" s="161"/>
      <c r="EZ359" s="161"/>
      <c r="FA359" s="161"/>
      <c r="FB359" s="161"/>
      <c r="FC359" s="161"/>
      <c r="FD359" s="161"/>
      <c r="FE359" s="161"/>
      <c r="FF359" s="161"/>
      <c r="FG359" s="161"/>
      <c r="FH359" s="161"/>
      <c r="FI359" s="161"/>
      <c r="FJ359" s="161"/>
      <c r="FK359" s="161"/>
      <c r="FL359" s="161"/>
      <c r="FM359" s="161"/>
      <c r="FN359" s="161"/>
      <c r="FO359" s="161"/>
      <c r="FP359" s="161"/>
      <c r="FQ359" s="161"/>
      <c r="FR359" s="161"/>
      <c r="FS359" s="161"/>
      <c r="FT359" s="161"/>
      <c r="FU359" s="161"/>
      <c r="FV359" s="161"/>
      <c r="FW359" s="161"/>
      <c r="FX359" s="161"/>
      <c r="FY359" s="161"/>
      <c r="FZ359" s="161"/>
      <c r="GA359" s="59"/>
      <c r="GB359" s="162"/>
      <c r="GC359" s="162"/>
      <c r="GD359" s="162"/>
      <c r="GE359" s="162"/>
      <c r="GF359" s="161"/>
      <c r="GG359" s="161"/>
      <c r="GH359" s="59"/>
      <c r="GI359" s="59"/>
      <c r="GJ359" s="59"/>
    </row>
    <row r="360" spans="1:192" s="37" customFormat="1" ht="28.65" customHeight="1">
      <c r="A360" s="164" t="s">
        <v>97</v>
      </c>
      <c r="B360" s="164" t="s">
        <v>94</v>
      </c>
      <c r="C360" s="164" t="s">
        <v>94</v>
      </c>
      <c r="D360" s="164" t="s">
        <v>35</v>
      </c>
      <c r="E360" s="164" t="s">
        <v>111</v>
      </c>
      <c r="F360" s="49" t="s">
        <v>1292</v>
      </c>
      <c r="G360" s="618" t="s">
        <v>1199</v>
      </c>
      <c r="H360" s="62" t="s">
        <v>339</v>
      </c>
      <c r="I360" s="62"/>
      <c r="J360" s="401" t="s">
        <v>445</v>
      </c>
      <c r="K360" s="358">
        <f t="shared" si="27"/>
        <v>150000000</v>
      </c>
      <c r="L360" s="35">
        <f>SUM(N360:BH360)</f>
        <v>150000000</v>
      </c>
      <c r="N360" s="30"/>
      <c r="O360" s="30"/>
      <c r="P360" s="30"/>
      <c r="Q360" s="30"/>
      <c r="R360" s="30">
        <v>25577000</v>
      </c>
      <c r="S360" s="30"/>
      <c r="T360" s="30"/>
      <c r="U360" s="30"/>
      <c r="V360" s="30"/>
      <c r="W360" s="30"/>
      <c r="X360" s="30"/>
      <c r="Y360" s="30"/>
      <c r="Z360" s="30"/>
      <c r="AA360" s="30"/>
      <c r="AB360" s="30"/>
      <c r="AC360" s="30"/>
      <c r="AD360" s="30"/>
      <c r="AE360" s="30"/>
      <c r="AF360" s="125"/>
      <c r="AG360" s="30"/>
      <c r="AH360" s="30"/>
      <c r="AI360" s="30"/>
      <c r="AJ360" s="30"/>
      <c r="AK360" s="30"/>
      <c r="AL360" s="30"/>
      <c r="AM360" s="30"/>
      <c r="AN360" s="30"/>
      <c r="AO360" s="30"/>
      <c r="AP360" s="30"/>
      <c r="AQ360" s="30"/>
      <c r="AR360" s="30"/>
      <c r="AS360" s="30"/>
      <c r="AT360" s="30"/>
      <c r="AU360" s="30"/>
      <c r="AV360" s="30"/>
      <c r="AW360" s="30"/>
      <c r="AX360" s="30"/>
      <c r="AY360" s="162"/>
      <c r="AZ360" s="162"/>
      <c r="BA360" s="162"/>
      <c r="BB360" s="162"/>
      <c r="BC360" s="402">
        <f>150000000-25577000</f>
        <v>124423000</v>
      </c>
      <c r="BD360" s="598"/>
      <c r="BE360" s="162"/>
      <c r="BF360" s="16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88"/>
      <c r="DC360" s="32"/>
      <c r="DD360" s="32"/>
      <c r="DE360" s="32"/>
      <c r="DF360" s="32"/>
      <c r="DG360" s="32"/>
      <c r="DH360" s="32"/>
      <c r="DI360" s="32"/>
      <c r="DJ360" s="32"/>
      <c r="DK360" s="32"/>
      <c r="DL360" s="32"/>
      <c r="DM360" s="162"/>
      <c r="DN360" s="162"/>
      <c r="DO360" s="162"/>
      <c r="DP360" s="162"/>
      <c r="DQ360" s="162"/>
      <c r="DR360" s="162"/>
      <c r="DS360" s="162"/>
      <c r="DT360" s="32"/>
      <c r="DU360" s="32"/>
      <c r="DV360" s="32"/>
      <c r="DW360" s="32"/>
      <c r="DX360" s="32"/>
      <c r="DY360" s="32"/>
      <c r="DZ360" s="32"/>
      <c r="EA360" s="161"/>
      <c r="EB360" s="161"/>
      <c r="EC360" s="161"/>
      <c r="ED360" s="161"/>
      <c r="EE360" s="161"/>
      <c r="EF360" s="161"/>
      <c r="EG360" s="161"/>
      <c r="EH360" s="161"/>
      <c r="EI360" s="161"/>
      <c r="EJ360" s="161"/>
      <c r="EK360" s="161"/>
      <c r="EL360" s="161"/>
      <c r="EM360" s="161"/>
      <c r="EN360" s="161"/>
      <c r="EO360" s="161"/>
      <c r="EP360" s="161"/>
      <c r="EQ360" s="161"/>
      <c r="ER360" s="161"/>
      <c r="ES360" s="387"/>
      <c r="ET360" s="161"/>
      <c r="EU360" s="161"/>
      <c r="EV360" s="161"/>
      <c r="EW360" s="161"/>
      <c r="EX360" s="161"/>
      <c r="EY360" s="161"/>
      <c r="EZ360" s="161"/>
      <c r="FA360" s="161"/>
      <c r="FB360" s="161"/>
      <c r="FC360" s="161"/>
      <c r="FD360" s="161"/>
      <c r="FE360" s="161"/>
      <c r="FF360" s="161"/>
      <c r="FG360" s="161"/>
      <c r="FH360" s="161"/>
      <c r="FI360" s="161"/>
      <c r="FJ360" s="161"/>
      <c r="FK360" s="161"/>
      <c r="FL360" s="161"/>
      <c r="FM360" s="161"/>
      <c r="FN360" s="161"/>
      <c r="FO360" s="161"/>
      <c r="FP360" s="161"/>
      <c r="FQ360" s="161"/>
      <c r="FR360" s="161"/>
      <c r="FS360" s="161"/>
      <c r="FT360" s="161"/>
      <c r="FU360" s="161"/>
      <c r="FV360" s="161"/>
      <c r="FW360" s="161"/>
      <c r="FX360" s="161"/>
      <c r="FY360" s="161"/>
      <c r="FZ360" s="161"/>
      <c r="GA360" s="59"/>
      <c r="GB360" s="162"/>
      <c r="GC360" s="162"/>
      <c r="GD360" s="162"/>
      <c r="GE360" s="162"/>
      <c r="GF360" s="161"/>
      <c r="GG360" s="161"/>
      <c r="GH360" s="59"/>
      <c r="GI360" s="59"/>
      <c r="GJ360" s="59"/>
    </row>
    <row r="361" spans="1:192" s="37" customFormat="1" ht="28.65" customHeight="1">
      <c r="A361" s="164" t="s">
        <v>97</v>
      </c>
      <c r="B361" s="164" t="s">
        <v>94</v>
      </c>
      <c r="C361" s="164" t="s">
        <v>94</v>
      </c>
      <c r="D361" s="164" t="s">
        <v>35</v>
      </c>
      <c r="E361" s="164" t="s">
        <v>111</v>
      </c>
      <c r="F361" s="49" t="s">
        <v>1293</v>
      </c>
      <c r="G361" s="618" t="s">
        <v>1200</v>
      </c>
      <c r="H361" s="62" t="s">
        <v>339</v>
      </c>
      <c r="I361" s="62"/>
      <c r="J361" s="401" t="s">
        <v>446</v>
      </c>
      <c r="K361" s="358">
        <f t="shared" si="27"/>
        <v>144677000</v>
      </c>
      <c r="L361" s="35">
        <f t="shared" ref="L361:L392" si="30">SUM(M361:BH361)</f>
        <v>144677000</v>
      </c>
      <c r="M361" s="402">
        <v>135000000</v>
      </c>
      <c r="N361" s="30"/>
      <c r="O361" s="30"/>
      <c r="P361" s="30"/>
      <c r="Q361" s="30"/>
      <c r="R361" s="30"/>
      <c r="S361" s="30"/>
      <c r="T361" s="30"/>
      <c r="U361" s="30"/>
      <c r="V361" s="30"/>
      <c r="W361" s="30"/>
      <c r="X361" s="30"/>
      <c r="Y361" s="30"/>
      <c r="Z361" s="30">
        <v>6600000</v>
      </c>
      <c r="AA361" s="30"/>
      <c r="AB361" s="30"/>
      <c r="AC361" s="30"/>
      <c r="AD361" s="30"/>
      <c r="AE361" s="30"/>
      <c r="AF361" s="125"/>
      <c r="AG361" s="30"/>
      <c r="AH361" s="30"/>
      <c r="AI361" s="30"/>
      <c r="AJ361" s="30"/>
      <c r="AK361" s="30"/>
      <c r="AL361" s="30"/>
      <c r="AM361" s="30"/>
      <c r="AN361" s="30"/>
      <c r="AO361" s="30"/>
      <c r="AP361" s="30"/>
      <c r="AQ361" s="30"/>
      <c r="AR361" s="30"/>
      <c r="AS361" s="30"/>
      <c r="AT361" s="30"/>
      <c r="AU361" s="30"/>
      <c r="AV361" s="30"/>
      <c r="AW361" s="30"/>
      <c r="AX361" s="30"/>
      <c r="AY361" s="162"/>
      <c r="AZ361" s="162"/>
      <c r="BA361" s="162"/>
      <c r="BB361" s="162"/>
      <c r="BC361" s="162">
        <v>3077000</v>
      </c>
      <c r="BD361" s="162"/>
      <c r="BE361" s="162"/>
      <c r="BF361" s="16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88"/>
      <c r="DC361" s="32"/>
      <c r="DD361" s="32"/>
      <c r="DE361" s="32"/>
      <c r="DF361" s="32"/>
      <c r="DG361" s="32"/>
      <c r="DH361" s="32"/>
      <c r="DI361" s="32"/>
      <c r="DJ361" s="32"/>
      <c r="DK361" s="32"/>
      <c r="DL361" s="32"/>
      <c r="DM361" s="162"/>
      <c r="DN361" s="162"/>
      <c r="DO361" s="162"/>
      <c r="DP361" s="162"/>
      <c r="DQ361" s="162"/>
      <c r="DR361" s="162"/>
      <c r="DS361" s="162"/>
      <c r="DT361" s="32"/>
      <c r="DU361" s="32"/>
      <c r="DV361" s="32"/>
      <c r="DW361" s="32"/>
      <c r="DX361" s="32"/>
      <c r="DY361" s="32"/>
      <c r="DZ361" s="32"/>
      <c r="EA361" s="161"/>
      <c r="EB361" s="161"/>
      <c r="EC361" s="161"/>
      <c r="ED361" s="161"/>
      <c r="EE361" s="161"/>
      <c r="EF361" s="161"/>
      <c r="EG361" s="161"/>
      <c r="EH361" s="161"/>
      <c r="EI361" s="161"/>
      <c r="EJ361" s="161"/>
      <c r="EK361" s="161"/>
      <c r="EL361" s="161"/>
      <c r="EM361" s="161"/>
      <c r="EN361" s="161"/>
      <c r="EO361" s="161"/>
      <c r="EP361" s="161"/>
      <c r="EQ361" s="161"/>
      <c r="ER361" s="161"/>
      <c r="ES361" s="387"/>
      <c r="ET361" s="161"/>
      <c r="EU361" s="161"/>
      <c r="EV361" s="161"/>
      <c r="EW361" s="161"/>
      <c r="EX361" s="161"/>
      <c r="EY361" s="161"/>
      <c r="EZ361" s="161"/>
      <c r="FA361" s="161"/>
      <c r="FB361" s="161"/>
      <c r="FC361" s="161"/>
      <c r="FD361" s="161"/>
      <c r="FE361" s="161"/>
      <c r="FF361" s="161"/>
      <c r="FG361" s="161"/>
      <c r="FH361" s="161"/>
      <c r="FI361" s="161"/>
      <c r="FJ361" s="161"/>
      <c r="FK361" s="161"/>
      <c r="FL361" s="161"/>
      <c r="FM361" s="161"/>
      <c r="FN361" s="161"/>
      <c r="FO361" s="161"/>
      <c r="FP361" s="161"/>
      <c r="FQ361" s="161"/>
      <c r="FR361" s="161"/>
      <c r="FS361" s="161"/>
      <c r="FT361" s="161"/>
      <c r="FU361" s="161"/>
      <c r="FV361" s="161"/>
      <c r="FW361" s="161"/>
      <c r="FX361" s="161"/>
      <c r="FY361" s="161"/>
      <c r="FZ361" s="161"/>
      <c r="GA361" s="59"/>
      <c r="GB361" s="162"/>
      <c r="GC361" s="162"/>
      <c r="GD361" s="162"/>
      <c r="GE361" s="162"/>
      <c r="GF361" s="161"/>
      <c r="GG361" s="161"/>
      <c r="GH361" s="59"/>
      <c r="GI361" s="59"/>
      <c r="GJ361" s="59"/>
    </row>
    <row r="362" spans="1:192" s="37" customFormat="1" ht="28.65" customHeight="1">
      <c r="A362" s="164" t="s">
        <v>97</v>
      </c>
      <c r="B362" s="164" t="s">
        <v>94</v>
      </c>
      <c r="C362" s="164" t="s">
        <v>94</v>
      </c>
      <c r="D362" s="164" t="s">
        <v>35</v>
      </c>
      <c r="E362" s="164" t="s">
        <v>111</v>
      </c>
      <c r="F362" s="49" t="s">
        <v>1294</v>
      </c>
      <c r="G362" s="618" t="s">
        <v>1201</v>
      </c>
      <c r="H362" s="62" t="s">
        <v>339</v>
      </c>
      <c r="I362" s="62"/>
      <c r="J362" s="401" t="s">
        <v>447</v>
      </c>
      <c r="K362" s="358">
        <f t="shared" si="27"/>
        <v>100000000</v>
      </c>
      <c r="L362" s="35">
        <f t="shared" si="30"/>
        <v>100000000</v>
      </c>
      <c r="M362" s="402">
        <v>100000000</v>
      </c>
      <c r="N362" s="30"/>
      <c r="O362" s="30"/>
      <c r="P362" s="30"/>
      <c r="Q362" s="30"/>
      <c r="R362" s="30"/>
      <c r="S362" s="30"/>
      <c r="T362" s="30"/>
      <c r="U362" s="30"/>
      <c r="V362" s="30"/>
      <c r="W362" s="30"/>
      <c r="X362" s="30"/>
      <c r="Y362" s="30"/>
      <c r="Z362" s="30"/>
      <c r="AA362" s="30"/>
      <c r="AB362" s="30"/>
      <c r="AC362" s="30"/>
      <c r="AD362" s="30"/>
      <c r="AE362" s="30"/>
      <c r="AF362" s="125"/>
      <c r="AG362" s="30"/>
      <c r="AH362" s="30"/>
      <c r="AI362" s="30"/>
      <c r="AJ362" s="30"/>
      <c r="AK362" s="30"/>
      <c r="AL362" s="30"/>
      <c r="AM362" s="30"/>
      <c r="AN362" s="30"/>
      <c r="AO362" s="30"/>
      <c r="AP362" s="30"/>
      <c r="AQ362" s="30"/>
      <c r="AR362" s="30"/>
      <c r="AS362" s="30"/>
      <c r="AT362" s="30"/>
      <c r="AU362" s="30"/>
      <c r="AV362" s="30"/>
      <c r="AW362" s="30"/>
      <c r="AX362" s="30"/>
      <c r="AY362" s="162"/>
      <c r="AZ362" s="162"/>
      <c r="BA362" s="162"/>
      <c r="BB362" s="162"/>
      <c r="BC362" s="162"/>
      <c r="BD362" s="162"/>
      <c r="BE362" s="162"/>
      <c r="BF362" s="16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88"/>
      <c r="DC362" s="32"/>
      <c r="DD362" s="32"/>
      <c r="DE362" s="32"/>
      <c r="DF362" s="32"/>
      <c r="DG362" s="32"/>
      <c r="DH362" s="32"/>
      <c r="DI362" s="32"/>
      <c r="DJ362" s="32"/>
      <c r="DK362" s="32"/>
      <c r="DL362" s="32"/>
      <c r="DM362" s="162"/>
      <c r="DN362" s="162"/>
      <c r="DO362" s="162"/>
      <c r="DP362" s="162"/>
      <c r="DQ362" s="162"/>
      <c r="DR362" s="162"/>
      <c r="DS362" s="162"/>
      <c r="DT362" s="32"/>
      <c r="DU362" s="32"/>
      <c r="DV362" s="32"/>
      <c r="DW362" s="32"/>
      <c r="DX362" s="32"/>
      <c r="DY362" s="32"/>
      <c r="DZ362" s="32"/>
      <c r="EA362" s="161"/>
      <c r="EB362" s="161"/>
      <c r="EC362" s="161"/>
      <c r="ED362" s="161"/>
      <c r="EE362" s="161"/>
      <c r="EF362" s="161"/>
      <c r="EG362" s="161"/>
      <c r="EH362" s="161"/>
      <c r="EI362" s="161"/>
      <c r="EJ362" s="161"/>
      <c r="EK362" s="161"/>
      <c r="EL362" s="161"/>
      <c r="EM362" s="161"/>
      <c r="EN362" s="161"/>
      <c r="EO362" s="161"/>
      <c r="EP362" s="161"/>
      <c r="EQ362" s="161"/>
      <c r="ER362" s="161"/>
      <c r="ES362" s="387"/>
      <c r="ET362" s="161"/>
      <c r="EU362" s="161"/>
      <c r="EV362" s="161"/>
      <c r="EW362" s="161"/>
      <c r="EX362" s="161"/>
      <c r="EY362" s="161"/>
      <c r="EZ362" s="161"/>
      <c r="FA362" s="161"/>
      <c r="FB362" s="161"/>
      <c r="FC362" s="161"/>
      <c r="FD362" s="161"/>
      <c r="FE362" s="161"/>
      <c r="FF362" s="161"/>
      <c r="FG362" s="161"/>
      <c r="FH362" s="161"/>
      <c r="FI362" s="161"/>
      <c r="FJ362" s="161"/>
      <c r="FK362" s="161"/>
      <c r="FL362" s="161"/>
      <c r="FM362" s="161"/>
      <c r="FN362" s="161"/>
      <c r="FO362" s="161"/>
      <c r="FP362" s="161"/>
      <c r="FQ362" s="161"/>
      <c r="FR362" s="161"/>
      <c r="FS362" s="161"/>
      <c r="FT362" s="161"/>
      <c r="FU362" s="161"/>
      <c r="FV362" s="161"/>
      <c r="FW362" s="161"/>
      <c r="FX362" s="161"/>
      <c r="FY362" s="161"/>
      <c r="FZ362" s="161"/>
      <c r="GA362" s="59"/>
      <c r="GB362" s="162"/>
      <c r="GC362" s="162"/>
      <c r="GD362" s="162"/>
      <c r="GE362" s="162"/>
      <c r="GF362" s="161"/>
      <c r="GG362" s="161"/>
      <c r="GH362" s="59"/>
      <c r="GI362" s="59"/>
      <c r="GJ362" s="59"/>
    </row>
    <row r="363" spans="1:192" s="37" customFormat="1" ht="40.65" customHeight="1">
      <c r="A363" s="164" t="s">
        <v>97</v>
      </c>
      <c r="B363" s="164" t="s">
        <v>94</v>
      </c>
      <c r="C363" s="164" t="s">
        <v>94</v>
      </c>
      <c r="D363" s="164" t="s">
        <v>35</v>
      </c>
      <c r="E363" s="164" t="s">
        <v>111</v>
      </c>
      <c r="F363" s="49" t="s">
        <v>1295</v>
      </c>
      <c r="G363" s="618" t="s">
        <v>1202</v>
      </c>
      <c r="H363" s="62" t="s">
        <v>339</v>
      </c>
      <c r="I363" s="62"/>
      <c r="J363" s="401" t="s">
        <v>448</v>
      </c>
      <c r="K363" s="358">
        <f t="shared" si="27"/>
        <v>100000000</v>
      </c>
      <c r="L363" s="35">
        <f t="shared" si="30"/>
        <v>100000000</v>
      </c>
      <c r="M363" s="402">
        <v>100000000</v>
      </c>
      <c r="N363" s="30"/>
      <c r="O363" s="30"/>
      <c r="P363" s="30"/>
      <c r="Q363" s="30"/>
      <c r="R363" s="30"/>
      <c r="S363" s="30"/>
      <c r="T363" s="30"/>
      <c r="U363" s="30"/>
      <c r="V363" s="30"/>
      <c r="W363" s="30"/>
      <c r="X363" s="30"/>
      <c r="Y363" s="30"/>
      <c r="Z363" s="30"/>
      <c r="AA363" s="30"/>
      <c r="AB363" s="30"/>
      <c r="AC363" s="30"/>
      <c r="AD363" s="30"/>
      <c r="AE363" s="30"/>
      <c r="AF363" s="125"/>
      <c r="AG363" s="30"/>
      <c r="AH363" s="30"/>
      <c r="AI363" s="30"/>
      <c r="AJ363" s="30"/>
      <c r="AK363" s="30"/>
      <c r="AL363" s="30"/>
      <c r="AM363" s="30"/>
      <c r="AN363" s="30"/>
      <c r="AO363" s="30"/>
      <c r="AP363" s="30"/>
      <c r="AQ363" s="30"/>
      <c r="AR363" s="30"/>
      <c r="AS363" s="30"/>
      <c r="AT363" s="30"/>
      <c r="AU363" s="30"/>
      <c r="AV363" s="30"/>
      <c r="AW363" s="30"/>
      <c r="AX363" s="30"/>
      <c r="AY363" s="162"/>
      <c r="AZ363" s="162"/>
      <c r="BA363" s="162"/>
      <c r="BB363" s="162"/>
      <c r="BC363" s="162"/>
      <c r="BD363" s="162"/>
      <c r="BE363" s="162"/>
      <c r="BF363" s="16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c r="CS363" s="32"/>
      <c r="CT363" s="32"/>
      <c r="CU363" s="32"/>
      <c r="CV363" s="32"/>
      <c r="CW363" s="32"/>
      <c r="CX363" s="32"/>
      <c r="CY363" s="32"/>
      <c r="CZ363" s="32"/>
      <c r="DA363" s="32"/>
      <c r="DB363" s="388"/>
      <c r="DC363" s="32"/>
      <c r="DD363" s="32"/>
      <c r="DE363" s="32"/>
      <c r="DF363" s="32"/>
      <c r="DG363" s="32"/>
      <c r="DH363" s="32"/>
      <c r="DI363" s="32"/>
      <c r="DJ363" s="32"/>
      <c r="DK363" s="32"/>
      <c r="DL363" s="32"/>
      <c r="DM363" s="162"/>
      <c r="DN363" s="162"/>
      <c r="DO363" s="162"/>
      <c r="DP363" s="162"/>
      <c r="DQ363" s="162"/>
      <c r="DR363" s="162"/>
      <c r="DS363" s="162"/>
      <c r="DT363" s="32"/>
      <c r="DU363" s="32"/>
      <c r="DV363" s="32"/>
      <c r="DW363" s="32"/>
      <c r="DX363" s="32"/>
      <c r="DY363" s="32"/>
      <c r="DZ363" s="32"/>
      <c r="EA363" s="161"/>
      <c r="EB363" s="161"/>
      <c r="EC363" s="161"/>
      <c r="ED363" s="161"/>
      <c r="EE363" s="161"/>
      <c r="EF363" s="161"/>
      <c r="EG363" s="161"/>
      <c r="EH363" s="161"/>
      <c r="EI363" s="161"/>
      <c r="EJ363" s="161"/>
      <c r="EK363" s="161"/>
      <c r="EL363" s="161"/>
      <c r="EM363" s="161"/>
      <c r="EN363" s="161"/>
      <c r="EO363" s="161"/>
      <c r="EP363" s="161"/>
      <c r="EQ363" s="161"/>
      <c r="ER363" s="161"/>
      <c r="ES363" s="387"/>
      <c r="ET363" s="161"/>
      <c r="EU363" s="161"/>
      <c r="EV363" s="161"/>
      <c r="EW363" s="161"/>
      <c r="EX363" s="161"/>
      <c r="EY363" s="161"/>
      <c r="EZ363" s="161"/>
      <c r="FA363" s="161"/>
      <c r="FB363" s="161"/>
      <c r="FC363" s="161"/>
      <c r="FD363" s="161"/>
      <c r="FE363" s="161"/>
      <c r="FF363" s="161"/>
      <c r="FG363" s="161"/>
      <c r="FH363" s="161"/>
      <c r="FI363" s="161"/>
      <c r="FJ363" s="161"/>
      <c r="FK363" s="161"/>
      <c r="FL363" s="161"/>
      <c r="FM363" s="161"/>
      <c r="FN363" s="161"/>
      <c r="FO363" s="161"/>
      <c r="FP363" s="161"/>
      <c r="FQ363" s="161"/>
      <c r="FR363" s="161"/>
      <c r="FS363" s="161"/>
      <c r="FT363" s="161"/>
      <c r="FU363" s="161"/>
      <c r="FV363" s="161"/>
      <c r="FW363" s="161"/>
      <c r="FX363" s="161"/>
      <c r="FY363" s="161"/>
      <c r="FZ363" s="161"/>
      <c r="GA363" s="59"/>
      <c r="GB363" s="162"/>
      <c r="GC363" s="162"/>
      <c r="GD363" s="162"/>
      <c r="GE363" s="162"/>
      <c r="GF363" s="161"/>
      <c r="GG363" s="161"/>
      <c r="GH363" s="59"/>
      <c r="GI363" s="59"/>
      <c r="GJ363" s="59"/>
    </row>
    <row r="364" spans="1:192" s="37" customFormat="1" ht="31.35" customHeight="1">
      <c r="A364" s="164" t="s">
        <v>97</v>
      </c>
      <c r="B364" s="164" t="s">
        <v>94</v>
      </c>
      <c r="C364" s="164" t="s">
        <v>94</v>
      </c>
      <c r="D364" s="164" t="s">
        <v>35</v>
      </c>
      <c r="E364" s="164" t="s">
        <v>111</v>
      </c>
      <c r="F364" s="49" t="s">
        <v>1296</v>
      </c>
      <c r="G364" s="618" t="s">
        <v>1203</v>
      </c>
      <c r="H364" s="62" t="s">
        <v>339</v>
      </c>
      <c r="I364" s="62"/>
      <c r="J364" s="401" t="s">
        <v>449</v>
      </c>
      <c r="K364" s="358">
        <f t="shared" si="27"/>
        <v>100000000</v>
      </c>
      <c r="L364" s="35">
        <f t="shared" si="30"/>
        <v>100000000</v>
      </c>
      <c r="M364" s="402">
        <v>100000000</v>
      </c>
      <c r="N364" s="30"/>
      <c r="O364" s="30"/>
      <c r="P364" s="30"/>
      <c r="Q364" s="30"/>
      <c r="R364" s="30"/>
      <c r="S364" s="30"/>
      <c r="T364" s="30"/>
      <c r="U364" s="30"/>
      <c r="V364" s="30"/>
      <c r="W364" s="30"/>
      <c r="X364" s="30"/>
      <c r="Y364" s="30"/>
      <c r="Z364" s="30"/>
      <c r="AA364" s="30"/>
      <c r="AB364" s="30"/>
      <c r="AC364" s="30"/>
      <c r="AD364" s="30"/>
      <c r="AE364" s="30"/>
      <c r="AF364" s="125"/>
      <c r="AG364" s="30"/>
      <c r="AH364" s="30"/>
      <c r="AI364" s="30"/>
      <c r="AJ364" s="30"/>
      <c r="AK364" s="30"/>
      <c r="AL364" s="30"/>
      <c r="AM364" s="30"/>
      <c r="AN364" s="30"/>
      <c r="AO364" s="30"/>
      <c r="AP364" s="30"/>
      <c r="AQ364" s="30"/>
      <c r="AR364" s="30"/>
      <c r="AS364" s="30"/>
      <c r="AT364" s="30"/>
      <c r="AU364" s="30"/>
      <c r="AV364" s="30"/>
      <c r="AW364" s="30"/>
      <c r="AX364" s="30"/>
      <c r="AY364" s="162"/>
      <c r="AZ364" s="162"/>
      <c r="BA364" s="162"/>
      <c r="BB364" s="162"/>
      <c r="BC364" s="162"/>
      <c r="BD364" s="162"/>
      <c r="BE364" s="162"/>
      <c r="BF364" s="16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c r="CS364" s="32"/>
      <c r="CT364" s="32"/>
      <c r="CU364" s="32"/>
      <c r="CV364" s="32"/>
      <c r="CW364" s="32"/>
      <c r="CX364" s="32"/>
      <c r="CY364" s="32"/>
      <c r="CZ364" s="32"/>
      <c r="DA364" s="32"/>
      <c r="DB364" s="388"/>
      <c r="DC364" s="32"/>
      <c r="DD364" s="32"/>
      <c r="DE364" s="32"/>
      <c r="DF364" s="32"/>
      <c r="DG364" s="32"/>
      <c r="DH364" s="32"/>
      <c r="DI364" s="32"/>
      <c r="DJ364" s="32"/>
      <c r="DK364" s="32"/>
      <c r="DL364" s="32"/>
      <c r="DM364" s="162"/>
      <c r="DN364" s="162"/>
      <c r="DO364" s="162"/>
      <c r="DP364" s="162"/>
      <c r="DQ364" s="162"/>
      <c r="DR364" s="162"/>
      <c r="DS364" s="162"/>
      <c r="DT364" s="32"/>
      <c r="DU364" s="32"/>
      <c r="DV364" s="32"/>
      <c r="DW364" s="32"/>
      <c r="DX364" s="32"/>
      <c r="DY364" s="32"/>
      <c r="DZ364" s="32"/>
      <c r="EA364" s="161"/>
      <c r="EB364" s="161"/>
      <c r="EC364" s="161"/>
      <c r="ED364" s="161"/>
      <c r="EE364" s="161"/>
      <c r="EF364" s="161"/>
      <c r="EG364" s="161"/>
      <c r="EH364" s="161"/>
      <c r="EI364" s="161"/>
      <c r="EJ364" s="161"/>
      <c r="EK364" s="161"/>
      <c r="EL364" s="161"/>
      <c r="EM364" s="161"/>
      <c r="EN364" s="161"/>
      <c r="EO364" s="161"/>
      <c r="EP364" s="161"/>
      <c r="EQ364" s="161"/>
      <c r="ER364" s="161"/>
      <c r="ES364" s="387"/>
      <c r="ET364" s="161"/>
      <c r="EU364" s="161"/>
      <c r="EV364" s="161"/>
      <c r="EW364" s="161"/>
      <c r="EX364" s="161"/>
      <c r="EY364" s="161"/>
      <c r="EZ364" s="161"/>
      <c r="FA364" s="161"/>
      <c r="FB364" s="161"/>
      <c r="FC364" s="161"/>
      <c r="FD364" s="161"/>
      <c r="FE364" s="161"/>
      <c r="FF364" s="161"/>
      <c r="FG364" s="161"/>
      <c r="FH364" s="161"/>
      <c r="FI364" s="161"/>
      <c r="FJ364" s="161"/>
      <c r="FK364" s="161"/>
      <c r="FL364" s="161"/>
      <c r="FM364" s="161"/>
      <c r="FN364" s="161"/>
      <c r="FO364" s="161"/>
      <c r="FP364" s="161"/>
      <c r="FQ364" s="161"/>
      <c r="FR364" s="161"/>
      <c r="FS364" s="161"/>
      <c r="FT364" s="161"/>
      <c r="FU364" s="161"/>
      <c r="FV364" s="161"/>
      <c r="FW364" s="161"/>
      <c r="FX364" s="161"/>
      <c r="FY364" s="161"/>
      <c r="FZ364" s="161"/>
      <c r="GA364" s="59"/>
      <c r="GB364" s="162"/>
      <c r="GC364" s="162"/>
      <c r="GD364" s="162"/>
      <c r="GE364" s="162"/>
      <c r="GF364" s="161"/>
      <c r="GG364" s="161"/>
      <c r="GH364" s="59"/>
      <c r="GI364" s="59"/>
      <c r="GJ364" s="59"/>
    </row>
    <row r="365" spans="1:192" s="37" customFormat="1" ht="42.6" customHeight="1">
      <c r="A365" s="164" t="s">
        <v>97</v>
      </c>
      <c r="B365" s="164" t="s">
        <v>94</v>
      </c>
      <c r="C365" s="164" t="s">
        <v>94</v>
      </c>
      <c r="D365" s="164" t="s">
        <v>35</v>
      </c>
      <c r="E365" s="164" t="s">
        <v>111</v>
      </c>
      <c r="F365" s="49" t="s">
        <v>1297</v>
      </c>
      <c r="G365" s="618" t="s">
        <v>1204</v>
      </c>
      <c r="H365" s="62" t="s">
        <v>339</v>
      </c>
      <c r="I365" s="62"/>
      <c r="J365" s="401" t="s">
        <v>450</v>
      </c>
      <c r="K365" s="614">
        <f t="shared" si="27"/>
        <v>149280000</v>
      </c>
      <c r="L365" s="35">
        <f t="shared" si="30"/>
        <v>149280000</v>
      </c>
      <c r="M365" s="402"/>
      <c r="N365" s="30"/>
      <c r="O365" s="30"/>
      <c r="P365" s="30"/>
      <c r="Q365" s="30"/>
      <c r="R365" s="30">
        <v>102000000</v>
      </c>
      <c r="S365" s="30">
        <v>25500000</v>
      </c>
      <c r="T365" s="30"/>
      <c r="U365" s="30"/>
      <c r="V365" s="30"/>
      <c r="W365" s="30"/>
      <c r="X365" s="30"/>
      <c r="Y365" s="30">
        <v>19866000</v>
      </c>
      <c r="Z365" s="30">
        <v>1914000</v>
      </c>
      <c r="AA365" s="30"/>
      <c r="AB365" s="30"/>
      <c r="AC365" s="30"/>
      <c r="AD365" s="30"/>
      <c r="AE365" s="30"/>
      <c r="AF365" s="125"/>
      <c r="AG365" s="30"/>
      <c r="AH365" s="30"/>
      <c r="AI365" s="30"/>
      <c r="AJ365" s="30"/>
      <c r="AK365" s="30"/>
      <c r="AL365" s="30"/>
      <c r="AM365" s="30"/>
      <c r="AN365" s="30"/>
      <c r="AO365" s="30"/>
      <c r="AP365" s="30"/>
      <c r="AQ365" s="30"/>
      <c r="AR365" s="30"/>
      <c r="AS365" s="30"/>
      <c r="AT365" s="30"/>
      <c r="AU365" s="30"/>
      <c r="AV365" s="30"/>
      <c r="AW365" s="30"/>
      <c r="AX365" s="30"/>
      <c r="AY365" s="162"/>
      <c r="AZ365" s="162"/>
      <c r="BA365" s="162"/>
      <c r="BB365" s="162"/>
      <c r="BC365" s="162"/>
      <c r="BD365" s="162"/>
      <c r="BE365" s="162"/>
      <c r="BF365" s="16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c r="CS365" s="32"/>
      <c r="CT365" s="32"/>
      <c r="CU365" s="32"/>
      <c r="CV365" s="32"/>
      <c r="CW365" s="32"/>
      <c r="CX365" s="32"/>
      <c r="CY365" s="32"/>
      <c r="CZ365" s="32"/>
      <c r="DA365" s="32"/>
      <c r="DB365" s="388"/>
      <c r="DC365" s="32"/>
      <c r="DD365" s="32"/>
      <c r="DE365" s="32"/>
      <c r="DF365" s="32"/>
      <c r="DG365" s="32"/>
      <c r="DH365" s="32"/>
      <c r="DI365" s="32"/>
      <c r="DJ365" s="32"/>
      <c r="DK365" s="32"/>
      <c r="DL365" s="32"/>
      <c r="DM365" s="162"/>
      <c r="DN365" s="162"/>
      <c r="DO365" s="162"/>
      <c r="DP365" s="162"/>
      <c r="DQ365" s="162"/>
      <c r="DR365" s="162"/>
      <c r="DS365" s="162"/>
      <c r="DT365" s="32"/>
      <c r="DU365" s="32"/>
      <c r="DV365" s="32"/>
      <c r="DW365" s="32"/>
      <c r="DX365" s="32"/>
      <c r="DY365" s="32"/>
      <c r="DZ365" s="32"/>
      <c r="EA365" s="161"/>
      <c r="EB365" s="161"/>
      <c r="EC365" s="161"/>
      <c r="ED365" s="161"/>
      <c r="EE365" s="161"/>
      <c r="EF365" s="161"/>
      <c r="EG365" s="161"/>
      <c r="EH365" s="161"/>
      <c r="EI365" s="161"/>
      <c r="EJ365" s="161"/>
      <c r="EK365" s="161"/>
      <c r="EL365" s="161"/>
      <c r="EM365" s="161"/>
      <c r="EN365" s="161"/>
      <c r="EO365" s="161"/>
      <c r="EP365" s="161"/>
      <c r="EQ365" s="161"/>
      <c r="ER365" s="161"/>
      <c r="ES365" s="387"/>
      <c r="ET365" s="161"/>
      <c r="EU365" s="161"/>
      <c r="EV365" s="161"/>
      <c r="EW365" s="161"/>
      <c r="EX365" s="161"/>
      <c r="EY365" s="161"/>
      <c r="EZ365" s="161"/>
      <c r="FA365" s="161"/>
      <c r="FB365" s="161"/>
      <c r="FC365" s="161"/>
      <c r="FD365" s="161"/>
      <c r="FE365" s="161"/>
      <c r="FF365" s="161"/>
      <c r="FG365" s="161"/>
      <c r="FH365" s="161"/>
      <c r="FI365" s="161"/>
      <c r="FJ365" s="161"/>
      <c r="FK365" s="161"/>
      <c r="FL365" s="161"/>
      <c r="FM365" s="161"/>
      <c r="FN365" s="161"/>
      <c r="FO365" s="161"/>
      <c r="FP365" s="161"/>
      <c r="FQ365" s="161"/>
      <c r="FR365" s="161"/>
      <c r="FS365" s="161"/>
      <c r="FT365" s="161"/>
      <c r="FU365" s="161"/>
      <c r="FV365" s="161"/>
      <c r="FW365" s="161"/>
      <c r="FX365" s="161"/>
      <c r="FY365" s="161"/>
      <c r="FZ365" s="161"/>
      <c r="GA365" s="59"/>
      <c r="GB365" s="162"/>
      <c r="GC365" s="162"/>
      <c r="GD365" s="162"/>
      <c r="GE365" s="162"/>
      <c r="GF365" s="161"/>
      <c r="GG365" s="161"/>
      <c r="GH365" s="59"/>
      <c r="GI365" s="59"/>
      <c r="GJ365" s="59"/>
    </row>
    <row r="366" spans="1:192" s="37" customFormat="1" ht="28.35" customHeight="1">
      <c r="A366" s="164" t="s">
        <v>97</v>
      </c>
      <c r="B366" s="164" t="s">
        <v>94</v>
      </c>
      <c r="C366" s="164" t="s">
        <v>94</v>
      </c>
      <c r="D366" s="164" t="s">
        <v>35</v>
      </c>
      <c r="E366" s="164" t="s">
        <v>111</v>
      </c>
      <c r="F366" s="49" t="s">
        <v>1298</v>
      </c>
      <c r="G366" s="618" t="s">
        <v>1205</v>
      </c>
      <c r="H366" s="62" t="s">
        <v>339</v>
      </c>
      <c r="I366" s="62"/>
      <c r="J366" s="401" t="s">
        <v>451</v>
      </c>
      <c r="K366" s="358">
        <f t="shared" si="27"/>
        <v>200000000</v>
      </c>
      <c r="L366" s="35">
        <f t="shared" si="30"/>
        <v>200000000</v>
      </c>
      <c r="M366" s="402">
        <v>200000000</v>
      </c>
      <c r="N366" s="30"/>
      <c r="O366" s="30"/>
      <c r="P366" s="30"/>
      <c r="Q366" s="30"/>
      <c r="R366" s="30"/>
      <c r="S366" s="30"/>
      <c r="T366" s="30"/>
      <c r="U366" s="30"/>
      <c r="V366" s="30"/>
      <c r="W366" s="30"/>
      <c r="X366" s="30"/>
      <c r="Y366" s="30"/>
      <c r="Z366" s="30"/>
      <c r="AA366" s="30"/>
      <c r="AB366" s="30"/>
      <c r="AC366" s="30"/>
      <c r="AD366" s="30"/>
      <c r="AE366" s="30"/>
      <c r="AF366" s="125"/>
      <c r="AG366" s="30"/>
      <c r="AH366" s="30"/>
      <c r="AI366" s="30"/>
      <c r="AJ366" s="30"/>
      <c r="AK366" s="30"/>
      <c r="AL366" s="30"/>
      <c r="AM366" s="30"/>
      <c r="AN366" s="30"/>
      <c r="AO366" s="30"/>
      <c r="AP366" s="30"/>
      <c r="AQ366" s="30"/>
      <c r="AR366" s="30"/>
      <c r="AS366" s="30"/>
      <c r="AT366" s="30"/>
      <c r="AU366" s="30"/>
      <c r="AV366" s="30"/>
      <c r="AW366" s="30"/>
      <c r="AX366" s="30"/>
      <c r="AY366" s="162"/>
      <c r="AZ366" s="162"/>
      <c r="BA366" s="162"/>
      <c r="BB366" s="162"/>
      <c r="BC366" s="162"/>
      <c r="BD366" s="162"/>
      <c r="BE366" s="162"/>
      <c r="BF366" s="16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88"/>
      <c r="DC366" s="32"/>
      <c r="DD366" s="32"/>
      <c r="DE366" s="32"/>
      <c r="DF366" s="32"/>
      <c r="DG366" s="32"/>
      <c r="DH366" s="32"/>
      <c r="DI366" s="32"/>
      <c r="DJ366" s="32"/>
      <c r="DK366" s="32"/>
      <c r="DL366" s="32"/>
      <c r="DM366" s="162"/>
      <c r="DN366" s="162"/>
      <c r="DO366" s="162"/>
      <c r="DP366" s="162"/>
      <c r="DQ366" s="162"/>
      <c r="DR366" s="162"/>
      <c r="DS366" s="162"/>
      <c r="DT366" s="32"/>
      <c r="DU366" s="32"/>
      <c r="DV366" s="32"/>
      <c r="DW366" s="32"/>
      <c r="DX366" s="32"/>
      <c r="DY366" s="32"/>
      <c r="DZ366" s="32"/>
      <c r="EA366" s="161"/>
      <c r="EB366" s="161"/>
      <c r="EC366" s="161"/>
      <c r="ED366" s="161"/>
      <c r="EE366" s="161"/>
      <c r="EF366" s="161"/>
      <c r="EG366" s="161"/>
      <c r="EH366" s="161"/>
      <c r="EI366" s="161"/>
      <c r="EJ366" s="161"/>
      <c r="EK366" s="161"/>
      <c r="EL366" s="161"/>
      <c r="EM366" s="161"/>
      <c r="EN366" s="161"/>
      <c r="EO366" s="161"/>
      <c r="EP366" s="161"/>
      <c r="EQ366" s="161"/>
      <c r="ER366" s="161"/>
      <c r="ES366" s="387"/>
      <c r="ET366" s="161"/>
      <c r="EU366" s="161"/>
      <c r="EV366" s="161"/>
      <c r="EW366" s="161"/>
      <c r="EX366" s="161"/>
      <c r="EY366" s="161"/>
      <c r="EZ366" s="161"/>
      <c r="FA366" s="161"/>
      <c r="FB366" s="161"/>
      <c r="FC366" s="161"/>
      <c r="FD366" s="161"/>
      <c r="FE366" s="161"/>
      <c r="FF366" s="161"/>
      <c r="FG366" s="161"/>
      <c r="FH366" s="161"/>
      <c r="FI366" s="161"/>
      <c r="FJ366" s="161"/>
      <c r="FK366" s="161"/>
      <c r="FL366" s="161"/>
      <c r="FM366" s="161"/>
      <c r="FN366" s="161"/>
      <c r="FO366" s="161"/>
      <c r="FP366" s="161"/>
      <c r="FQ366" s="161"/>
      <c r="FR366" s="161"/>
      <c r="FS366" s="161"/>
      <c r="FT366" s="161"/>
      <c r="FU366" s="161"/>
      <c r="FV366" s="161"/>
      <c r="FW366" s="161"/>
      <c r="FX366" s="161"/>
      <c r="FY366" s="161"/>
      <c r="FZ366" s="161"/>
      <c r="GA366" s="59"/>
      <c r="GB366" s="162"/>
      <c r="GC366" s="162"/>
      <c r="GD366" s="162"/>
      <c r="GE366" s="162"/>
      <c r="GF366" s="161"/>
      <c r="GG366" s="161"/>
      <c r="GH366" s="59"/>
      <c r="GI366" s="59"/>
      <c r="GJ366" s="59"/>
    </row>
    <row r="367" spans="1:192" s="37" customFormat="1" ht="44.4" customHeight="1">
      <c r="A367" s="164" t="s">
        <v>97</v>
      </c>
      <c r="B367" s="164" t="s">
        <v>94</v>
      </c>
      <c r="C367" s="164" t="s">
        <v>94</v>
      </c>
      <c r="D367" s="164" t="s">
        <v>35</v>
      </c>
      <c r="E367" s="164" t="s">
        <v>111</v>
      </c>
      <c r="F367" s="49" t="s">
        <v>1299</v>
      </c>
      <c r="G367" s="618" t="s">
        <v>1206</v>
      </c>
      <c r="H367" s="62" t="s">
        <v>339</v>
      </c>
      <c r="I367" s="62"/>
      <c r="J367" s="401" t="s">
        <v>453</v>
      </c>
      <c r="K367" s="358">
        <f t="shared" si="27"/>
        <v>200000000</v>
      </c>
      <c r="L367" s="35">
        <f t="shared" si="30"/>
        <v>200000000</v>
      </c>
      <c r="M367" s="402">
        <v>200000000</v>
      </c>
      <c r="N367" s="30"/>
      <c r="O367" s="30"/>
      <c r="P367" s="30"/>
      <c r="Q367" s="30"/>
      <c r="R367" s="30"/>
      <c r="S367" s="30"/>
      <c r="T367" s="30"/>
      <c r="U367" s="30"/>
      <c r="V367" s="30"/>
      <c r="W367" s="30"/>
      <c r="X367" s="30"/>
      <c r="Y367" s="30"/>
      <c r="Z367" s="30"/>
      <c r="AA367" s="30"/>
      <c r="AB367" s="30"/>
      <c r="AC367" s="30"/>
      <c r="AD367" s="30"/>
      <c r="AE367" s="30"/>
      <c r="AF367" s="125"/>
      <c r="AG367" s="30"/>
      <c r="AH367" s="30"/>
      <c r="AI367" s="30"/>
      <c r="AJ367" s="30"/>
      <c r="AK367" s="30"/>
      <c r="AL367" s="30"/>
      <c r="AM367" s="30"/>
      <c r="AN367" s="30"/>
      <c r="AO367" s="30"/>
      <c r="AP367" s="30"/>
      <c r="AQ367" s="30"/>
      <c r="AR367" s="30"/>
      <c r="AS367" s="30"/>
      <c r="AT367" s="30"/>
      <c r="AU367" s="30"/>
      <c r="AV367" s="30"/>
      <c r="AW367" s="30"/>
      <c r="AX367" s="30"/>
      <c r="AY367" s="162"/>
      <c r="AZ367" s="162"/>
      <c r="BA367" s="162"/>
      <c r="BB367" s="162"/>
      <c r="BC367" s="162"/>
      <c r="BD367" s="162"/>
      <c r="BE367" s="162"/>
      <c r="BF367" s="16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c r="CS367" s="32"/>
      <c r="CT367" s="32"/>
      <c r="CU367" s="32"/>
      <c r="CV367" s="32"/>
      <c r="CW367" s="32"/>
      <c r="CX367" s="32"/>
      <c r="CY367" s="32"/>
      <c r="CZ367" s="32"/>
      <c r="DA367" s="32"/>
      <c r="DB367" s="388"/>
      <c r="DC367" s="32"/>
      <c r="DD367" s="32"/>
      <c r="DE367" s="32"/>
      <c r="DF367" s="32"/>
      <c r="DG367" s="32"/>
      <c r="DH367" s="32"/>
      <c r="DI367" s="32"/>
      <c r="DJ367" s="32"/>
      <c r="DK367" s="32"/>
      <c r="DL367" s="32"/>
      <c r="DM367" s="162"/>
      <c r="DN367" s="162"/>
      <c r="DO367" s="162"/>
      <c r="DP367" s="162"/>
      <c r="DQ367" s="162"/>
      <c r="DR367" s="162"/>
      <c r="DS367" s="162"/>
      <c r="DT367" s="32"/>
      <c r="DU367" s="32"/>
      <c r="DV367" s="32"/>
      <c r="DW367" s="32"/>
      <c r="DX367" s="32"/>
      <c r="DY367" s="32"/>
      <c r="DZ367" s="32"/>
      <c r="EA367" s="161"/>
      <c r="EB367" s="161"/>
      <c r="EC367" s="161"/>
      <c r="ED367" s="161"/>
      <c r="EE367" s="161"/>
      <c r="EF367" s="161"/>
      <c r="EG367" s="161"/>
      <c r="EH367" s="161"/>
      <c r="EI367" s="161"/>
      <c r="EJ367" s="161"/>
      <c r="EK367" s="161"/>
      <c r="EL367" s="161"/>
      <c r="EM367" s="161"/>
      <c r="EN367" s="161"/>
      <c r="EO367" s="161"/>
      <c r="EP367" s="161"/>
      <c r="EQ367" s="161"/>
      <c r="ER367" s="161"/>
      <c r="ES367" s="387"/>
      <c r="ET367" s="161"/>
      <c r="EU367" s="161"/>
      <c r="EV367" s="161"/>
      <c r="EW367" s="161"/>
      <c r="EX367" s="161"/>
      <c r="EY367" s="161"/>
      <c r="EZ367" s="161"/>
      <c r="FA367" s="161"/>
      <c r="FB367" s="161"/>
      <c r="FC367" s="161"/>
      <c r="FD367" s="161"/>
      <c r="FE367" s="161"/>
      <c r="FF367" s="161"/>
      <c r="FG367" s="161"/>
      <c r="FH367" s="161"/>
      <c r="FI367" s="161"/>
      <c r="FJ367" s="161"/>
      <c r="FK367" s="161"/>
      <c r="FL367" s="161"/>
      <c r="FM367" s="161"/>
      <c r="FN367" s="161"/>
      <c r="FO367" s="161"/>
      <c r="FP367" s="161"/>
      <c r="FQ367" s="161"/>
      <c r="FR367" s="161"/>
      <c r="FS367" s="161"/>
      <c r="FT367" s="161"/>
      <c r="FU367" s="161"/>
      <c r="FV367" s="161"/>
      <c r="FW367" s="161"/>
      <c r="FX367" s="161"/>
      <c r="FY367" s="161"/>
      <c r="FZ367" s="161"/>
      <c r="GA367" s="59"/>
      <c r="GB367" s="162"/>
      <c r="GC367" s="162"/>
      <c r="GD367" s="162"/>
      <c r="GE367" s="162"/>
      <c r="GF367" s="161"/>
      <c r="GG367" s="161"/>
      <c r="GH367" s="59"/>
      <c r="GI367" s="59"/>
      <c r="GJ367" s="59"/>
    </row>
    <row r="368" spans="1:192" s="37" customFormat="1" ht="49.65" customHeight="1">
      <c r="A368" s="164" t="s">
        <v>97</v>
      </c>
      <c r="B368" s="164" t="s">
        <v>94</v>
      </c>
      <c r="C368" s="164" t="s">
        <v>94</v>
      </c>
      <c r="D368" s="164" t="s">
        <v>35</v>
      </c>
      <c r="E368" s="164" t="s">
        <v>111</v>
      </c>
      <c r="F368" s="49" t="s">
        <v>1300</v>
      </c>
      <c r="G368" s="618" t="s">
        <v>1207</v>
      </c>
      <c r="H368" s="62" t="s">
        <v>339</v>
      </c>
      <c r="I368" s="62"/>
      <c r="J368" s="401" t="s">
        <v>454</v>
      </c>
      <c r="K368" s="358">
        <f t="shared" si="27"/>
        <v>3000000000</v>
      </c>
      <c r="L368" s="35">
        <f t="shared" si="30"/>
        <v>3000000000</v>
      </c>
      <c r="M368" s="606">
        <v>3000000000</v>
      </c>
      <c r="N368" s="30"/>
      <c r="O368" s="30"/>
      <c r="P368" s="30"/>
      <c r="Q368" s="30"/>
      <c r="R368" s="30"/>
      <c r="S368" s="30"/>
      <c r="T368" s="30"/>
      <c r="U368" s="30"/>
      <c r="V368" s="30"/>
      <c r="W368" s="30"/>
      <c r="X368" s="30"/>
      <c r="Y368" s="30"/>
      <c r="Z368" s="30"/>
      <c r="AA368" s="30"/>
      <c r="AB368" s="30"/>
      <c r="AC368" s="30"/>
      <c r="AD368" s="30"/>
      <c r="AE368" s="30"/>
      <c r="AF368" s="125"/>
      <c r="AG368" s="30"/>
      <c r="AH368" s="30"/>
      <c r="AI368" s="30"/>
      <c r="AJ368" s="30"/>
      <c r="AK368" s="30"/>
      <c r="AL368" s="30"/>
      <c r="AM368" s="30"/>
      <c r="AN368" s="30"/>
      <c r="AO368" s="30"/>
      <c r="AP368" s="30"/>
      <c r="AQ368" s="30"/>
      <c r="AR368" s="30"/>
      <c r="AS368" s="30"/>
      <c r="AT368" s="30"/>
      <c r="AU368" s="30"/>
      <c r="AV368" s="30"/>
      <c r="AW368" s="30"/>
      <c r="AX368" s="30"/>
      <c r="AY368" s="162"/>
      <c r="AZ368" s="162"/>
      <c r="BA368" s="162"/>
      <c r="BB368" s="162"/>
      <c r="BC368" s="162"/>
      <c r="BD368" s="162"/>
      <c r="BE368" s="162"/>
      <c r="BF368" s="16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88"/>
      <c r="DC368" s="32"/>
      <c r="DD368" s="32"/>
      <c r="DE368" s="32"/>
      <c r="DF368" s="32"/>
      <c r="DG368" s="32"/>
      <c r="DH368" s="32"/>
      <c r="DI368" s="32"/>
      <c r="DJ368" s="32"/>
      <c r="DK368" s="32"/>
      <c r="DL368" s="32"/>
      <c r="DM368" s="162"/>
      <c r="DN368" s="162"/>
      <c r="DO368" s="162"/>
      <c r="DP368" s="162"/>
      <c r="DQ368" s="162"/>
      <c r="DR368" s="162"/>
      <c r="DS368" s="162"/>
      <c r="DT368" s="32"/>
      <c r="DU368" s="32"/>
      <c r="DV368" s="32"/>
      <c r="DW368" s="32"/>
      <c r="DX368" s="32"/>
      <c r="DY368" s="32"/>
      <c r="DZ368" s="32"/>
      <c r="EA368" s="161"/>
      <c r="EB368" s="161"/>
      <c r="EC368" s="161"/>
      <c r="ED368" s="161"/>
      <c r="EE368" s="161"/>
      <c r="EF368" s="161"/>
      <c r="EG368" s="161"/>
      <c r="EH368" s="161"/>
      <c r="EI368" s="161"/>
      <c r="EJ368" s="161"/>
      <c r="EK368" s="161"/>
      <c r="EL368" s="161"/>
      <c r="EM368" s="161"/>
      <c r="EN368" s="161"/>
      <c r="EO368" s="161"/>
      <c r="EP368" s="161"/>
      <c r="EQ368" s="161"/>
      <c r="ER368" s="161"/>
      <c r="ES368" s="387"/>
      <c r="ET368" s="161"/>
      <c r="EU368" s="161"/>
      <c r="EV368" s="161"/>
      <c r="EW368" s="161"/>
      <c r="EX368" s="161"/>
      <c r="EY368" s="161"/>
      <c r="EZ368" s="161"/>
      <c r="FA368" s="161"/>
      <c r="FB368" s="161"/>
      <c r="FC368" s="161"/>
      <c r="FD368" s="161"/>
      <c r="FE368" s="161"/>
      <c r="FF368" s="161"/>
      <c r="FG368" s="161"/>
      <c r="FH368" s="161"/>
      <c r="FI368" s="161"/>
      <c r="FJ368" s="161"/>
      <c r="FK368" s="161"/>
      <c r="FL368" s="161"/>
      <c r="FM368" s="161"/>
      <c r="FN368" s="161"/>
      <c r="FO368" s="161"/>
      <c r="FP368" s="161"/>
      <c r="FQ368" s="161"/>
      <c r="FR368" s="161"/>
      <c r="FS368" s="161"/>
      <c r="FT368" s="161"/>
      <c r="FU368" s="161"/>
      <c r="FV368" s="161"/>
      <c r="FW368" s="161"/>
      <c r="FX368" s="161"/>
      <c r="FY368" s="161"/>
      <c r="FZ368" s="161"/>
      <c r="GA368" s="59"/>
      <c r="GB368" s="162"/>
      <c r="GC368" s="162"/>
      <c r="GD368" s="162"/>
      <c r="GE368" s="162"/>
      <c r="GF368" s="161"/>
      <c r="GG368" s="161"/>
      <c r="GH368" s="59"/>
      <c r="GI368" s="59"/>
      <c r="GJ368" s="59"/>
    </row>
    <row r="369" spans="1:192" s="37" customFormat="1" ht="29.4" customHeight="1">
      <c r="A369" s="164" t="s">
        <v>97</v>
      </c>
      <c r="B369" s="164" t="s">
        <v>94</v>
      </c>
      <c r="C369" s="164" t="s">
        <v>94</v>
      </c>
      <c r="D369" s="164" t="s">
        <v>35</v>
      </c>
      <c r="E369" s="164" t="s">
        <v>111</v>
      </c>
      <c r="F369" s="49" t="s">
        <v>1301</v>
      </c>
      <c r="G369" s="618" t="s">
        <v>1208</v>
      </c>
      <c r="H369" s="62" t="s">
        <v>339</v>
      </c>
      <c r="I369" s="62"/>
      <c r="J369" s="401" t="s">
        <v>455</v>
      </c>
      <c r="K369" s="358">
        <f t="shared" si="27"/>
        <v>500000000</v>
      </c>
      <c r="L369" s="35">
        <f t="shared" si="30"/>
        <v>500000000</v>
      </c>
      <c r="M369" s="402">
        <v>500000000</v>
      </c>
      <c r="N369" s="30"/>
      <c r="O369" s="30"/>
      <c r="P369" s="30"/>
      <c r="Q369" s="30"/>
      <c r="R369" s="30"/>
      <c r="S369" s="30"/>
      <c r="T369" s="30"/>
      <c r="U369" s="30"/>
      <c r="V369" s="30"/>
      <c r="W369" s="30"/>
      <c r="X369" s="30"/>
      <c r="Y369" s="30"/>
      <c r="Z369" s="30"/>
      <c r="AA369" s="30"/>
      <c r="AB369" s="30"/>
      <c r="AC369" s="30"/>
      <c r="AD369" s="30"/>
      <c r="AE369" s="30"/>
      <c r="AF369" s="125"/>
      <c r="AG369" s="30"/>
      <c r="AH369" s="30"/>
      <c r="AI369" s="30"/>
      <c r="AJ369" s="30"/>
      <c r="AK369" s="30"/>
      <c r="AL369" s="30"/>
      <c r="AM369" s="30"/>
      <c r="AN369" s="30"/>
      <c r="AO369" s="30"/>
      <c r="AP369" s="30"/>
      <c r="AQ369" s="30"/>
      <c r="AR369" s="30"/>
      <c r="AS369" s="30"/>
      <c r="AT369" s="30"/>
      <c r="AU369" s="30"/>
      <c r="AV369" s="30"/>
      <c r="AW369" s="30"/>
      <c r="AX369" s="30"/>
      <c r="AY369" s="162"/>
      <c r="AZ369" s="162"/>
      <c r="BA369" s="162"/>
      <c r="BB369" s="162"/>
      <c r="BC369" s="162"/>
      <c r="BD369" s="162"/>
      <c r="BE369" s="162"/>
      <c r="BF369" s="16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88"/>
      <c r="DC369" s="32"/>
      <c r="DD369" s="32"/>
      <c r="DE369" s="32"/>
      <c r="DF369" s="32"/>
      <c r="DG369" s="32"/>
      <c r="DH369" s="32"/>
      <c r="DI369" s="32"/>
      <c r="DJ369" s="32"/>
      <c r="DK369" s="32"/>
      <c r="DL369" s="32"/>
      <c r="DM369" s="162"/>
      <c r="DN369" s="162"/>
      <c r="DO369" s="162"/>
      <c r="DP369" s="162"/>
      <c r="DQ369" s="162"/>
      <c r="DR369" s="162"/>
      <c r="DS369" s="162"/>
      <c r="DT369" s="32"/>
      <c r="DU369" s="32"/>
      <c r="DV369" s="32"/>
      <c r="DW369" s="32"/>
      <c r="DX369" s="32"/>
      <c r="DY369" s="32"/>
      <c r="DZ369" s="32"/>
      <c r="EA369" s="161"/>
      <c r="EB369" s="161"/>
      <c r="EC369" s="161"/>
      <c r="ED369" s="161"/>
      <c r="EE369" s="161"/>
      <c r="EF369" s="161"/>
      <c r="EG369" s="161"/>
      <c r="EH369" s="161"/>
      <c r="EI369" s="161"/>
      <c r="EJ369" s="161"/>
      <c r="EK369" s="161"/>
      <c r="EL369" s="161"/>
      <c r="EM369" s="161"/>
      <c r="EN369" s="161"/>
      <c r="EO369" s="161"/>
      <c r="EP369" s="161"/>
      <c r="EQ369" s="161"/>
      <c r="ER369" s="161"/>
      <c r="ES369" s="387"/>
      <c r="ET369" s="161"/>
      <c r="EU369" s="161"/>
      <c r="EV369" s="161"/>
      <c r="EW369" s="161"/>
      <c r="EX369" s="161"/>
      <c r="EY369" s="161"/>
      <c r="EZ369" s="161"/>
      <c r="FA369" s="161"/>
      <c r="FB369" s="161"/>
      <c r="FC369" s="161"/>
      <c r="FD369" s="161"/>
      <c r="FE369" s="161"/>
      <c r="FF369" s="161"/>
      <c r="FG369" s="161"/>
      <c r="FH369" s="161"/>
      <c r="FI369" s="161"/>
      <c r="FJ369" s="161"/>
      <c r="FK369" s="161"/>
      <c r="FL369" s="161"/>
      <c r="FM369" s="161"/>
      <c r="FN369" s="161"/>
      <c r="FO369" s="161"/>
      <c r="FP369" s="161"/>
      <c r="FQ369" s="161"/>
      <c r="FR369" s="161"/>
      <c r="FS369" s="161"/>
      <c r="FT369" s="161"/>
      <c r="FU369" s="161"/>
      <c r="FV369" s="161"/>
      <c r="FW369" s="161"/>
      <c r="FX369" s="161"/>
      <c r="FY369" s="161"/>
      <c r="FZ369" s="161"/>
      <c r="GA369" s="59"/>
      <c r="GB369" s="162"/>
      <c r="GC369" s="162"/>
      <c r="GD369" s="162"/>
      <c r="GE369" s="162"/>
      <c r="GF369" s="161"/>
      <c r="GG369" s="161"/>
      <c r="GH369" s="59"/>
      <c r="GI369" s="59"/>
      <c r="GJ369" s="59"/>
    </row>
    <row r="370" spans="1:192" s="37" customFormat="1" ht="52.2">
      <c r="A370" s="164" t="s">
        <v>97</v>
      </c>
      <c r="B370" s="164" t="s">
        <v>94</v>
      </c>
      <c r="C370" s="164" t="s">
        <v>94</v>
      </c>
      <c r="D370" s="164" t="s">
        <v>35</v>
      </c>
      <c r="E370" s="164" t="s">
        <v>111</v>
      </c>
      <c r="F370" s="49" t="s">
        <v>1302</v>
      </c>
      <c r="G370" s="618" t="s">
        <v>1209</v>
      </c>
      <c r="H370" s="62" t="s">
        <v>339</v>
      </c>
      <c r="I370" s="62"/>
      <c r="J370" s="401" t="s">
        <v>456</v>
      </c>
      <c r="K370" s="358">
        <f t="shared" si="27"/>
        <v>3000000000</v>
      </c>
      <c r="L370" s="35">
        <f t="shared" si="30"/>
        <v>3000000000</v>
      </c>
      <c r="M370" s="402">
        <v>3000000000</v>
      </c>
      <c r="N370" s="30"/>
      <c r="O370" s="30"/>
      <c r="P370" s="30"/>
      <c r="Q370" s="30"/>
      <c r="R370" s="30"/>
      <c r="S370" s="30"/>
      <c r="T370" s="30"/>
      <c r="U370" s="30"/>
      <c r="V370" s="30"/>
      <c r="W370" s="30"/>
      <c r="X370" s="30"/>
      <c r="Y370" s="30"/>
      <c r="Z370" s="30"/>
      <c r="AA370" s="30"/>
      <c r="AB370" s="30"/>
      <c r="AC370" s="30"/>
      <c r="AD370" s="30"/>
      <c r="AE370" s="30"/>
      <c r="AF370" s="125"/>
      <c r="AG370" s="30"/>
      <c r="AH370" s="30"/>
      <c r="AI370" s="30"/>
      <c r="AJ370" s="30"/>
      <c r="AK370" s="30"/>
      <c r="AL370" s="30"/>
      <c r="AM370" s="30"/>
      <c r="AN370" s="30"/>
      <c r="AO370" s="30"/>
      <c r="AP370" s="30"/>
      <c r="AQ370" s="30"/>
      <c r="AR370" s="30"/>
      <c r="AS370" s="30"/>
      <c r="AT370" s="30"/>
      <c r="AU370" s="30"/>
      <c r="AV370" s="30"/>
      <c r="AW370" s="30"/>
      <c r="AX370" s="30"/>
      <c r="AY370" s="162"/>
      <c r="AZ370" s="162"/>
      <c r="BA370" s="162"/>
      <c r="BB370" s="162"/>
      <c r="BC370" s="162"/>
      <c r="BD370" s="162"/>
      <c r="BE370" s="162"/>
      <c r="BF370" s="16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c r="CS370" s="32"/>
      <c r="CT370" s="32"/>
      <c r="CU370" s="32"/>
      <c r="CV370" s="32"/>
      <c r="CW370" s="32"/>
      <c r="CX370" s="32"/>
      <c r="CY370" s="32"/>
      <c r="CZ370" s="32"/>
      <c r="DA370" s="32"/>
      <c r="DB370" s="388"/>
      <c r="DC370" s="32"/>
      <c r="DD370" s="32"/>
      <c r="DE370" s="32"/>
      <c r="DF370" s="32"/>
      <c r="DG370" s="32"/>
      <c r="DH370" s="32"/>
      <c r="DI370" s="32"/>
      <c r="DJ370" s="32"/>
      <c r="DK370" s="32"/>
      <c r="DL370" s="32"/>
      <c r="DM370" s="162"/>
      <c r="DN370" s="162"/>
      <c r="DO370" s="162"/>
      <c r="DP370" s="162"/>
      <c r="DQ370" s="162"/>
      <c r="DR370" s="162"/>
      <c r="DS370" s="162"/>
      <c r="DT370" s="32"/>
      <c r="DU370" s="32"/>
      <c r="DV370" s="32"/>
      <c r="DW370" s="32"/>
      <c r="DX370" s="32"/>
      <c r="DY370" s="32"/>
      <c r="DZ370" s="32"/>
      <c r="EA370" s="161"/>
      <c r="EB370" s="161"/>
      <c r="EC370" s="161"/>
      <c r="ED370" s="161"/>
      <c r="EE370" s="161"/>
      <c r="EF370" s="161"/>
      <c r="EG370" s="161"/>
      <c r="EH370" s="161"/>
      <c r="EI370" s="161"/>
      <c r="EJ370" s="161"/>
      <c r="EK370" s="161"/>
      <c r="EL370" s="161"/>
      <c r="EM370" s="161"/>
      <c r="EN370" s="161"/>
      <c r="EO370" s="161"/>
      <c r="EP370" s="161"/>
      <c r="EQ370" s="161"/>
      <c r="ER370" s="161"/>
      <c r="ES370" s="387"/>
      <c r="ET370" s="161"/>
      <c r="EU370" s="161"/>
      <c r="EV370" s="161"/>
      <c r="EW370" s="161"/>
      <c r="EX370" s="161"/>
      <c r="EY370" s="161"/>
      <c r="EZ370" s="161"/>
      <c r="FA370" s="161"/>
      <c r="FB370" s="161"/>
      <c r="FC370" s="161"/>
      <c r="FD370" s="161"/>
      <c r="FE370" s="161"/>
      <c r="FF370" s="161"/>
      <c r="FG370" s="161"/>
      <c r="FH370" s="161"/>
      <c r="FI370" s="161"/>
      <c r="FJ370" s="161"/>
      <c r="FK370" s="161"/>
      <c r="FL370" s="161"/>
      <c r="FM370" s="161"/>
      <c r="FN370" s="161"/>
      <c r="FO370" s="161"/>
      <c r="FP370" s="161"/>
      <c r="FQ370" s="161"/>
      <c r="FR370" s="161"/>
      <c r="FS370" s="161"/>
      <c r="FT370" s="161"/>
      <c r="FU370" s="161"/>
      <c r="FV370" s="161"/>
      <c r="FW370" s="161"/>
      <c r="FX370" s="161"/>
      <c r="FY370" s="161"/>
      <c r="FZ370" s="161"/>
      <c r="GA370" s="59"/>
      <c r="GB370" s="162"/>
      <c r="GC370" s="162"/>
      <c r="GD370" s="162"/>
      <c r="GE370" s="162"/>
      <c r="GF370" s="161"/>
      <c r="GG370" s="161"/>
      <c r="GH370" s="59"/>
      <c r="GI370" s="59"/>
      <c r="GJ370" s="59"/>
    </row>
    <row r="371" spans="1:192" s="37" customFormat="1" ht="30" customHeight="1">
      <c r="A371" s="164" t="s">
        <v>97</v>
      </c>
      <c r="B371" s="164" t="s">
        <v>94</v>
      </c>
      <c r="C371" s="164" t="s">
        <v>94</v>
      </c>
      <c r="D371" s="164" t="s">
        <v>35</v>
      </c>
      <c r="E371" s="164" t="s">
        <v>111</v>
      </c>
      <c r="F371" s="49" t="s">
        <v>1303</v>
      </c>
      <c r="G371" s="618" t="s">
        <v>1210</v>
      </c>
      <c r="H371" s="62" t="s">
        <v>339</v>
      </c>
      <c r="I371" s="62"/>
      <c r="J371" s="401" t="s">
        <v>690</v>
      </c>
      <c r="K371" s="358">
        <f t="shared" si="27"/>
        <v>1500000000</v>
      </c>
      <c r="L371" s="35">
        <f t="shared" si="30"/>
        <v>1500000000</v>
      </c>
      <c r="M371" s="402">
        <v>1500000000</v>
      </c>
      <c r="N371" s="30"/>
      <c r="O371" s="30"/>
      <c r="P371" s="30"/>
      <c r="Q371" s="30"/>
      <c r="R371" s="30"/>
      <c r="S371" s="30"/>
      <c r="T371" s="30"/>
      <c r="U371" s="30"/>
      <c r="V371" s="30"/>
      <c r="W371" s="30"/>
      <c r="X371" s="30"/>
      <c r="Y371" s="30"/>
      <c r="Z371" s="30"/>
      <c r="AA371" s="30"/>
      <c r="AB371" s="30"/>
      <c r="AC371" s="30"/>
      <c r="AD371" s="30"/>
      <c r="AE371" s="30"/>
      <c r="AF371" s="125"/>
      <c r="AG371" s="30"/>
      <c r="AH371" s="30"/>
      <c r="AI371" s="30"/>
      <c r="AJ371" s="30"/>
      <c r="AK371" s="30"/>
      <c r="AL371" s="30"/>
      <c r="AM371" s="30"/>
      <c r="AN371" s="30"/>
      <c r="AO371" s="30"/>
      <c r="AP371" s="30"/>
      <c r="AQ371" s="30"/>
      <c r="AR371" s="30"/>
      <c r="AS371" s="30"/>
      <c r="AT371" s="30"/>
      <c r="AU371" s="30"/>
      <c r="AV371" s="30"/>
      <c r="AW371" s="30"/>
      <c r="AX371" s="30"/>
      <c r="AY371" s="162"/>
      <c r="AZ371" s="162"/>
      <c r="BA371" s="162"/>
      <c r="BB371" s="162"/>
      <c r="BC371" s="162"/>
      <c r="BD371" s="162"/>
      <c r="BE371" s="162"/>
      <c r="BF371" s="16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c r="CS371" s="32"/>
      <c r="CT371" s="32"/>
      <c r="CU371" s="32"/>
      <c r="CV371" s="32"/>
      <c r="CW371" s="32"/>
      <c r="CX371" s="32"/>
      <c r="CY371" s="32"/>
      <c r="CZ371" s="32"/>
      <c r="DA371" s="32"/>
      <c r="DB371" s="388"/>
      <c r="DC371" s="32"/>
      <c r="DD371" s="32"/>
      <c r="DE371" s="32"/>
      <c r="DF371" s="32"/>
      <c r="DG371" s="32"/>
      <c r="DH371" s="32"/>
      <c r="DI371" s="32"/>
      <c r="DJ371" s="32"/>
      <c r="DK371" s="32"/>
      <c r="DL371" s="32"/>
      <c r="DM371" s="162"/>
      <c r="DN371" s="162"/>
      <c r="DO371" s="162"/>
      <c r="DP371" s="162"/>
      <c r="DQ371" s="162"/>
      <c r="DR371" s="162"/>
      <c r="DS371" s="162"/>
      <c r="DT371" s="32"/>
      <c r="DU371" s="32"/>
      <c r="DV371" s="32"/>
      <c r="DW371" s="32"/>
      <c r="DX371" s="32"/>
      <c r="DY371" s="32"/>
      <c r="DZ371" s="32"/>
      <c r="EA371" s="161"/>
      <c r="EB371" s="161"/>
      <c r="EC371" s="161"/>
      <c r="ED371" s="161"/>
      <c r="EE371" s="161"/>
      <c r="EF371" s="161"/>
      <c r="EG371" s="161"/>
      <c r="EH371" s="161"/>
      <c r="EI371" s="161"/>
      <c r="EJ371" s="161"/>
      <c r="EK371" s="161"/>
      <c r="EL371" s="161"/>
      <c r="EM371" s="161"/>
      <c r="EN371" s="161"/>
      <c r="EO371" s="161"/>
      <c r="EP371" s="161"/>
      <c r="EQ371" s="161"/>
      <c r="ER371" s="161"/>
      <c r="ES371" s="387"/>
      <c r="ET371" s="161"/>
      <c r="EU371" s="161"/>
      <c r="EV371" s="161"/>
      <c r="EW371" s="161"/>
      <c r="EX371" s="161"/>
      <c r="EY371" s="161"/>
      <c r="EZ371" s="161"/>
      <c r="FA371" s="161"/>
      <c r="FB371" s="161"/>
      <c r="FC371" s="161"/>
      <c r="FD371" s="161"/>
      <c r="FE371" s="161"/>
      <c r="FF371" s="161"/>
      <c r="FG371" s="161"/>
      <c r="FH371" s="161"/>
      <c r="FI371" s="161"/>
      <c r="FJ371" s="161"/>
      <c r="FK371" s="161"/>
      <c r="FL371" s="161"/>
      <c r="FM371" s="161"/>
      <c r="FN371" s="161"/>
      <c r="FO371" s="161"/>
      <c r="FP371" s="161"/>
      <c r="FQ371" s="161"/>
      <c r="FR371" s="161"/>
      <c r="FS371" s="161"/>
      <c r="FT371" s="161"/>
      <c r="FU371" s="161"/>
      <c r="FV371" s="161"/>
      <c r="FW371" s="161"/>
      <c r="FX371" s="161"/>
      <c r="FY371" s="161"/>
      <c r="FZ371" s="161"/>
      <c r="GA371" s="59"/>
      <c r="GB371" s="162"/>
      <c r="GC371" s="162"/>
      <c r="GD371" s="162"/>
      <c r="GE371" s="162"/>
      <c r="GF371" s="161"/>
      <c r="GG371" s="161"/>
      <c r="GH371" s="59"/>
      <c r="GI371" s="59"/>
      <c r="GJ371" s="59"/>
    </row>
    <row r="372" spans="1:192" s="37" customFormat="1" ht="31.8">
      <c r="A372" s="164" t="s">
        <v>97</v>
      </c>
      <c r="B372" s="164" t="s">
        <v>94</v>
      </c>
      <c r="C372" s="164" t="s">
        <v>94</v>
      </c>
      <c r="D372" s="164" t="s">
        <v>35</v>
      </c>
      <c r="E372" s="164" t="s">
        <v>111</v>
      </c>
      <c r="F372" s="49" t="s">
        <v>1304</v>
      </c>
      <c r="G372" s="618" t="s">
        <v>1211</v>
      </c>
      <c r="H372" s="62" t="s">
        <v>339</v>
      </c>
      <c r="I372" s="62"/>
      <c r="J372" s="401" t="s">
        <v>457</v>
      </c>
      <c r="K372" s="358">
        <f t="shared" si="27"/>
        <v>1500000000</v>
      </c>
      <c r="L372" s="35">
        <f t="shared" si="30"/>
        <v>1500000000</v>
      </c>
      <c r="M372" s="402">
        <v>1500000000</v>
      </c>
      <c r="N372" s="30"/>
      <c r="O372" s="30"/>
      <c r="P372" s="30"/>
      <c r="Q372" s="30"/>
      <c r="R372" s="30"/>
      <c r="S372" s="30"/>
      <c r="T372" s="30"/>
      <c r="U372" s="30"/>
      <c r="V372" s="30"/>
      <c r="W372" s="30"/>
      <c r="X372" s="30"/>
      <c r="Y372" s="30"/>
      <c r="Z372" s="30"/>
      <c r="AA372" s="30"/>
      <c r="AB372" s="30"/>
      <c r="AC372" s="30"/>
      <c r="AD372" s="30"/>
      <c r="AE372" s="30"/>
      <c r="AF372" s="125"/>
      <c r="AG372" s="30"/>
      <c r="AH372" s="30"/>
      <c r="AI372" s="30"/>
      <c r="AJ372" s="30"/>
      <c r="AK372" s="30"/>
      <c r="AL372" s="30"/>
      <c r="AM372" s="30"/>
      <c r="AN372" s="30"/>
      <c r="AO372" s="30"/>
      <c r="AP372" s="30"/>
      <c r="AQ372" s="30"/>
      <c r="AR372" s="30"/>
      <c r="AS372" s="30"/>
      <c r="AT372" s="30"/>
      <c r="AU372" s="30"/>
      <c r="AV372" s="30"/>
      <c r="AW372" s="30"/>
      <c r="AX372" s="30"/>
      <c r="AY372" s="162"/>
      <c r="AZ372" s="162"/>
      <c r="BA372" s="162"/>
      <c r="BB372" s="162"/>
      <c r="BC372" s="162"/>
      <c r="BD372" s="162"/>
      <c r="BE372" s="162"/>
      <c r="BF372" s="16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c r="CS372" s="32"/>
      <c r="CT372" s="32"/>
      <c r="CU372" s="32"/>
      <c r="CV372" s="32"/>
      <c r="CW372" s="32"/>
      <c r="CX372" s="32"/>
      <c r="CY372" s="32"/>
      <c r="CZ372" s="32"/>
      <c r="DA372" s="32"/>
      <c r="DB372" s="388"/>
      <c r="DC372" s="32"/>
      <c r="DD372" s="32"/>
      <c r="DE372" s="32"/>
      <c r="DF372" s="32"/>
      <c r="DG372" s="32"/>
      <c r="DH372" s="32"/>
      <c r="DI372" s="32"/>
      <c r="DJ372" s="32"/>
      <c r="DK372" s="32"/>
      <c r="DL372" s="32"/>
      <c r="DM372" s="162"/>
      <c r="DN372" s="162"/>
      <c r="DO372" s="162"/>
      <c r="DP372" s="162"/>
      <c r="DQ372" s="162"/>
      <c r="DR372" s="162"/>
      <c r="DS372" s="162"/>
      <c r="DT372" s="32"/>
      <c r="DU372" s="32"/>
      <c r="DV372" s="32"/>
      <c r="DW372" s="32"/>
      <c r="DX372" s="32"/>
      <c r="DY372" s="32"/>
      <c r="DZ372" s="32"/>
      <c r="EA372" s="161"/>
      <c r="EB372" s="161"/>
      <c r="EC372" s="161"/>
      <c r="ED372" s="161"/>
      <c r="EE372" s="161"/>
      <c r="EF372" s="161"/>
      <c r="EG372" s="161"/>
      <c r="EH372" s="161"/>
      <c r="EI372" s="161"/>
      <c r="EJ372" s="161"/>
      <c r="EK372" s="161"/>
      <c r="EL372" s="161"/>
      <c r="EM372" s="161"/>
      <c r="EN372" s="161"/>
      <c r="EO372" s="161"/>
      <c r="EP372" s="161"/>
      <c r="EQ372" s="161"/>
      <c r="ER372" s="161"/>
      <c r="ES372" s="387"/>
      <c r="ET372" s="161"/>
      <c r="EU372" s="161"/>
      <c r="EV372" s="161"/>
      <c r="EW372" s="161"/>
      <c r="EX372" s="161"/>
      <c r="EY372" s="161"/>
      <c r="EZ372" s="161"/>
      <c r="FA372" s="161"/>
      <c r="FB372" s="161"/>
      <c r="FC372" s="161"/>
      <c r="FD372" s="161"/>
      <c r="FE372" s="161"/>
      <c r="FF372" s="161"/>
      <c r="FG372" s="161"/>
      <c r="FH372" s="161"/>
      <c r="FI372" s="161"/>
      <c r="FJ372" s="161"/>
      <c r="FK372" s="161"/>
      <c r="FL372" s="161"/>
      <c r="FM372" s="161"/>
      <c r="FN372" s="161"/>
      <c r="FO372" s="161"/>
      <c r="FP372" s="161"/>
      <c r="FQ372" s="161"/>
      <c r="FR372" s="161"/>
      <c r="FS372" s="161"/>
      <c r="FT372" s="161"/>
      <c r="FU372" s="161"/>
      <c r="FV372" s="161"/>
      <c r="FW372" s="161"/>
      <c r="FX372" s="161"/>
      <c r="FY372" s="161"/>
      <c r="FZ372" s="161"/>
      <c r="GA372" s="59"/>
      <c r="GB372" s="162"/>
      <c r="GC372" s="162"/>
      <c r="GD372" s="162"/>
      <c r="GE372" s="162"/>
      <c r="GF372" s="161"/>
      <c r="GG372" s="161"/>
      <c r="GH372" s="59"/>
      <c r="GI372" s="59"/>
      <c r="GJ372" s="59"/>
    </row>
    <row r="373" spans="1:192" s="37" customFormat="1" ht="41.4" customHeight="1">
      <c r="A373" s="164" t="s">
        <v>97</v>
      </c>
      <c r="B373" s="164" t="s">
        <v>94</v>
      </c>
      <c r="C373" s="164" t="s">
        <v>94</v>
      </c>
      <c r="D373" s="164" t="s">
        <v>35</v>
      </c>
      <c r="E373" s="164" t="s">
        <v>111</v>
      </c>
      <c r="F373" s="49" t="s">
        <v>1305</v>
      </c>
      <c r="G373" s="618" t="s">
        <v>1212</v>
      </c>
      <c r="H373" s="62" t="s">
        <v>339</v>
      </c>
      <c r="I373" s="291"/>
      <c r="J373" s="381" t="s">
        <v>406</v>
      </c>
      <c r="K373" s="358">
        <f t="shared" si="27"/>
        <v>206887500</v>
      </c>
      <c r="L373" s="35">
        <f t="shared" si="30"/>
        <v>206887500</v>
      </c>
      <c r="M373" s="35"/>
      <c r="N373" s="35"/>
      <c r="O373" s="35">
        <v>206887500</v>
      </c>
      <c r="P373" s="35"/>
      <c r="Q373" s="327"/>
      <c r="R373" s="327"/>
      <c r="S373" s="327"/>
      <c r="T373" s="327"/>
      <c r="U373" s="327"/>
      <c r="V373" s="327"/>
      <c r="W373" s="327"/>
      <c r="X373" s="327"/>
      <c r="Y373" s="327"/>
      <c r="Z373" s="327"/>
      <c r="AA373" s="327"/>
      <c r="AB373" s="327"/>
      <c r="AC373" s="327"/>
      <c r="AD373" s="327"/>
      <c r="AE373" s="327"/>
      <c r="AF373" s="349"/>
      <c r="AG373" s="35"/>
      <c r="AH373" s="35"/>
      <c r="AI373" s="35"/>
      <c r="AJ373" s="35"/>
      <c r="AK373" s="35"/>
      <c r="AL373" s="35"/>
      <c r="AM373" s="35"/>
      <c r="AN373" s="35"/>
      <c r="AO373" s="36"/>
      <c r="AP373" s="30"/>
      <c r="AQ373" s="30"/>
      <c r="AR373" s="30"/>
      <c r="AS373" s="30"/>
      <c r="AT373" s="35"/>
      <c r="AU373" s="35"/>
      <c r="AV373" s="36"/>
      <c r="AW373" s="36"/>
      <c r="AX373" s="36"/>
      <c r="BG373" s="136"/>
    </row>
    <row r="374" spans="1:192" s="37" customFormat="1" ht="42" customHeight="1">
      <c r="A374" s="164" t="s">
        <v>97</v>
      </c>
      <c r="B374" s="164" t="s">
        <v>94</v>
      </c>
      <c r="C374" s="164" t="s">
        <v>94</v>
      </c>
      <c r="D374" s="164" t="s">
        <v>35</v>
      </c>
      <c r="E374" s="164" t="s">
        <v>111</v>
      </c>
      <c r="F374" s="49" t="s">
        <v>1306</v>
      </c>
      <c r="G374" s="618" t="s">
        <v>1213</v>
      </c>
      <c r="H374" s="62" t="s">
        <v>339</v>
      </c>
      <c r="I374" s="291"/>
      <c r="J374" s="533" t="s">
        <v>405</v>
      </c>
      <c r="K374" s="358">
        <f t="shared" si="27"/>
        <v>450000000</v>
      </c>
      <c r="L374" s="35">
        <f t="shared" si="30"/>
        <v>450000000</v>
      </c>
      <c r="M374" s="35">
        <v>450000000</v>
      </c>
      <c r="N374" s="35"/>
      <c r="O374" s="35"/>
      <c r="P374" s="35"/>
      <c r="Q374" s="327"/>
      <c r="R374" s="327"/>
      <c r="S374" s="327"/>
      <c r="T374" s="327"/>
      <c r="U374" s="327"/>
      <c r="V374" s="327"/>
      <c r="W374" s="327"/>
      <c r="X374" s="327"/>
      <c r="Y374" s="327"/>
      <c r="Z374" s="327"/>
      <c r="AA374" s="327"/>
      <c r="AB374" s="327"/>
      <c r="AC374" s="327"/>
      <c r="AD374" s="327"/>
      <c r="AE374" s="327"/>
      <c r="AF374" s="349"/>
      <c r="AG374" s="35"/>
      <c r="AH374" s="35"/>
      <c r="AI374" s="35"/>
      <c r="AJ374" s="35"/>
      <c r="AK374" s="35"/>
      <c r="AL374" s="35"/>
      <c r="AM374" s="35"/>
      <c r="AN374" s="35"/>
      <c r="AO374" s="36"/>
      <c r="AP374" s="30"/>
      <c r="AQ374" s="30"/>
      <c r="AR374" s="30"/>
      <c r="AS374" s="30"/>
      <c r="AT374" s="35"/>
      <c r="AU374" s="35"/>
      <c r="AV374" s="36"/>
      <c r="AW374" s="36"/>
      <c r="AX374" s="36"/>
      <c r="BG374" s="136"/>
    </row>
    <row r="375" spans="1:192" s="37" customFormat="1" ht="35.4" customHeight="1">
      <c r="A375" s="164" t="s">
        <v>97</v>
      </c>
      <c r="B375" s="164" t="s">
        <v>94</v>
      </c>
      <c r="C375" s="164" t="s">
        <v>94</v>
      </c>
      <c r="D375" s="164" t="s">
        <v>35</v>
      </c>
      <c r="E375" s="164" t="s">
        <v>111</v>
      </c>
      <c r="F375" s="49" t="s">
        <v>1307</v>
      </c>
      <c r="G375" s="618" t="s">
        <v>1214</v>
      </c>
      <c r="H375" s="62" t="s">
        <v>339</v>
      </c>
      <c r="I375" s="62"/>
      <c r="J375" s="254" t="s">
        <v>762</v>
      </c>
      <c r="K375" s="358">
        <f t="shared" ref="K375" si="31">+L375</f>
        <v>1000000000</v>
      </c>
      <c r="L375" s="35">
        <f t="shared" si="30"/>
        <v>1000000000</v>
      </c>
      <c r="M375" s="35">
        <v>1000000000</v>
      </c>
      <c r="N375" s="35"/>
      <c r="O375" s="35"/>
      <c r="P375" s="35"/>
      <c r="Q375" s="327"/>
      <c r="R375" s="327"/>
      <c r="S375" s="327"/>
      <c r="T375" s="327"/>
      <c r="U375" s="327"/>
      <c r="V375" s="327"/>
      <c r="W375" s="327"/>
      <c r="X375" s="327"/>
      <c r="Y375" s="327"/>
      <c r="Z375" s="327"/>
      <c r="AA375" s="327"/>
      <c r="AB375" s="327"/>
      <c r="AC375" s="327"/>
      <c r="AD375" s="327"/>
      <c r="AE375" s="327"/>
      <c r="AF375" s="349"/>
      <c r="AG375" s="35"/>
      <c r="AH375" s="35"/>
      <c r="AI375" s="35"/>
      <c r="AJ375" s="35"/>
      <c r="AK375" s="35"/>
      <c r="AL375" s="35"/>
      <c r="AM375" s="35"/>
      <c r="AN375" s="35"/>
      <c r="AO375" s="36"/>
      <c r="AP375" s="30"/>
      <c r="AQ375" s="30"/>
      <c r="AR375" s="30"/>
      <c r="AS375" s="30"/>
      <c r="AT375" s="35"/>
      <c r="AU375" s="35"/>
      <c r="AV375" s="36"/>
      <c r="AW375" s="36"/>
      <c r="AX375" s="36"/>
      <c r="BG375" s="136"/>
    </row>
    <row r="376" spans="1:192" s="37" customFormat="1" ht="46.35" customHeight="1">
      <c r="A376" s="164" t="s">
        <v>97</v>
      </c>
      <c r="B376" s="164" t="s">
        <v>94</v>
      </c>
      <c r="C376" s="164" t="s">
        <v>94</v>
      </c>
      <c r="D376" s="164" t="s">
        <v>35</v>
      </c>
      <c r="E376" s="164" t="s">
        <v>111</v>
      </c>
      <c r="F376" s="49" t="s">
        <v>1308</v>
      </c>
      <c r="G376" s="618" t="s">
        <v>1215</v>
      </c>
      <c r="H376" s="62" t="s">
        <v>339</v>
      </c>
      <c r="I376" s="291"/>
      <c r="J376" s="533" t="s">
        <v>772</v>
      </c>
      <c r="K376" s="358">
        <f t="shared" si="27"/>
        <v>500000000</v>
      </c>
      <c r="L376" s="35">
        <f t="shared" si="30"/>
        <v>500000000</v>
      </c>
      <c r="M376" s="35">
        <v>500000000</v>
      </c>
      <c r="N376" s="35"/>
      <c r="O376" s="35"/>
      <c r="P376" s="35"/>
      <c r="Q376" s="327"/>
      <c r="R376" s="327"/>
      <c r="S376" s="327"/>
      <c r="T376" s="327"/>
      <c r="U376" s="327"/>
      <c r="V376" s="327"/>
      <c r="W376" s="327"/>
      <c r="X376" s="327"/>
      <c r="Y376" s="327"/>
      <c r="Z376" s="327"/>
      <c r="AA376" s="327"/>
      <c r="AB376" s="327"/>
      <c r="AC376" s="327"/>
      <c r="AD376" s="327"/>
      <c r="AE376" s="327"/>
      <c r="AF376" s="349"/>
      <c r="AG376" s="35"/>
      <c r="AH376" s="35"/>
      <c r="AI376" s="35"/>
      <c r="AJ376" s="35"/>
      <c r="AK376" s="35"/>
      <c r="AL376" s="35"/>
      <c r="AM376" s="35"/>
      <c r="AN376" s="35"/>
      <c r="AO376" s="36"/>
      <c r="AP376" s="30"/>
      <c r="AQ376" s="30"/>
      <c r="AR376" s="30"/>
      <c r="AS376" s="30"/>
      <c r="AT376" s="35"/>
      <c r="AU376" s="35"/>
      <c r="AV376" s="36"/>
      <c r="AW376" s="36"/>
      <c r="AX376" s="36"/>
      <c r="BG376" s="136"/>
    </row>
    <row r="377" spans="1:192" s="37" customFormat="1" ht="44.4" customHeight="1">
      <c r="A377" s="164" t="s">
        <v>97</v>
      </c>
      <c r="B377" s="164" t="s">
        <v>94</v>
      </c>
      <c r="C377" s="164" t="s">
        <v>94</v>
      </c>
      <c r="D377" s="164" t="s">
        <v>35</v>
      </c>
      <c r="E377" s="164" t="s">
        <v>111</v>
      </c>
      <c r="F377" s="49" t="s">
        <v>1309</v>
      </c>
      <c r="G377" s="618" t="s">
        <v>1216</v>
      </c>
      <c r="H377" s="62" t="s">
        <v>339</v>
      </c>
      <c r="I377" s="291"/>
      <c r="J377" s="533" t="s">
        <v>716</v>
      </c>
      <c r="K377" s="358">
        <f t="shared" si="27"/>
        <v>200000000</v>
      </c>
      <c r="L377" s="35">
        <f t="shared" si="30"/>
        <v>200000000</v>
      </c>
      <c r="M377" s="35">
        <v>200000000</v>
      </c>
      <c r="N377" s="35"/>
      <c r="O377" s="35"/>
      <c r="P377" s="35"/>
      <c r="Q377" s="327"/>
      <c r="R377" s="327"/>
      <c r="S377" s="327"/>
      <c r="T377" s="327"/>
      <c r="U377" s="327"/>
      <c r="V377" s="327"/>
      <c r="W377" s="327"/>
      <c r="X377" s="327"/>
      <c r="Y377" s="327"/>
      <c r="Z377" s="327"/>
      <c r="AA377" s="327"/>
      <c r="AB377" s="327"/>
      <c r="AC377" s="327"/>
      <c r="AD377" s="327"/>
      <c r="AE377" s="327"/>
      <c r="AF377" s="349"/>
      <c r="AG377" s="35"/>
      <c r="AH377" s="35"/>
      <c r="AI377" s="35"/>
      <c r="AJ377" s="35"/>
      <c r="AK377" s="35"/>
      <c r="AL377" s="35"/>
      <c r="AM377" s="35"/>
      <c r="AN377" s="35"/>
      <c r="AO377" s="36"/>
      <c r="AP377" s="30"/>
      <c r="AQ377" s="30"/>
      <c r="AR377" s="30"/>
      <c r="AS377" s="30"/>
      <c r="AT377" s="35"/>
      <c r="AU377" s="35"/>
      <c r="AV377" s="36"/>
      <c r="AW377" s="36"/>
      <c r="AX377" s="36"/>
      <c r="BG377" s="136"/>
    </row>
    <row r="378" spans="1:192" s="37" customFormat="1" ht="33.6" customHeight="1">
      <c r="A378" s="164" t="s">
        <v>97</v>
      </c>
      <c r="B378" s="164" t="s">
        <v>94</v>
      </c>
      <c r="C378" s="164" t="s">
        <v>94</v>
      </c>
      <c r="D378" s="164" t="s">
        <v>35</v>
      </c>
      <c r="E378" s="164" t="s">
        <v>111</v>
      </c>
      <c r="F378" s="49" t="s">
        <v>1310</v>
      </c>
      <c r="G378" s="618" t="s">
        <v>1217</v>
      </c>
      <c r="H378" s="62" t="s">
        <v>339</v>
      </c>
      <c r="I378" s="291"/>
      <c r="J378" s="533" t="s">
        <v>1375</v>
      </c>
      <c r="K378" s="358">
        <f t="shared" si="27"/>
        <v>1500000000</v>
      </c>
      <c r="L378" s="35">
        <f t="shared" si="30"/>
        <v>1500000000</v>
      </c>
      <c r="M378" s="35">
        <v>1500000000</v>
      </c>
      <c r="N378" s="35"/>
      <c r="O378" s="35"/>
      <c r="P378" s="35"/>
      <c r="Q378" s="327"/>
      <c r="R378" s="327"/>
      <c r="S378" s="327"/>
      <c r="T378" s="327"/>
      <c r="U378" s="327"/>
      <c r="V378" s="327"/>
      <c r="W378" s="327"/>
      <c r="X378" s="327"/>
      <c r="Y378" s="327"/>
      <c r="Z378" s="327"/>
      <c r="AA378" s="327"/>
      <c r="AB378" s="327"/>
      <c r="AC378" s="327"/>
      <c r="AD378" s="327"/>
      <c r="AE378" s="327"/>
      <c r="AF378" s="349"/>
      <c r="AG378" s="35"/>
      <c r="AH378" s="35"/>
      <c r="AI378" s="35"/>
      <c r="AJ378" s="35"/>
      <c r="AK378" s="35"/>
      <c r="AL378" s="35"/>
      <c r="AM378" s="35"/>
      <c r="AN378" s="35"/>
      <c r="AO378" s="36"/>
      <c r="AP378" s="30"/>
      <c r="AQ378" s="30"/>
      <c r="AR378" s="30"/>
      <c r="AS378" s="30"/>
      <c r="AT378" s="35"/>
      <c r="AU378" s="35"/>
      <c r="AV378" s="36"/>
      <c r="AW378" s="36"/>
      <c r="AX378" s="36"/>
      <c r="BG378" s="136"/>
    </row>
    <row r="379" spans="1:192" s="37" customFormat="1" ht="42" customHeight="1">
      <c r="A379" s="169" t="s">
        <v>97</v>
      </c>
      <c r="B379" s="169" t="s">
        <v>94</v>
      </c>
      <c r="C379" s="169" t="s">
        <v>94</v>
      </c>
      <c r="D379" s="169" t="s">
        <v>35</v>
      </c>
      <c r="E379" s="169" t="s">
        <v>105</v>
      </c>
      <c r="F379" s="169"/>
      <c r="G379" s="55"/>
      <c r="H379" s="55"/>
      <c r="I379" s="55"/>
      <c r="J379" s="26" t="s">
        <v>258</v>
      </c>
      <c r="K379" s="358">
        <f t="shared" si="27"/>
        <v>0</v>
      </c>
      <c r="L379" s="35">
        <f t="shared" si="30"/>
        <v>0</v>
      </c>
      <c r="M379" s="30"/>
      <c r="N379" s="30"/>
      <c r="O379" s="30"/>
      <c r="P379" s="29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7"/>
      <c r="BH379" s="7"/>
      <c r="BI379" s="33"/>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14"/>
      <c r="DC379" s="8"/>
      <c r="DD379" s="8"/>
      <c r="DE379" s="8"/>
      <c r="DF379" s="8"/>
      <c r="DG379" s="8"/>
      <c r="DH379" s="8"/>
      <c r="DI379" s="8"/>
      <c r="DJ379" s="8"/>
      <c r="DK379" s="8"/>
      <c r="DL379" s="8"/>
      <c r="DM379" s="21"/>
      <c r="DN379" s="21"/>
      <c r="DO379" s="21"/>
      <c r="DP379" s="21"/>
      <c r="DQ379" s="21"/>
      <c r="DR379" s="21"/>
      <c r="DS379" s="21"/>
      <c r="DT379" s="8"/>
      <c r="DU379" s="8"/>
      <c r="DV379" s="8"/>
      <c r="DW379" s="8"/>
      <c r="DX379" s="8"/>
      <c r="DY379" s="8"/>
      <c r="DZ379" s="8"/>
      <c r="EA379" s="210"/>
      <c r="EB379" s="22"/>
      <c r="EC379" s="22"/>
      <c r="ED379" s="22"/>
      <c r="EE379" s="22"/>
      <c r="EF379" s="22"/>
      <c r="EG379" s="35"/>
      <c r="EH379" s="35"/>
      <c r="EI379" s="35"/>
      <c r="EJ379" s="35"/>
      <c r="EK379" s="35"/>
      <c r="EL379" s="35"/>
      <c r="EM379" s="35"/>
      <c r="EN379" s="35"/>
      <c r="EO379" s="35"/>
      <c r="EP379" s="35"/>
      <c r="EQ379" s="35"/>
      <c r="ER379" s="35"/>
      <c r="ES379" s="380"/>
      <c r="ET379" s="35"/>
      <c r="EU379" s="35"/>
      <c r="EV379" s="35"/>
      <c r="EW379" s="35"/>
      <c r="EX379" s="35"/>
      <c r="EY379" s="35"/>
      <c r="EZ379" s="35"/>
      <c r="FA379" s="35"/>
      <c r="FB379" s="35"/>
      <c r="FC379" s="35"/>
      <c r="FD379" s="35"/>
      <c r="FE379" s="35"/>
      <c r="FF379" s="35"/>
      <c r="FG379" s="35"/>
      <c r="FH379" s="35"/>
      <c r="FI379" s="35"/>
      <c r="FJ379" s="35"/>
      <c r="FK379" s="35"/>
      <c r="FL379" s="35"/>
      <c r="FM379" s="35"/>
      <c r="FN379" s="35"/>
      <c r="FO379" s="35"/>
      <c r="FP379" s="35"/>
      <c r="FQ379" s="35"/>
      <c r="FR379" s="35"/>
      <c r="FS379" s="35"/>
      <c r="FT379" s="35"/>
      <c r="FU379" s="35"/>
      <c r="FV379" s="35"/>
      <c r="FW379" s="35"/>
      <c r="FX379" s="35"/>
      <c r="FY379" s="35"/>
      <c r="FZ379" s="35"/>
      <c r="GA379" s="36"/>
      <c r="GB379" s="30"/>
      <c r="GC379" s="30"/>
      <c r="GD379" s="30"/>
      <c r="GE379" s="30"/>
      <c r="GF379" s="35"/>
      <c r="GG379" s="35"/>
      <c r="GH379" s="385"/>
      <c r="GI379" s="36"/>
      <c r="GJ379" s="36"/>
    </row>
    <row r="380" spans="1:192" s="37" customFormat="1" ht="43.65" customHeight="1">
      <c r="A380" s="164" t="s">
        <v>97</v>
      </c>
      <c r="B380" s="164" t="s">
        <v>94</v>
      </c>
      <c r="C380" s="164" t="s">
        <v>94</v>
      </c>
      <c r="D380" s="164" t="s">
        <v>35</v>
      </c>
      <c r="E380" s="164" t="s">
        <v>105</v>
      </c>
      <c r="F380" s="49" t="s">
        <v>1311</v>
      </c>
      <c r="G380" s="618" t="s">
        <v>1218</v>
      </c>
      <c r="H380" s="62" t="s">
        <v>339</v>
      </c>
      <c r="I380" s="62"/>
      <c r="J380" s="533" t="s">
        <v>761</v>
      </c>
      <c r="K380" s="358">
        <f t="shared" si="27"/>
        <v>500000000</v>
      </c>
      <c r="L380" s="35">
        <f t="shared" si="30"/>
        <v>500000000</v>
      </c>
      <c r="M380" s="30">
        <v>500000000</v>
      </c>
      <c r="N380" s="30"/>
      <c r="O380" s="30"/>
      <c r="P380" s="290"/>
      <c r="Q380" s="30"/>
      <c r="R380" s="30"/>
      <c r="S380" s="30"/>
      <c r="T380" s="30"/>
      <c r="U380" s="30"/>
      <c r="V380" s="30"/>
      <c r="W380" s="30"/>
      <c r="X380" s="30"/>
      <c r="Y380" s="30"/>
      <c r="Z380" s="30"/>
      <c r="AA380" s="30"/>
      <c r="AB380" s="30"/>
      <c r="AC380" s="30"/>
      <c r="AD380" s="30"/>
      <c r="AE380" s="30"/>
      <c r="AF380" s="125"/>
      <c r="AG380" s="30"/>
      <c r="AH380" s="30"/>
      <c r="AI380" s="30"/>
      <c r="AJ380" s="30"/>
      <c r="AK380" s="30"/>
      <c r="AL380" s="30"/>
      <c r="AM380" s="30"/>
      <c r="AN380" s="30"/>
      <c r="AO380" s="30"/>
      <c r="AP380" s="30"/>
      <c r="AQ380" s="30"/>
      <c r="AR380" s="30"/>
      <c r="AS380" s="30"/>
      <c r="AT380" s="30"/>
      <c r="AU380" s="30"/>
      <c r="AV380" s="30"/>
      <c r="AW380" s="30"/>
      <c r="AX380" s="30"/>
      <c r="AY380" s="162"/>
      <c r="AZ380" s="162"/>
      <c r="BA380" s="162"/>
      <c r="BB380" s="162"/>
      <c r="BC380" s="162"/>
      <c r="BD380" s="162"/>
      <c r="BE380" s="162"/>
      <c r="BF380" s="16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c r="CR380" s="32"/>
      <c r="CS380" s="32"/>
      <c r="CT380" s="32"/>
      <c r="CU380" s="32"/>
      <c r="CV380" s="32"/>
      <c r="CW380" s="32"/>
      <c r="CX380" s="32"/>
      <c r="CY380" s="32"/>
      <c r="CZ380" s="32"/>
      <c r="DA380" s="32"/>
      <c r="DB380" s="388"/>
      <c r="DC380" s="32"/>
      <c r="DD380" s="32"/>
      <c r="DE380" s="32"/>
      <c r="DF380" s="32"/>
      <c r="DG380" s="32"/>
      <c r="DH380" s="32"/>
      <c r="DI380" s="32"/>
      <c r="DJ380" s="32"/>
      <c r="DK380" s="32"/>
      <c r="DL380" s="32"/>
      <c r="DM380" s="162"/>
      <c r="DN380" s="162"/>
      <c r="DO380" s="162"/>
      <c r="DP380" s="162"/>
      <c r="DQ380" s="162"/>
      <c r="DR380" s="162"/>
      <c r="DS380" s="162"/>
      <c r="DT380" s="32"/>
      <c r="DU380" s="32"/>
      <c r="DV380" s="32"/>
      <c r="DW380" s="32"/>
      <c r="DX380" s="32"/>
      <c r="DY380" s="32"/>
      <c r="DZ380" s="32"/>
      <c r="EA380" s="161"/>
      <c r="EB380" s="161"/>
      <c r="EC380" s="161"/>
      <c r="ED380" s="161"/>
      <c r="EE380" s="161"/>
      <c r="EF380" s="161"/>
      <c r="EG380" s="161"/>
      <c r="EH380" s="161"/>
      <c r="EI380" s="161"/>
      <c r="EJ380" s="161"/>
      <c r="EK380" s="161"/>
      <c r="EL380" s="161"/>
      <c r="EM380" s="161"/>
      <c r="EN380" s="161"/>
      <c r="EO380" s="161"/>
      <c r="EP380" s="161"/>
      <c r="EQ380" s="161"/>
      <c r="ER380" s="161"/>
      <c r="ES380" s="387"/>
      <c r="ET380" s="161"/>
      <c r="EU380" s="161"/>
      <c r="EV380" s="161"/>
      <c r="EW380" s="161"/>
      <c r="EX380" s="161"/>
      <c r="EY380" s="161"/>
      <c r="EZ380" s="161"/>
      <c r="FA380" s="161"/>
      <c r="FB380" s="161"/>
      <c r="FC380" s="161"/>
      <c r="FD380" s="161"/>
      <c r="FE380" s="161"/>
      <c r="FF380" s="161"/>
      <c r="FG380" s="161"/>
      <c r="FH380" s="161"/>
      <c r="FI380" s="161"/>
      <c r="FJ380" s="161"/>
      <c r="FK380" s="161"/>
      <c r="FL380" s="161"/>
      <c r="FM380" s="161"/>
      <c r="FN380" s="161"/>
      <c r="FO380" s="161"/>
      <c r="FP380" s="161"/>
      <c r="FQ380" s="161"/>
      <c r="FR380" s="161"/>
      <c r="FS380" s="161"/>
      <c r="FT380" s="161"/>
      <c r="FU380" s="161"/>
      <c r="FV380" s="161"/>
      <c r="FW380" s="161"/>
      <c r="FX380" s="161"/>
      <c r="FY380" s="161"/>
      <c r="FZ380" s="161"/>
      <c r="GA380" s="59"/>
      <c r="GB380" s="162"/>
      <c r="GC380" s="162"/>
      <c r="GD380" s="162"/>
      <c r="GE380" s="162"/>
      <c r="GF380" s="161"/>
      <c r="GG380" s="161"/>
      <c r="GH380" s="59"/>
      <c r="GI380" s="59"/>
      <c r="GJ380" s="59"/>
    </row>
    <row r="381" spans="1:192" s="37" customFormat="1" ht="42.6" customHeight="1">
      <c r="A381" s="164" t="s">
        <v>97</v>
      </c>
      <c r="B381" s="164" t="s">
        <v>94</v>
      </c>
      <c r="C381" s="164" t="s">
        <v>94</v>
      </c>
      <c r="D381" s="164" t="s">
        <v>35</v>
      </c>
      <c r="E381" s="164" t="s">
        <v>105</v>
      </c>
      <c r="F381" s="49" t="s">
        <v>1312</v>
      </c>
      <c r="G381" s="618" t="s">
        <v>1219</v>
      </c>
      <c r="H381" s="62" t="s">
        <v>339</v>
      </c>
      <c r="I381" s="62"/>
      <c r="J381" s="533" t="s">
        <v>773</v>
      </c>
      <c r="K381" s="358">
        <f t="shared" ref="K381" si="32">+L381</f>
        <v>500000000</v>
      </c>
      <c r="L381" s="35">
        <f t="shared" si="30"/>
        <v>500000000</v>
      </c>
      <c r="M381" s="30">
        <v>500000000</v>
      </c>
      <c r="N381" s="30"/>
      <c r="O381" s="30"/>
      <c r="P381" s="290"/>
      <c r="Q381" s="30"/>
      <c r="R381" s="30"/>
      <c r="S381" s="30"/>
      <c r="T381" s="30"/>
      <c r="U381" s="30"/>
      <c r="V381" s="30"/>
      <c r="W381" s="30"/>
      <c r="X381" s="30"/>
      <c r="Y381" s="30"/>
      <c r="Z381" s="30"/>
      <c r="AA381" s="30"/>
      <c r="AB381" s="30"/>
      <c r="AC381" s="30"/>
      <c r="AD381" s="30"/>
      <c r="AE381" s="30"/>
      <c r="AF381" s="125"/>
      <c r="AG381" s="30"/>
      <c r="AH381" s="30"/>
      <c r="AI381" s="30"/>
      <c r="AJ381" s="30"/>
      <c r="AK381" s="30"/>
      <c r="AL381" s="30"/>
      <c r="AM381" s="30"/>
      <c r="AN381" s="30"/>
      <c r="AO381" s="30"/>
      <c r="AP381" s="30"/>
      <c r="AQ381" s="30"/>
      <c r="AR381" s="30"/>
      <c r="AS381" s="30"/>
      <c r="AT381" s="30"/>
      <c r="AU381" s="30"/>
      <c r="AV381" s="30"/>
      <c r="AW381" s="30"/>
      <c r="AX381" s="30"/>
      <c r="AY381" s="162"/>
      <c r="AZ381" s="162"/>
      <c r="BA381" s="162"/>
      <c r="BB381" s="162"/>
      <c r="BC381" s="162"/>
      <c r="BD381" s="162"/>
      <c r="BE381" s="162"/>
      <c r="BF381" s="16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c r="CS381" s="32"/>
      <c r="CT381" s="32"/>
      <c r="CU381" s="32"/>
      <c r="CV381" s="32"/>
      <c r="CW381" s="32"/>
      <c r="CX381" s="32"/>
      <c r="CY381" s="32"/>
      <c r="CZ381" s="32"/>
      <c r="DA381" s="32"/>
      <c r="DB381" s="388"/>
      <c r="DC381" s="32"/>
      <c r="DD381" s="32"/>
      <c r="DE381" s="32"/>
      <c r="DF381" s="32"/>
      <c r="DG381" s="32"/>
      <c r="DH381" s="32"/>
      <c r="DI381" s="32"/>
      <c r="DJ381" s="32"/>
      <c r="DK381" s="32"/>
      <c r="DL381" s="32"/>
      <c r="DM381" s="162"/>
      <c r="DN381" s="162"/>
      <c r="DO381" s="162"/>
      <c r="DP381" s="162"/>
      <c r="DQ381" s="162"/>
      <c r="DR381" s="162"/>
      <c r="DS381" s="162"/>
      <c r="DT381" s="32"/>
      <c r="DU381" s="32"/>
      <c r="DV381" s="32"/>
      <c r="DW381" s="32"/>
      <c r="DX381" s="32"/>
      <c r="DY381" s="32"/>
      <c r="DZ381" s="32"/>
      <c r="EA381" s="161"/>
      <c r="EB381" s="161"/>
      <c r="EC381" s="161"/>
      <c r="ED381" s="161"/>
      <c r="EE381" s="161"/>
      <c r="EF381" s="161"/>
      <c r="EG381" s="161"/>
      <c r="EH381" s="161"/>
      <c r="EI381" s="161"/>
      <c r="EJ381" s="161"/>
      <c r="EK381" s="161"/>
      <c r="EL381" s="161"/>
      <c r="EM381" s="161"/>
      <c r="EN381" s="161"/>
      <c r="EO381" s="161"/>
      <c r="EP381" s="161"/>
      <c r="EQ381" s="161"/>
      <c r="ER381" s="161"/>
      <c r="ES381" s="387"/>
      <c r="ET381" s="161"/>
      <c r="EU381" s="161"/>
      <c r="EV381" s="161"/>
      <c r="EW381" s="161"/>
      <c r="EX381" s="161"/>
      <c r="EY381" s="161"/>
      <c r="EZ381" s="161"/>
      <c r="FA381" s="161"/>
      <c r="FB381" s="161"/>
      <c r="FC381" s="161"/>
      <c r="FD381" s="161"/>
      <c r="FE381" s="161"/>
      <c r="FF381" s="161"/>
      <c r="FG381" s="161"/>
      <c r="FH381" s="161"/>
      <c r="FI381" s="161"/>
      <c r="FJ381" s="161"/>
      <c r="FK381" s="161"/>
      <c r="FL381" s="161"/>
      <c r="FM381" s="161"/>
      <c r="FN381" s="161"/>
      <c r="FO381" s="161"/>
      <c r="FP381" s="161"/>
      <c r="FQ381" s="161"/>
      <c r="FR381" s="161"/>
      <c r="FS381" s="161"/>
      <c r="FT381" s="161"/>
      <c r="FU381" s="161"/>
      <c r="FV381" s="161"/>
      <c r="FW381" s="161"/>
      <c r="FX381" s="161"/>
      <c r="FY381" s="161"/>
      <c r="FZ381" s="161"/>
      <c r="GA381" s="59"/>
      <c r="GB381" s="162"/>
      <c r="GC381" s="162"/>
      <c r="GD381" s="162"/>
      <c r="GE381" s="162"/>
      <c r="GF381" s="161"/>
      <c r="GG381" s="161"/>
      <c r="GH381" s="59"/>
      <c r="GI381" s="59"/>
      <c r="GJ381" s="59"/>
    </row>
    <row r="382" spans="1:192" s="37" customFormat="1" ht="45" customHeight="1">
      <c r="A382" s="164" t="s">
        <v>97</v>
      </c>
      <c r="B382" s="164" t="s">
        <v>94</v>
      </c>
      <c r="C382" s="164" t="s">
        <v>94</v>
      </c>
      <c r="D382" s="164" t="s">
        <v>35</v>
      </c>
      <c r="E382" s="164" t="s">
        <v>105</v>
      </c>
      <c r="F382" s="49" t="s">
        <v>1313</v>
      </c>
      <c r="G382" s="618" t="s">
        <v>1220</v>
      </c>
      <c r="H382" s="62" t="s">
        <v>339</v>
      </c>
      <c r="I382" s="62"/>
      <c r="J382" s="403" t="s">
        <v>458</v>
      </c>
      <c r="K382" s="358">
        <f t="shared" si="27"/>
        <v>1000000000</v>
      </c>
      <c r="L382" s="35">
        <f t="shared" si="30"/>
        <v>1000000000</v>
      </c>
      <c r="M382" s="30">
        <v>1000000000</v>
      </c>
      <c r="N382" s="30"/>
      <c r="O382" s="30"/>
      <c r="P382" s="290"/>
      <c r="Q382" s="30"/>
      <c r="R382" s="30"/>
      <c r="S382" s="30"/>
      <c r="T382" s="30"/>
      <c r="U382" s="30"/>
      <c r="V382" s="30"/>
      <c r="W382" s="30"/>
      <c r="X382" s="30"/>
      <c r="Y382" s="30"/>
      <c r="Z382" s="30"/>
      <c r="AA382" s="30"/>
      <c r="AB382" s="30"/>
      <c r="AC382" s="30"/>
      <c r="AD382" s="30"/>
      <c r="AE382" s="30"/>
      <c r="AF382" s="125"/>
      <c r="AG382" s="30"/>
      <c r="AH382" s="30"/>
      <c r="AI382" s="30"/>
      <c r="AJ382" s="30"/>
      <c r="AK382" s="30"/>
      <c r="AL382" s="30"/>
      <c r="AM382" s="30"/>
      <c r="AN382" s="30"/>
      <c r="AO382" s="30"/>
      <c r="AP382" s="30"/>
      <c r="AQ382" s="30"/>
      <c r="AR382" s="30"/>
      <c r="AS382" s="30"/>
      <c r="AT382" s="30"/>
      <c r="AU382" s="30"/>
      <c r="AV382" s="30"/>
      <c r="AW382" s="30"/>
      <c r="AX382" s="30"/>
      <c r="AY382" s="162"/>
      <c r="AZ382" s="162"/>
      <c r="BA382" s="162"/>
      <c r="BB382" s="162"/>
      <c r="BC382" s="162"/>
      <c r="BD382" s="162"/>
      <c r="BE382" s="162"/>
      <c r="BF382" s="16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c r="CR382" s="32"/>
      <c r="CS382" s="32"/>
      <c r="CT382" s="32"/>
      <c r="CU382" s="32"/>
      <c r="CV382" s="32"/>
      <c r="CW382" s="32"/>
      <c r="CX382" s="32"/>
      <c r="CY382" s="32"/>
      <c r="CZ382" s="32"/>
      <c r="DA382" s="32"/>
      <c r="DB382" s="388"/>
      <c r="DC382" s="32"/>
      <c r="DD382" s="32"/>
      <c r="DE382" s="32"/>
      <c r="DF382" s="32"/>
      <c r="DG382" s="32"/>
      <c r="DH382" s="32"/>
      <c r="DI382" s="32"/>
      <c r="DJ382" s="32"/>
      <c r="DK382" s="32"/>
      <c r="DL382" s="32"/>
      <c r="DM382" s="162"/>
      <c r="DN382" s="162"/>
      <c r="DO382" s="162"/>
      <c r="DP382" s="162"/>
      <c r="DQ382" s="162"/>
      <c r="DR382" s="162"/>
      <c r="DS382" s="162"/>
      <c r="DT382" s="32"/>
      <c r="DU382" s="32"/>
      <c r="DV382" s="32"/>
      <c r="DW382" s="32"/>
      <c r="DX382" s="32"/>
      <c r="DY382" s="32"/>
      <c r="DZ382" s="32"/>
      <c r="EA382" s="161"/>
      <c r="EB382" s="161"/>
      <c r="EC382" s="161"/>
      <c r="ED382" s="161"/>
      <c r="EE382" s="161"/>
      <c r="EF382" s="161"/>
      <c r="EG382" s="161"/>
      <c r="EH382" s="161"/>
      <c r="EI382" s="161"/>
      <c r="EJ382" s="161"/>
      <c r="EK382" s="161"/>
      <c r="EL382" s="161"/>
      <c r="EM382" s="161"/>
      <c r="EN382" s="161"/>
      <c r="EO382" s="161"/>
      <c r="EP382" s="161"/>
      <c r="EQ382" s="161"/>
      <c r="ER382" s="161"/>
      <c r="ES382" s="387"/>
      <c r="ET382" s="161"/>
      <c r="EU382" s="161"/>
      <c r="EV382" s="161"/>
      <c r="EW382" s="161"/>
      <c r="EX382" s="161"/>
      <c r="EY382" s="161"/>
      <c r="EZ382" s="161"/>
      <c r="FA382" s="161"/>
      <c r="FB382" s="161"/>
      <c r="FC382" s="161"/>
      <c r="FD382" s="161"/>
      <c r="FE382" s="161"/>
      <c r="FF382" s="161"/>
      <c r="FG382" s="161"/>
      <c r="FH382" s="161"/>
      <c r="FI382" s="161"/>
      <c r="FJ382" s="161"/>
      <c r="FK382" s="161"/>
      <c r="FL382" s="161"/>
      <c r="FM382" s="161"/>
      <c r="FN382" s="161"/>
      <c r="FO382" s="161"/>
      <c r="FP382" s="161"/>
      <c r="FQ382" s="161"/>
      <c r="FR382" s="161"/>
      <c r="FS382" s="161"/>
      <c r="FT382" s="161"/>
      <c r="FU382" s="161"/>
      <c r="FV382" s="161"/>
      <c r="FW382" s="161"/>
      <c r="FX382" s="161"/>
      <c r="FY382" s="161"/>
      <c r="FZ382" s="161"/>
      <c r="GA382" s="59"/>
      <c r="GB382" s="162"/>
      <c r="GC382" s="162"/>
      <c r="GD382" s="162"/>
      <c r="GE382" s="162"/>
      <c r="GF382" s="161"/>
      <c r="GG382" s="161"/>
      <c r="GH382" s="59"/>
      <c r="GI382" s="59"/>
      <c r="GJ382" s="59"/>
    </row>
    <row r="383" spans="1:192" s="37" customFormat="1" ht="39" customHeight="1">
      <c r="A383" s="164" t="s">
        <v>97</v>
      </c>
      <c r="B383" s="164" t="s">
        <v>94</v>
      </c>
      <c r="C383" s="164" t="s">
        <v>94</v>
      </c>
      <c r="D383" s="164" t="s">
        <v>35</v>
      </c>
      <c r="E383" s="164" t="s">
        <v>111</v>
      </c>
      <c r="F383" s="49" t="s">
        <v>1314</v>
      </c>
      <c r="G383" s="618" t="s">
        <v>1221</v>
      </c>
      <c r="H383" s="62" t="s">
        <v>339</v>
      </c>
      <c r="I383" s="291"/>
      <c r="J383" s="570" t="s">
        <v>424</v>
      </c>
      <c r="K383" s="614">
        <f t="shared" si="27"/>
        <v>5000000000</v>
      </c>
      <c r="L383" s="35">
        <f t="shared" si="30"/>
        <v>5000000000</v>
      </c>
      <c r="M383" s="35">
        <v>5000000000</v>
      </c>
      <c r="N383" s="35"/>
      <c r="O383" s="35"/>
      <c r="P383" s="35"/>
      <c r="Q383" s="327"/>
      <c r="R383" s="327"/>
      <c r="S383" s="327"/>
      <c r="T383" s="327"/>
      <c r="U383" s="327"/>
      <c r="V383" s="327"/>
      <c r="W383" s="327"/>
      <c r="X383" s="327"/>
      <c r="Y383" s="327"/>
      <c r="Z383" s="327"/>
      <c r="AA383" s="327"/>
      <c r="AB383" s="327"/>
      <c r="AC383" s="327"/>
      <c r="AD383" s="327"/>
      <c r="AE383" s="327"/>
      <c r="AF383" s="349"/>
      <c r="AG383" s="35"/>
      <c r="AH383" s="35"/>
      <c r="AI383" s="35"/>
      <c r="AJ383" s="35"/>
      <c r="AK383" s="35"/>
      <c r="AL383" s="35"/>
      <c r="AM383" s="35"/>
      <c r="AN383" s="35"/>
      <c r="AO383" s="36"/>
      <c r="AP383" s="30"/>
      <c r="AQ383" s="30"/>
      <c r="AR383" s="30"/>
      <c r="AS383" s="30"/>
      <c r="AT383" s="35"/>
      <c r="AU383" s="35"/>
      <c r="AV383" s="36"/>
      <c r="AW383" s="36"/>
      <c r="AX383" s="36"/>
      <c r="BG383" s="136"/>
    </row>
    <row r="384" spans="1:192" s="37" customFormat="1" ht="39" customHeight="1">
      <c r="A384" s="164" t="s">
        <v>97</v>
      </c>
      <c r="B384" s="164" t="s">
        <v>94</v>
      </c>
      <c r="C384" s="164" t="s">
        <v>94</v>
      </c>
      <c r="D384" s="164" t="s">
        <v>35</v>
      </c>
      <c r="E384" s="164" t="s">
        <v>111</v>
      </c>
      <c r="F384" s="49" t="s">
        <v>1315</v>
      </c>
      <c r="G384" s="618" t="s">
        <v>1222</v>
      </c>
      <c r="H384" s="62" t="s">
        <v>339</v>
      </c>
      <c r="I384" s="291"/>
      <c r="J384" s="529" t="s">
        <v>714</v>
      </c>
      <c r="K384" s="358">
        <f t="shared" si="27"/>
        <v>1000000000</v>
      </c>
      <c r="L384" s="35">
        <f t="shared" si="30"/>
        <v>1000000000</v>
      </c>
      <c r="M384" s="35">
        <v>1000000000</v>
      </c>
      <c r="N384" s="35"/>
      <c r="O384" s="35"/>
      <c r="P384" s="35"/>
      <c r="Q384" s="327"/>
      <c r="R384" s="327"/>
      <c r="S384" s="327"/>
      <c r="T384" s="327"/>
      <c r="U384" s="327"/>
      <c r="V384" s="327"/>
      <c r="W384" s="327"/>
      <c r="X384" s="327"/>
      <c r="Y384" s="327"/>
      <c r="Z384" s="327"/>
      <c r="AA384" s="327"/>
      <c r="AB384" s="327"/>
      <c r="AC384" s="327"/>
      <c r="AD384" s="327"/>
      <c r="AE384" s="327"/>
      <c r="AF384" s="349"/>
      <c r="AG384" s="35"/>
      <c r="AH384" s="35"/>
      <c r="AI384" s="35"/>
      <c r="AJ384" s="35"/>
      <c r="AK384" s="35"/>
      <c r="AL384" s="35"/>
      <c r="AM384" s="35"/>
      <c r="AN384" s="35"/>
      <c r="AO384" s="36"/>
      <c r="AP384" s="30"/>
      <c r="AQ384" s="30"/>
      <c r="AR384" s="30"/>
      <c r="AS384" s="30"/>
      <c r="AT384" s="35"/>
      <c r="AU384" s="35"/>
      <c r="AV384" s="36"/>
      <c r="AW384" s="36"/>
      <c r="AX384" s="36"/>
      <c r="BG384" s="136"/>
    </row>
    <row r="385" spans="1:192" s="37" customFormat="1" ht="35.4" customHeight="1">
      <c r="A385" s="164" t="s">
        <v>97</v>
      </c>
      <c r="B385" s="164" t="s">
        <v>94</v>
      </c>
      <c r="C385" s="164" t="s">
        <v>94</v>
      </c>
      <c r="D385" s="164" t="s">
        <v>35</v>
      </c>
      <c r="E385" s="164" t="s">
        <v>105</v>
      </c>
      <c r="F385" s="49" t="s">
        <v>1316</v>
      </c>
      <c r="G385" s="618" t="s">
        <v>1223</v>
      </c>
      <c r="H385" s="62" t="s">
        <v>339</v>
      </c>
      <c r="I385" s="62"/>
      <c r="J385" s="403" t="s">
        <v>459</v>
      </c>
      <c r="K385" s="358">
        <f t="shared" si="27"/>
        <v>1000000000</v>
      </c>
      <c r="L385" s="35">
        <f t="shared" si="30"/>
        <v>1000000000</v>
      </c>
      <c r="M385" s="30">
        <v>1000000000</v>
      </c>
      <c r="N385" s="30"/>
      <c r="O385" s="30"/>
      <c r="P385" s="290"/>
      <c r="Q385" s="30"/>
      <c r="R385" s="30"/>
      <c r="S385" s="30"/>
      <c r="T385" s="30"/>
      <c r="U385" s="30"/>
      <c r="V385" s="30"/>
      <c r="W385" s="30"/>
      <c r="X385" s="30"/>
      <c r="Y385" s="30"/>
      <c r="Z385" s="30"/>
      <c r="AA385" s="30"/>
      <c r="AB385" s="30"/>
      <c r="AC385" s="30"/>
      <c r="AD385" s="30"/>
      <c r="AE385" s="30"/>
      <c r="AF385" s="125"/>
      <c r="AG385" s="30"/>
      <c r="AH385" s="30"/>
      <c r="AI385" s="30"/>
      <c r="AJ385" s="30"/>
      <c r="AK385" s="30"/>
      <c r="AL385" s="30"/>
      <c r="AM385" s="30"/>
      <c r="AN385" s="30"/>
      <c r="AO385" s="30"/>
      <c r="AP385" s="30"/>
      <c r="AQ385" s="30"/>
      <c r="AR385" s="30"/>
      <c r="AS385" s="30"/>
      <c r="AT385" s="30"/>
      <c r="AU385" s="30"/>
      <c r="AV385" s="30"/>
      <c r="AW385" s="30"/>
      <c r="AX385" s="30"/>
      <c r="AY385" s="162"/>
      <c r="AZ385" s="162"/>
      <c r="BA385" s="162"/>
      <c r="BB385" s="162"/>
      <c r="BC385" s="162"/>
      <c r="BD385" s="162"/>
      <c r="BE385" s="162"/>
      <c r="BF385" s="16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c r="CR385" s="32"/>
      <c r="CS385" s="32"/>
      <c r="CT385" s="32"/>
      <c r="CU385" s="32"/>
      <c r="CV385" s="32"/>
      <c r="CW385" s="32"/>
      <c r="CX385" s="32"/>
      <c r="CY385" s="32"/>
      <c r="CZ385" s="32"/>
      <c r="DA385" s="32"/>
      <c r="DB385" s="388"/>
      <c r="DC385" s="32"/>
      <c r="DD385" s="32"/>
      <c r="DE385" s="32"/>
      <c r="DF385" s="32"/>
      <c r="DG385" s="32"/>
      <c r="DH385" s="32"/>
      <c r="DI385" s="32"/>
      <c r="DJ385" s="32"/>
      <c r="DK385" s="32"/>
      <c r="DL385" s="32"/>
      <c r="DM385" s="162"/>
      <c r="DN385" s="162"/>
      <c r="DO385" s="162"/>
      <c r="DP385" s="162"/>
      <c r="DQ385" s="162"/>
      <c r="DR385" s="162"/>
      <c r="DS385" s="162"/>
      <c r="DT385" s="32"/>
      <c r="DU385" s="32"/>
      <c r="DV385" s="32"/>
      <c r="DW385" s="32"/>
      <c r="DX385" s="32"/>
      <c r="DY385" s="32"/>
      <c r="DZ385" s="32"/>
      <c r="EA385" s="161"/>
      <c r="EB385" s="161"/>
      <c r="EC385" s="161"/>
      <c r="ED385" s="161"/>
      <c r="EE385" s="161"/>
      <c r="EF385" s="161"/>
      <c r="EG385" s="161"/>
      <c r="EH385" s="161"/>
      <c r="EI385" s="161"/>
      <c r="EJ385" s="161"/>
      <c r="EK385" s="161"/>
      <c r="EL385" s="161"/>
      <c r="EM385" s="161"/>
      <c r="EN385" s="161"/>
      <c r="EO385" s="161"/>
      <c r="EP385" s="161"/>
      <c r="EQ385" s="161"/>
      <c r="ER385" s="161"/>
      <c r="ES385" s="387"/>
      <c r="ET385" s="161"/>
      <c r="EU385" s="161"/>
      <c r="EV385" s="161"/>
      <c r="EW385" s="161"/>
      <c r="EX385" s="161"/>
      <c r="EY385" s="161"/>
      <c r="EZ385" s="161"/>
      <c r="FA385" s="161"/>
      <c r="FB385" s="161"/>
      <c r="FC385" s="161"/>
      <c r="FD385" s="161"/>
      <c r="FE385" s="161"/>
      <c r="FF385" s="161"/>
      <c r="FG385" s="161"/>
      <c r="FH385" s="161"/>
      <c r="FI385" s="161"/>
      <c r="FJ385" s="161"/>
      <c r="FK385" s="161"/>
      <c r="FL385" s="161"/>
      <c r="FM385" s="161"/>
      <c r="FN385" s="161"/>
      <c r="FO385" s="161"/>
      <c r="FP385" s="161"/>
      <c r="FQ385" s="161"/>
      <c r="FR385" s="161"/>
      <c r="FS385" s="161"/>
      <c r="FT385" s="161"/>
      <c r="FU385" s="161"/>
      <c r="FV385" s="161"/>
      <c r="FW385" s="161"/>
      <c r="FX385" s="161"/>
      <c r="FY385" s="161"/>
      <c r="FZ385" s="161"/>
      <c r="GA385" s="59"/>
      <c r="GB385" s="162"/>
      <c r="GC385" s="162"/>
      <c r="GD385" s="162"/>
      <c r="GE385" s="162"/>
      <c r="GF385" s="161"/>
      <c r="GG385" s="161"/>
      <c r="GH385" s="59"/>
      <c r="GI385" s="59"/>
      <c r="GJ385" s="59"/>
    </row>
    <row r="386" spans="1:192" s="37" customFormat="1" ht="25.35" customHeight="1">
      <c r="A386" s="164" t="s">
        <v>97</v>
      </c>
      <c r="B386" s="164" t="s">
        <v>94</v>
      </c>
      <c r="C386" s="164" t="s">
        <v>94</v>
      </c>
      <c r="D386" s="164" t="s">
        <v>35</v>
      </c>
      <c r="E386" s="164" t="s">
        <v>105</v>
      </c>
      <c r="F386" s="49" t="s">
        <v>1317</v>
      </c>
      <c r="G386" s="618" t="s">
        <v>1224</v>
      </c>
      <c r="H386" s="62" t="s">
        <v>339</v>
      </c>
      <c r="I386" s="62"/>
      <c r="J386" s="403" t="s">
        <v>460</v>
      </c>
      <c r="K386" s="358">
        <f t="shared" si="27"/>
        <v>1000000000</v>
      </c>
      <c r="L386" s="35">
        <f t="shared" si="30"/>
        <v>1000000000</v>
      </c>
      <c r="M386" s="30">
        <v>1000000000</v>
      </c>
      <c r="N386" s="30"/>
      <c r="O386" s="30"/>
      <c r="P386" s="290"/>
      <c r="Q386" s="30"/>
      <c r="R386" s="30"/>
      <c r="S386" s="30"/>
      <c r="T386" s="30"/>
      <c r="U386" s="30"/>
      <c r="V386" s="30"/>
      <c r="W386" s="30"/>
      <c r="X386" s="30"/>
      <c r="Y386" s="30"/>
      <c r="Z386" s="30"/>
      <c r="AA386" s="30"/>
      <c r="AB386" s="30"/>
      <c r="AC386" s="30"/>
      <c r="AD386" s="30"/>
      <c r="AE386" s="30"/>
      <c r="AF386" s="125"/>
      <c r="AG386" s="30"/>
      <c r="AH386" s="30"/>
      <c r="AI386" s="30"/>
      <c r="AJ386" s="30"/>
      <c r="AK386" s="30"/>
      <c r="AL386" s="30"/>
      <c r="AM386" s="30"/>
      <c r="AN386" s="30"/>
      <c r="AO386" s="30"/>
      <c r="AP386" s="30"/>
      <c r="AQ386" s="30"/>
      <c r="AR386" s="30"/>
      <c r="AS386" s="30"/>
      <c r="AT386" s="30"/>
      <c r="AU386" s="30"/>
      <c r="AV386" s="30"/>
      <c r="AW386" s="30"/>
      <c r="AX386" s="30"/>
      <c r="AY386" s="162"/>
      <c r="AZ386" s="162"/>
      <c r="BA386" s="162"/>
      <c r="BB386" s="162"/>
      <c r="BC386" s="162"/>
      <c r="BD386" s="162"/>
      <c r="BE386" s="162"/>
      <c r="BF386" s="16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88"/>
      <c r="DC386" s="32"/>
      <c r="DD386" s="32"/>
      <c r="DE386" s="32"/>
      <c r="DF386" s="32"/>
      <c r="DG386" s="32"/>
      <c r="DH386" s="32"/>
      <c r="DI386" s="32"/>
      <c r="DJ386" s="32"/>
      <c r="DK386" s="32"/>
      <c r="DL386" s="32"/>
      <c r="DM386" s="162"/>
      <c r="DN386" s="162"/>
      <c r="DO386" s="162"/>
      <c r="DP386" s="162"/>
      <c r="DQ386" s="162"/>
      <c r="DR386" s="162"/>
      <c r="DS386" s="162"/>
      <c r="DT386" s="32"/>
      <c r="DU386" s="32"/>
      <c r="DV386" s="32"/>
      <c r="DW386" s="32"/>
      <c r="DX386" s="32"/>
      <c r="DY386" s="32"/>
      <c r="DZ386" s="32"/>
      <c r="EA386" s="161"/>
      <c r="EB386" s="161"/>
      <c r="EC386" s="161"/>
      <c r="ED386" s="161"/>
      <c r="EE386" s="161"/>
      <c r="EF386" s="161"/>
      <c r="EG386" s="161"/>
      <c r="EH386" s="161"/>
      <c r="EI386" s="161"/>
      <c r="EJ386" s="161"/>
      <c r="EK386" s="161"/>
      <c r="EL386" s="161"/>
      <c r="EM386" s="161"/>
      <c r="EN386" s="161"/>
      <c r="EO386" s="161"/>
      <c r="EP386" s="161"/>
      <c r="EQ386" s="161"/>
      <c r="ER386" s="161"/>
      <c r="ES386" s="387"/>
      <c r="ET386" s="161"/>
      <c r="EU386" s="161"/>
      <c r="EV386" s="161"/>
      <c r="EW386" s="161"/>
      <c r="EX386" s="161"/>
      <c r="EY386" s="161"/>
      <c r="EZ386" s="161"/>
      <c r="FA386" s="161"/>
      <c r="FB386" s="161"/>
      <c r="FC386" s="161"/>
      <c r="FD386" s="161"/>
      <c r="FE386" s="161"/>
      <c r="FF386" s="161"/>
      <c r="FG386" s="161"/>
      <c r="FH386" s="161"/>
      <c r="FI386" s="161"/>
      <c r="FJ386" s="161"/>
      <c r="FK386" s="161"/>
      <c r="FL386" s="161"/>
      <c r="FM386" s="161"/>
      <c r="FN386" s="161"/>
      <c r="FO386" s="161"/>
      <c r="FP386" s="161"/>
      <c r="FQ386" s="161"/>
      <c r="FR386" s="161"/>
      <c r="FS386" s="161"/>
      <c r="FT386" s="161"/>
      <c r="FU386" s="161"/>
      <c r="FV386" s="161"/>
      <c r="FW386" s="161"/>
      <c r="FX386" s="161"/>
      <c r="FY386" s="161"/>
      <c r="FZ386" s="161"/>
      <c r="GA386" s="59"/>
      <c r="GB386" s="162"/>
      <c r="GC386" s="162"/>
      <c r="GD386" s="162"/>
      <c r="GE386" s="162"/>
      <c r="GF386" s="161"/>
      <c r="GG386" s="161"/>
      <c r="GH386" s="59"/>
      <c r="GI386" s="59"/>
      <c r="GJ386" s="59"/>
    </row>
    <row r="387" spans="1:192" s="37" customFormat="1" ht="31.35" customHeight="1">
      <c r="A387" s="164" t="s">
        <v>97</v>
      </c>
      <c r="B387" s="164" t="s">
        <v>94</v>
      </c>
      <c r="C387" s="164" t="s">
        <v>94</v>
      </c>
      <c r="D387" s="164" t="s">
        <v>35</v>
      </c>
      <c r="E387" s="164" t="s">
        <v>105</v>
      </c>
      <c r="F387" s="49" t="s">
        <v>1318</v>
      </c>
      <c r="G387" s="618" t="s">
        <v>1225</v>
      </c>
      <c r="H387" s="62" t="s">
        <v>339</v>
      </c>
      <c r="I387" s="62"/>
      <c r="J387" s="401" t="s">
        <v>461</v>
      </c>
      <c r="K387" s="358">
        <f t="shared" si="27"/>
        <v>400000000</v>
      </c>
      <c r="L387" s="35">
        <f t="shared" si="30"/>
        <v>400000000</v>
      </c>
      <c r="M387" s="30">
        <v>400000000</v>
      </c>
      <c r="N387" s="30"/>
      <c r="O387" s="30"/>
      <c r="P387" s="290"/>
      <c r="Q387" s="30"/>
      <c r="R387" s="30"/>
      <c r="S387" s="30"/>
      <c r="T387" s="30"/>
      <c r="U387" s="30"/>
      <c r="V387" s="30"/>
      <c r="W387" s="30"/>
      <c r="X387" s="30"/>
      <c r="Y387" s="30"/>
      <c r="Z387" s="30"/>
      <c r="AA387" s="30"/>
      <c r="AB387" s="30"/>
      <c r="AC387" s="30"/>
      <c r="AD387" s="30"/>
      <c r="AE387" s="30"/>
      <c r="AF387" s="125"/>
      <c r="AG387" s="30"/>
      <c r="AH387" s="30"/>
      <c r="AI387" s="30"/>
      <c r="AJ387" s="30"/>
      <c r="AK387" s="30"/>
      <c r="AL387" s="30"/>
      <c r="AM387" s="30"/>
      <c r="AN387" s="30"/>
      <c r="AO387" s="30"/>
      <c r="AP387" s="30"/>
      <c r="AQ387" s="30"/>
      <c r="AR387" s="30"/>
      <c r="AS387" s="30"/>
      <c r="AT387" s="30"/>
      <c r="AU387" s="30"/>
      <c r="AV387" s="30"/>
      <c r="AW387" s="30"/>
      <c r="AX387" s="30"/>
      <c r="AY387" s="162"/>
      <c r="AZ387" s="162"/>
      <c r="BA387" s="162"/>
      <c r="BB387" s="162"/>
      <c r="BC387" s="162"/>
      <c r="BD387" s="162"/>
      <c r="BE387" s="162"/>
      <c r="BF387" s="16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c r="CR387" s="32"/>
      <c r="CS387" s="32"/>
      <c r="CT387" s="32"/>
      <c r="CU387" s="32"/>
      <c r="CV387" s="32"/>
      <c r="CW387" s="32"/>
      <c r="CX387" s="32"/>
      <c r="CY387" s="32"/>
      <c r="CZ387" s="32"/>
      <c r="DA387" s="32"/>
      <c r="DB387" s="388"/>
      <c r="DC387" s="32"/>
      <c r="DD387" s="32"/>
      <c r="DE387" s="32"/>
      <c r="DF387" s="32"/>
      <c r="DG387" s="32"/>
      <c r="DH387" s="32"/>
      <c r="DI387" s="32"/>
      <c r="DJ387" s="32"/>
      <c r="DK387" s="32"/>
      <c r="DL387" s="32"/>
      <c r="DM387" s="162"/>
      <c r="DN387" s="162"/>
      <c r="DO387" s="162"/>
      <c r="DP387" s="162"/>
      <c r="DQ387" s="162"/>
      <c r="DR387" s="162"/>
      <c r="DS387" s="162"/>
      <c r="DT387" s="32"/>
      <c r="DU387" s="32"/>
      <c r="DV387" s="32"/>
      <c r="DW387" s="32"/>
      <c r="DX387" s="32"/>
      <c r="DY387" s="32"/>
      <c r="DZ387" s="32"/>
      <c r="EA387" s="161"/>
      <c r="EB387" s="161"/>
      <c r="EC387" s="161"/>
      <c r="ED387" s="161"/>
      <c r="EE387" s="161"/>
      <c r="EF387" s="161"/>
      <c r="EG387" s="161"/>
      <c r="EH387" s="161"/>
      <c r="EI387" s="161"/>
      <c r="EJ387" s="161"/>
      <c r="EK387" s="161"/>
      <c r="EL387" s="161"/>
      <c r="EM387" s="161"/>
      <c r="EN387" s="161"/>
      <c r="EO387" s="161"/>
      <c r="EP387" s="161"/>
      <c r="EQ387" s="161"/>
      <c r="ER387" s="161"/>
      <c r="ES387" s="387"/>
      <c r="ET387" s="161"/>
      <c r="EU387" s="161"/>
      <c r="EV387" s="161"/>
      <c r="EW387" s="161"/>
      <c r="EX387" s="161"/>
      <c r="EY387" s="161"/>
      <c r="EZ387" s="161"/>
      <c r="FA387" s="161"/>
      <c r="FB387" s="161"/>
      <c r="FC387" s="161"/>
      <c r="FD387" s="161"/>
      <c r="FE387" s="161"/>
      <c r="FF387" s="161"/>
      <c r="FG387" s="161"/>
      <c r="FH387" s="161"/>
      <c r="FI387" s="161"/>
      <c r="FJ387" s="161"/>
      <c r="FK387" s="161"/>
      <c r="FL387" s="161"/>
      <c r="FM387" s="161"/>
      <c r="FN387" s="161"/>
      <c r="FO387" s="161"/>
      <c r="FP387" s="161"/>
      <c r="FQ387" s="161"/>
      <c r="FR387" s="161"/>
      <c r="FS387" s="161"/>
      <c r="FT387" s="161"/>
      <c r="FU387" s="161"/>
      <c r="FV387" s="161"/>
      <c r="FW387" s="161"/>
      <c r="FX387" s="161"/>
      <c r="FY387" s="161"/>
      <c r="FZ387" s="161"/>
      <c r="GA387" s="59"/>
      <c r="GB387" s="162"/>
      <c r="GC387" s="162"/>
      <c r="GD387" s="162"/>
      <c r="GE387" s="162"/>
      <c r="GF387" s="161"/>
      <c r="GG387" s="161"/>
      <c r="GH387" s="59"/>
      <c r="GI387" s="59"/>
      <c r="GJ387" s="59"/>
    </row>
    <row r="388" spans="1:192" s="37" customFormat="1" ht="44.4" customHeight="1">
      <c r="A388" s="164" t="s">
        <v>97</v>
      </c>
      <c r="B388" s="164" t="s">
        <v>94</v>
      </c>
      <c r="C388" s="164" t="s">
        <v>94</v>
      </c>
      <c r="D388" s="164" t="s">
        <v>35</v>
      </c>
      <c r="E388" s="164" t="s">
        <v>105</v>
      </c>
      <c r="F388" s="49" t="s">
        <v>1319</v>
      </c>
      <c r="G388" s="618" t="s">
        <v>1226</v>
      </c>
      <c r="H388" s="62" t="s">
        <v>339</v>
      </c>
      <c r="I388" s="62"/>
      <c r="J388" s="401" t="s">
        <v>462</v>
      </c>
      <c r="K388" s="358">
        <f t="shared" si="27"/>
        <v>100000000</v>
      </c>
      <c r="L388" s="35">
        <f t="shared" si="30"/>
        <v>100000000</v>
      </c>
      <c r="M388" s="30"/>
      <c r="N388" s="30"/>
      <c r="O388" s="30"/>
      <c r="P388" s="290"/>
      <c r="Q388" s="30"/>
      <c r="R388" s="30">
        <v>100000000</v>
      </c>
      <c r="S388" s="30"/>
      <c r="T388" s="30"/>
      <c r="U388" s="30"/>
      <c r="V388" s="30"/>
      <c r="W388" s="30"/>
      <c r="X388" s="30"/>
      <c r="Y388" s="30"/>
      <c r="Z388" s="30"/>
      <c r="AA388" s="30"/>
      <c r="AB388" s="30"/>
      <c r="AC388" s="30"/>
      <c r="AD388" s="30"/>
      <c r="AE388" s="30"/>
      <c r="AF388" s="125"/>
      <c r="AG388" s="30"/>
      <c r="AH388" s="30"/>
      <c r="AI388" s="30"/>
      <c r="AJ388" s="30"/>
      <c r="AK388" s="30"/>
      <c r="AL388" s="30"/>
      <c r="AM388" s="30"/>
      <c r="AN388" s="30"/>
      <c r="AO388" s="30"/>
      <c r="AP388" s="30"/>
      <c r="AQ388" s="30"/>
      <c r="AR388" s="30"/>
      <c r="AS388" s="30"/>
      <c r="AT388" s="30"/>
      <c r="AU388" s="30"/>
      <c r="AV388" s="30"/>
      <c r="AW388" s="30"/>
      <c r="AX388" s="30"/>
      <c r="AY388" s="162"/>
      <c r="AZ388" s="162"/>
      <c r="BA388" s="162"/>
      <c r="BB388" s="162"/>
      <c r="BC388" s="162"/>
      <c r="BD388" s="162"/>
      <c r="BE388" s="162"/>
      <c r="BF388" s="16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c r="CE388" s="32"/>
      <c r="CF388" s="32"/>
      <c r="CG388" s="32"/>
      <c r="CH388" s="32"/>
      <c r="CI388" s="32"/>
      <c r="CJ388" s="32"/>
      <c r="CK388" s="32"/>
      <c r="CL388" s="32"/>
      <c r="CM388" s="32"/>
      <c r="CN388" s="32"/>
      <c r="CO388" s="32"/>
      <c r="CP388" s="32"/>
      <c r="CQ388" s="32"/>
      <c r="CR388" s="32"/>
      <c r="CS388" s="32"/>
      <c r="CT388" s="32"/>
      <c r="CU388" s="32"/>
      <c r="CV388" s="32"/>
      <c r="CW388" s="32"/>
      <c r="CX388" s="32"/>
      <c r="CY388" s="32"/>
      <c r="CZ388" s="32"/>
      <c r="DA388" s="32"/>
      <c r="DB388" s="388"/>
      <c r="DC388" s="32"/>
      <c r="DD388" s="32"/>
      <c r="DE388" s="32"/>
      <c r="DF388" s="32"/>
      <c r="DG388" s="32"/>
      <c r="DH388" s="32"/>
      <c r="DI388" s="32"/>
      <c r="DJ388" s="32"/>
      <c r="DK388" s="32"/>
      <c r="DL388" s="32"/>
      <c r="DM388" s="162"/>
      <c r="DN388" s="162"/>
      <c r="DO388" s="162"/>
      <c r="DP388" s="162"/>
      <c r="DQ388" s="162"/>
      <c r="DR388" s="162"/>
      <c r="DS388" s="162"/>
      <c r="DT388" s="32"/>
      <c r="DU388" s="32"/>
      <c r="DV388" s="32"/>
      <c r="DW388" s="32"/>
      <c r="DX388" s="32"/>
      <c r="DY388" s="32"/>
      <c r="DZ388" s="32"/>
      <c r="EA388" s="161"/>
      <c r="EB388" s="161"/>
      <c r="EC388" s="161"/>
      <c r="ED388" s="161"/>
      <c r="EE388" s="161"/>
      <c r="EF388" s="161"/>
      <c r="EG388" s="161"/>
      <c r="EH388" s="161"/>
      <c r="EI388" s="161"/>
      <c r="EJ388" s="161"/>
      <c r="EK388" s="161"/>
      <c r="EL388" s="161"/>
      <c r="EM388" s="161"/>
      <c r="EN388" s="161"/>
      <c r="EO388" s="161"/>
      <c r="EP388" s="161"/>
      <c r="EQ388" s="161"/>
      <c r="ER388" s="161"/>
      <c r="ES388" s="387"/>
      <c r="ET388" s="161"/>
      <c r="EU388" s="161"/>
      <c r="EV388" s="161"/>
      <c r="EW388" s="161"/>
      <c r="EX388" s="161"/>
      <c r="EY388" s="161"/>
      <c r="EZ388" s="161"/>
      <c r="FA388" s="161"/>
      <c r="FB388" s="161"/>
      <c r="FC388" s="161"/>
      <c r="FD388" s="161"/>
      <c r="FE388" s="161"/>
      <c r="FF388" s="161"/>
      <c r="FG388" s="161"/>
      <c r="FH388" s="161"/>
      <c r="FI388" s="161"/>
      <c r="FJ388" s="161"/>
      <c r="FK388" s="161"/>
      <c r="FL388" s="161"/>
      <c r="FM388" s="161"/>
      <c r="FN388" s="161"/>
      <c r="FO388" s="161"/>
      <c r="FP388" s="161"/>
      <c r="FQ388" s="161"/>
      <c r="FR388" s="161"/>
      <c r="FS388" s="161"/>
      <c r="FT388" s="161"/>
      <c r="FU388" s="161"/>
      <c r="FV388" s="161"/>
      <c r="FW388" s="161"/>
      <c r="FX388" s="161"/>
      <c r="FY388" s="161"/>
      <c r="FZ388" s="161"/>
      <c r="GA388" s="59"/>
      <c r="GB388" s="162"/>
      <c r="GC388" s="162"/>
      <c r="GD388" s="162"/>
      <c r="GE388" s="162"/>
      <c r="GF388" s="161"/>
      <c r="GG388" s="161"/>
      <c r="GH388" s="59"/>
      <c r="GI388" s="59"/>
      <c r="GJ388" s="59"/>
    </row>
    <row r="389" spans="1:192" s="37" customFormat="1" ht="33.6" customHeight="1">
      <c r="A389" s="164" t="s">
        <v>97</v>
      </c>
      <c r="B389" s="164" t="s">
        <v>94</v>
      </c>
      <c r="C389" s="164" t="s">
        <v>94</v>
      </c>
      <c r="D389" s="164" t="s">
        <v>35</v>
      </c>
      <c r="E389" s="164" t="s">
        <v>105</v>
      </c>
      <c r="F389" s="49" t="s">
        <v>1320</v>
      </c>
      <c r="G389" s="618" t="s">
        <v>1227</v>
      </c>
      <c r="H389" s="62" t="s">
        <v>339</v>
      </c>
      <c r="I389" s="62"/>
      <c r="J389" s="401" t="s">
        <v>463</v>
      </c>
      <c r="K389" s="358">
        <f t="shared" si="27"/>
        <v>300000000</v>
      </c>
      <c r="L389" s="35">
        <f t="shared" si="30"/>
        <v>300000000</v>
      </c>
      <c r="M389" s="30">
        <v>300000000</v>
      </c>
      <c r="N389" s="30"/>
      <c r="O389" s="30"/>
      <c r="P389" s="290"/>
      <c r="Q389" s="30"/>
      <c r="R389" s="30"/>
      <c r="S389" s="30"/>
      <c r="T389" s="30"/>
      <c r="U389" s="30"/>
      <c r="V389" s="30"/>
      <c r="W389" s="30"/>
      <c r="X389" s="30"/>
      <c r="Y389" s="30"/>
      <c r="Z389" s="30"/>
      <c r="AA389" s="30"/>
      <c r="AB389" s="30"/>
      <c r="AC389" s="30"/>
      <c r="AD389" s="30"/>
      <c r="AE389" s="30"/>
      <c r="AF389" s="125"/>
      <c r="AG389" s="30"/>
      <c r="AH389" s="30"/>
      <c r="AI389" s="30"/>
      <c r="AJ389" s="30"/>
      <c r="AK389" s="30"/>
      <c r="AL389" s="30"/>
      <c r="AM389" s="30"/>
      <c r="AN389" s="30"/>
      <c r="AO389" s="30"/>
      <c r="AP389" s="30"/>
      <c r="AQ389" s="30"/>
      <c r="AR389" s="30"/>
      <c r="AS389" s="30"/>
      <c r="AT389" s="30"/>
      <c r="AU389" s="30"/>
      <c r="AV389" s="30"/>
      <c r="AW389" s="30"/>
      <c r="AX389" s="30"/>
      <c r="AY389" s="162"/>
      <c r="AZ389" s="162"/>
      <c r="BA389" s="162"/>
      <c r="BB389" s="162"/>
      <c r="BC389" s="162"/>
      <c r="BD389" s="162"/>
      <c r="BE389" s="162"/>
      <c r="BF389" s="16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c r="CS389" s="32"/>
      <c r="CT389" s="32"/>
      <c r="CU389" s="32"/>
      <c r="CV389" s="32"/>
      <c r="CW389" s="32"/>
      <c r="CX389" s="32"/>
      <c r="CY389" s="32"/>
      <c r="CZ389" s="32"/>
      <c r="DA389" s="32"/>
      <c r="DB389" s="388"/>
      <c r="DC389" s="32"/>
      <c r="DD389" s="32"/>
      <c r="DE389" s="32"/>
      <c r="DF389" s="32"/>
      <c r="DG389" s="32"/>
      <c r="DH389" s="32"/>
      <c r="DI389" s="32"/>
      <c r="DJ389" s="32"/>
      <c r="DK389" s="32"/>
      <c r="DL389" s="32"/>
      <c r="DM389" s="162"/>
      <c r="DN389" s="162"/>
      <c r="DO389" s="162"/>
      <c r="DP389" s="162"/>
      <c r="DQ389" s="162"/>
      <c r="DR389" s="162"/>
      <c r="DS389" s="162"/>
      <c r="DT389" s="32"/>
      <c r="DU389" s="32"/>
      <c r="DV389" s="32"/>
      <c r="DW389" s="32"/>
      <c r="DX389" s="32"/>
      <c r="DY389" s="32"/>
      <c r="DZ389" s="32"/>
      <c r="EA389" s="161"/>
      <c r="EB389" s="161"/>
      <c r="EC389" s="161"/>
      <c r="ED389" s="161"/>
      <c r="EE389" s="161"/>
      <c r="EF389" s="161"/>
      <c r="EG389" s="161"/>
      <c r="EH389" s="161"/>
      <c r="EI389" s="161"/>
      <c r="EJ389" s="161"/>
      <c r="EK389" s="161"/>
      <c r="EL389" s="161"/>
      <c r="EM389" s="161"/>
      <c r="EN389" s="161"/>
      <c r="EO389" s="161"/>
      <c r="EP389" s="161"/>
      <c r="EQ389" s="161"/>
      <c r="ER389" s="161"/>
      <c r="ES389" s="387"/>
      <c r="ET389" s="161"/>
      <c r="EU389" s="161"/>
      <c r="EV389" s="161"/>
      <c r="EW389" s="161"/>
      <c r="EX389" s="161"/>
      <c r="EY389" s="161"/>
      <c r="EZ389" s="161"/>
      <c r="FA389" s="161"/>
      <c r="FB389" s="161"/>
      <c r="FC389" s="161"/>
      <c r="FD389" s="161"/>
      <c r="FE389" s="161"/>
      <c r="FF389" s="161"/>
      <c r="FG389" s="161"/>
      <c r="FH389" s="161"/>
      <c r="FI389" s="161"/>
      <c r="FJ389" s="161"/>
      <c r="FK389" s="161"/>
      <c r="FL389" s="161"/>
      <c r="FM389" s="161"/>
      <c r="FN389" s="161"/>
      <c r="FO389" s="161"/>
      <c r="FP389" s="161"/>
      <c r="FQ389" s="161"/>
      <c r="FR389" s="161"/>
      <c r="FS389" s="161"/>
      <c r="FT389" s="161"/>
      <c r="FU389" s="161"/>
      <c r="FV389" s="161"/>
      <c r="FW389" s="161"/>
      <c r="FX389" s="161"/>
      <c r="FY389" s="161"/>
      <c r="FZ389" s="161"/>
      <c r="GA389" s="59"/>
      <c r="GB389" s="162"/>
      <c r="GC389" s="162"/>
      <c r="GD389" s="162"/>
      <c r="GE389" s="162"/>
      <c r="GF389" s="161"/>
      <c r="GG389" s="161"/>
      <c r="GH389" s="59"/>
      <c r="GI389" s="59"/>
      <c r="GJ389" s="59"/>
    </row>
    <row r="390" spans="1:192" s="111" customFormat="1" ht="14.4">
      <c r="A390" s="179" t="s">
        <v>97</v>
      </c>
      <c r="B390" s="178" t="s">
        <v>94</v>
      </c>
      <c r="C390" s="178" t="s">
        <v>35</v>
      </c>
      <c r="D390" s="178"/>
      <c r="E390" s="178"/>
      <c r="F390" s="178"/>
      <c r="G390" s="179"/>
      <c r="H390" s="179"/>
      <c r="I390" s="179"/>
      <c r="J390" s="180" t="s">
        <v>96</v>
      </c>
      <c r="K390" s="358">
        <f t="shared" si="27"/>
        <v>0</v>
      </c>
      <c r="L390" s="35">
        <f t="shared" si="30"/>
        <v>0</v>
      </c>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7"/>
      <c r="BH390" s="7"/>
      <c r="BI390" s="33"/>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14"/>
      <c r="DC390" s="8"/>
      <c r="DD390" s="8"/>
      <c r="DE390" s="8"/>
      <c r="DF390" s="8"/>
      <c r="DG390" s="8"/>
      <c r="DH390" s="8"/>
      <c r="DI390" s="8"/>
      <c r="DJ390" s="8"/>
      <c r="DK390" s="8"/>
      <c r="DL390" s="8"/>
      <c r="DM390" s="21"/>
      <c r="DN390" s="21"/>
      <c r="DO390" s="21"/>
      <c r="DP390" s="21"/>
      <c r="DQ390" s="21"/>
      <c r="DR390" s="21"/>
      <c r="DS390" s="21"/>
      <c r="DT390" s="8"/>
      <c r="DU390" s="8"/>
      <c r="DV390" s="8"/>
      <c r="DW390" s="8"/>
      <c r="DX390" s="8"/>
      <c r="DY390" s="8"/>
      <c r="DZ390" s="8"/>
      <c r="EA390" s="210"/>
      <c r="EB390" s="22"/>
      <c r="EC390" s="22"/>
      <c r="ED390" s="22"/>
      <c r="EE390" s="22"/>
      <c r="EF390" s="22"/>
      <c r="EG390" s="109"/>
      <c r="EH390" s="109"/>
      <c r="EI390" s="109"/>
      <c r="EJ390" s="109"/>
      <c r="EK390" s="109"/>
      <c r="EL390" s="109"/>
      <c r="EM390" s="109"/>
      <c r="EN390" s="109"/>
      <c r="EO390" s="109"/>
      <c r="EP390" s="109"/>
      <c r="EQ390" s="109"/>
      <c r="ER390" s="109"/>
      <c r="ES390" s="414"/>
      <c r="ET390" s="109"/>
      <c r="EU390" s="109"/>
      <c r="EV390" s="109"/>
      <c r="EW390" s="109"/>
      <c r="EX390" s="109"/>
      <c r="EY390" s="109"/>
      <c r="EZ390" s="109"/>
      <c r="FA390" s="109"/>
      <c r="FB390" s="109"/>
      <c r="FC390" s="109"/>
      <c r="FD390" s="109"/>
      <c r="FE390" s="109"/>
      <c r="FF390" s="109"/>
      <c r="FG390" s="109"/>
      <c r="FH390" s="109"/>
      <c r="FI390" s="109"/>
      <c r="FJ390" s="109"/>
      <c r="FK390" s="109"/>
      <c r="FL390" s="109"/>
      <c r="FM390" s="109"/>
      <c r="FN390" s="109"/>
      <c r="FO390" s="109"/>
      <c r="FP390" s="109"/>
      <c r="FQ390" s="109"/>
      <c r="FR390" s="109"/>
      <c r="FS390" s="109"/>
      <c r="FT390" s="109"/>
      <c r="FU390" s="109"/>
      <c r="FV390" s="109"/>
      <c r="FW390" s="109"/>
      <c r="FX390" s="110"/>
      <c r="FY390" s="108"/>
      <c r="FZ390" s="108"/>
      <c r="GA390" s="108"/>
      <c r="GB390" s="108"/>
      <c r="GC390" s="109"/>
      <c r="GD390" s="109"/>
      <c r="GE390" s="110"/>
      <c r="GF390" s="110"/>
      <c r="GG390" s="110"/>
    </row>
    <row r="391" spans="1:192" ht="14.4">
      <c r="A391" s="25" t="s">
        <v>97</v>
      </c>
      <c r="B391" s="24" t="s">
        <v>94</v>
      </c>
      <c r="C391" s="24" t="s">
        <v>35</v>
      </c>
      <c r="D391" s="78" t="s">
        <v>105</v>
      </c>
      <c r="E391" s="92"/>
      <c r="F391" s="92"/>
      <c r="G391" s="44"/>
      <c r="H391" s="44"/>
      <c r="I391" s="44"/>
      <c r="J391" s="46" t="s">
        <v>106</v>
      </c>
      <c r="K391" s="358">
        <f t="shared" si="27"/>
        <v>0</v>
      </c>
      <c r="L391" s="35">
        <f t="shared" si="30"/>
        <v>0</v>
      </c>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7"/>
      <c r="BH391" s="7"/>
      <c r="BI391" s="33"/>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14"/>
      <c r="DC391" s="8"/>
      <c r="DD391" s="8"/>
      <c r="DE391" s="8"/>
      <c r="DF391" s="8"/>
      <c r="DG391" s="8"/>
      <c r="DH391" s="8"/>
      <c r="DI391" s="8"/>
      <c r="DJ391" s="8"/>
      <c r="DK391" s="8"/>
      <c r="DL391" s="8"/>
      <c r="DM391" s="21"/>
      <c r="DN391" s="21"/>
      <c r="DO391" s="21"/>
      <c r="DP391" s="21"/>
      <c r="DQ391" s="21"/>
      <c r="DR391" s="21"/>
      <c r="DS391" s="21"/>
      <c r="DT391" s="8"/>
      <c r="DU391" s="8"/>
      <c r="DV391" s="8"/>
      <c r="DW391" s="8"/>
      <c r="DX391" s="8"/>
      <c r="DY391" s="8"/>
      <c r="DZ391" s="8"/>
      <c r="EA391" s="210"/>
      <c r="EB391" s="22"/>
      <c r="EC391" s="22"/>
      <c r="ED391" s="22"/>
      <c r="EE391" s="22"/>
      <c r="EF391" s="22"/>
      <c r="EG391" s="22"/>
      <c r="EH391" s="22"/>
      <c r="EI391" s="22"/>
      <c r="EJ391" s="22"/>
      <c r="EK391" s="22"/>
      <c r="EL391" s="22"/>
      <c r="EM391" s="22"/>
      <c r="EN391" s="22"/>
      <c r="EO391" s="22"/>
      <c r="EP391" s="22"/>
      <c r="EQ391" s="22"/>
      <c r="ER391" s="22"/>
      <c r="ES391" s="383"/>
      <c r="ET391" s="22"/>
      <c r="EU391" s="22"/>
      <c r="EV391" s="22"/>
      <c r="EW391" s="22"/>
      <c r="EX391" s="22"/>
      <c r="EY391" s="22"/>
      <c r="EZ391" s="22"/>
      <c r="FA391" s="22"/>
      <c r="FB391" s="22"/>
      <c r="FC391" s="22"/>
      <c r="FD391" s="22"/>
      <c r="FE391" s="22"/>
      <c r="FF391" s="22"/>
      <c r="FG391" s="22"/>
      <c r="FH391" s="22"/>
      <c r="FI391" s="22"/>
      <c r="FJ391" s="22"/>
      <c r="FK391" s="22"/>
      <c r="FL391" s="22"/>
      <c r="FM391" s="22"/>
      <c r="FN391" s="22"/>
      <c r="FO391" s="22"/>
      <c r="FP391" s="22"/>
      <c r="FQ391" s="22"/>
      <c r="FR391" s="22"/>
      <c r="FS391" s="22"/>
      <c r="FT391" s="22"/>
      <c r="FU391" s="22"/>
      <c r="FV391" s="22"/>
      <c r="FW391" s="22"/>
      <c r="FX391" s="22"/>
      <c r="FY391" s="22"/>
      <c r="FZ391" s="22"/>
      <c r="GA391" s="23"/>
      <c r="GB391" s="21"/>
      <c r="GC391" s="21"/>
      <c r="GD391" s="21"/>
      <c r="GE391" s="21"/>
      <c r="GF391" s="22"/>
      <c r="GG391" s="22"/>
      <c r="GH391" s="384"/>
      <c r="GI391" s="23"/>
      <c r="GJ391" s="23"/>
    </row>
    <row r="392" spans="1:192" ht="14.4">
      <c r="A392" s="24" t="s">
        <v>97</v>
      </c>
      <c r="B392" s="24" t="s">
        <v>94</v>
      </c>
      <c r="C392" s="24" t="s">
        <v>35</v>
      </c>
      <c r="D392" s="24" t="s">
        <v>105</v>
      </c>
      <c r="E392" s="24" t="s">
        <v>109</v>
      </c>
      <c r="F392" s="24"/>
      <c r="G392" s="25"/>
      <c r="H392" s="25"/>
      <c r="I392" s="25"/>
      <c r="J392" s="139" t="s">
        <v>259</v>
      </c>
      <c r="K392" s="358">
        <f t="shared" si="27"/>
        <v>0</v>
      </c>
      <c r="L392" s="35">
        <f t="shared" si="30"/>
        <v>0</v>
      </c>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7"/>
      <c r="BH392" s="7"/>
      <c r="BI392" s="33"/>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14"/>
      <c r="DC392" s="8"/>
      <c r="DD392" s="8"/>
      <c r="DE392" s="8"/>
      <c r="DF392" s="8"/>
      <c r="DG392" s="8"/>
      <c r="DH392" s="8"/>
      <c r="DI392" s="8"/>
      <c r="DJ392" s="8"/>
      <c r="DK392" s="8"/>
      <c r="DL392" s="8"/>
      <c r="DM392" s="21"/>
      <c r="DN392" s="21"/>
      <c r="DO392" s="21"/>
      <c r="DP392" s="21"/>
      <c r="DQ392" s="21"/>
      <c r="DR392" s="21"/>
      <c r="DS392" s="21"/>
      <c r="DT392" s="8"/>
      <c r="DU392" s="8"/>
      <c r="DV392" s="8"/>
      <c r="DW392" s="8"/>
      <c r="DX392" s="8"/>
      <c r="DY392" s="8"/>
      <c r="DZ392" s="8"/>
      <c r="EA392" s="210"/>
      <c r="EB392" s="22"/>
      <c r="EC392" s="22"/>
      <c r="ED392" s="22"/>
      <c r="EE392" s="22"/>
      <c r="EF392" s="22"/>
      <c r="EG392" s="22"/>
      <c r="EH392" s="22"/>
      <c r="EI392" s="22"/>
      <c r="EJ392" s="22"/>
      <c r="EK392" s="22"/>
      <c r="EL392" s="22"/>
      <c r="EM392" s="22"/>
      <c r="EN392" s="22"/>
      <c r="EO392" s="22"/>
      <c r="EP392" s="22"/>
      <c r="EQ392" s="22"/>
      <c r="ER392" s="22"/>
      <c r="ES392" s="383"/>
      <c r="ET392" s="22"/>
      <c r="EU392" s="22"/>
      <c r="EV392" s="22"/>
      <c r="EW392" s="22"/>
      <c r="EX392" s="22"/>
      <c r="EY392" s="22"/>
      <c r="EZ392" s="22"/>
      <c r="FA392" s="22"/>
      <c r="FB392" s="22"/>
      <c r="FC392" s="22"/>
      <c r="FD392" s="22"/>
      <c r="FE392" s="22"/>
      <c r="FF392" s="22"/>
      <c r="FG392" s="22"/>
      <c r="FH392" s="22"/>
      <c r="FI392" s="22"/>
      <c r="FJ392" s="22"/>
      <c r="FK392" s="22"/>
      <c r="FL392" s="22"/>
      <c r="FM392" s="22"/>
      <c r="FN392" s="22"/>
      <c r="FO392" s="22"/>
      <c r="FP392" s="22"/>
      <c r="FQ392" s="22"/>
      <c r="FR392" s="22"/>
      <c r="FS392" s="22"/>
      <c r="FT392" s="22"/>
      <c r="FU392" s="22"/>
      <c r="FV392" s="22"/>
      <c r="FW392" s="22"/>
      <c r="FX392" s="22"/>
      <c r="FY392" s="22"/>
      <c r="FZ392" s="22"/>
      <c r="GA392" s="23"/>
      <c r="GB392" s="21"/>
      <c r="GC392" s="21"/>
      <c r="GD392" s="21"/>
      <c r="GE392" s="21"/>
      <c r="GF392" s="22"/>
      <c r="GG392" s="22"/>
      <c r="GH392" s="384"/>
      <c r="GI392" s="23"/>
      <c r="GJ392" s="23"/>
    </row>
    <row r="393" spans="1:192" ht="51" customHeight="1">
      <c r="A393" s="28" t="s">
        <v>97</v>
      </c>
      <c r="B393" s="28" t="s">
        <v>94</v>
      </c>
      <c r="C393" s="28" t="s">
        <v>35</v>
      </c>
      <c r="D393" s="28" t="s">
        <v>105</v>
      </c>
      <c r="E393" s="28" t="s">
        <v>109</v>
      </c>
      <c r="F393" s="49" t="s">
        <v>1321</v>
      </c>
      <c r="G393" s="618" t="s">
        <v>1228</v>
      </c>
      <c r="H393" s="62" t="s">
        <v>339</v>
      </c>
      <c r="I393" s="25"/>
      <c r="J393" s="401" t="s">
        <v>465</v>
      </c>
      <c r="K393" s="358">
        <f t="shared" si="27"/>
        <v>100000000</v>
      </c>
      <c r="L393" s="35">
        <f t="shared" ref="L393:L424" si="33">SUM(M393:BH393)</f>
        <v>100000000</v>
      </c>
      <c r="M393" s="21">
        <v>100000000</v>
      </c>
      <c r="Q393" s="21"/>
      <c r="R393" s="21"/>
      <c r="S393" s="21"/>
      <c r="T393" s="21"/>
      <c r="U393" s="21"/>
      <c r="V393" s="21"/>
      <c r="W393" s="21"/>
      <c r="X393" s="21"/>
      <c r="Y393" s="21"/>
      <c r="Z393" s="21"/>
      <c r="AA393" s="21"/>
      <c r="AB393" s="21"/>
      <c r="AC393" s="21"/>
      <c r="AD393" s="21"/>
      <c r="AE393" s="21"/>
      <c r="AF393" s="91"/>
      <c r="AG393" s="21"/>
      <c r="AH393" s="21"/>
      <c r="AI393" s="21"/>
      <c r="AJ393" s="21"/>
      <c r="AK393" s="21"/>
      <c r="AL393" s="21"/>
      <c r="AM393" s="21"/>
      <c r="AN393" s="21"/>
      <c r="AO393" s="21"/>
      <c r="AP393" s="21"/>
      <c r="AQ393" s="21"/>
      <c r="AR393" s="21"/>
      <c r="AS393" s="21"/>
      <c r="AT393" s="21"/>
      <c r="AU393" s="21"/>
      <c r="AV393" s="21"/>
      <c r="AW393" s="21"/>
      <c r="AX393" s="21"/>
      <c r="AY393" s="85"/>
      <c r="AZ393" s="85"/>
      <c r="BA393" s="85"/>
      <c r="BB393" s="85"/>
      <c r="BC393" s="85"/>
      <c r="BD393" s="85"/>
      <c r="BE393" s="85"/>
      <c r="BF393" s="85"/>
      <c r="BG393" s="31"/>
      <c r="BH393" s="31"/>
      <c r="BI393" s="32"/>
      <c r="BJ393" s="172"/>
      <c r="BK393" s="172"/>
      <c r="BL393" s="172"/>
      <c r="BM393" s="172"/>
      <c r="BN393" s="172"/>
      <c r="BO393" s="172"/>
      <c r="BP393" s="172"/>
      <c r="BQ393" s="172"/>
      <c r="BR393" s="172"/>
      <c r="BS393" s="172"/>
      <c r="BT393" s="172"/>
      <c r="BU393" s="172"/>
      <c r="BV393" s="172"/>
      <c r="BW393" s="172"/>
      <c r="BX393" s="172"/>
      <c r="BY393" s="172"/>
      <c r="BZ393" s="172"/>
      <c r="CA393" s="172"/>
      <c r="CB393" s="172"/>
      <c r="CC393" s="172"/>
      <c r="CD393" s="172"/>
      <c r="CE393" s="172"/>
      <c r="CF393" s="172"/>
      <c r="CG393" s="172"/>
      <c r="CH393" s="172"/>
      <c r="CI393" s="172"/>
      <c r="CJ393" s="172"/>
      <c r="CK393" s="172"/>
      <c r="CL393" s="172"/>
      <c r="CM393" s="172"/>
      <c r="CN393" s="172"/>
      <c r="CO393" s="172"/>
      <c r="CP393" s="172"/>
      <c r="CQ393" s="172"/>
      <c r="CR393" s="172"/>
      <c r="CS393" s="172"/>
      <c r="CT393" s="172"/>
      <c r="CU393" s="172"/>
      <c r="CV393" s="172"/>
      <c r="CW393" s="172"/>
      <c r="CX393" s="172"/>
      <c r="CY393" s="172"/>
      <c r="CZ393" s="172"/>
      <c r="DA393" s="172"/>
      <c r="DB393" s="412"/>
      <c r="DC393" s="172"/>
      <c r="DD393" s="172"/>
      <c r="DE393" s="172"/>
      <c r="DF393" s="172"/>
      <c r="DG393" s="172"/>
      <c r="DH393" s="172"/>
      <c r="DI393" s="172"/>
      <c r="DJ393" s="172"/>
      <c r="DK393" s="172"/>
      <c r="DL393" s="172"/>
      <c r="DM393" s="85"/>
      <c r="DN393" s="85"/>
      <c r="DO393" s="85"/>
      <c r="DP393" s="85"/>
      <c r="DQ393" s="85"/>
      <c r="DR393" s="85"/>
      <c r="DS393" s="85"/>
      <c r="DT393" s="172"/>
      <c r="DU393" s="172"/>
      <c r="DV393" s="172"/>
      <c r="DW393" s="172"/>
      <c r="DX393" s="172"/>
      <c r="DY393" s="172"/>
      <c r="DZ393" s="172"/>
      <c r="EA393" s="300"/>
      <c r="EB393" s="301"/>
      <c r="EC393" s="301"/>
      <c r="ED393" s="301"/>
      <c r="EE393" s="301"/>
      <c r="EF393" s="301"/>
      <c r="EG393" s="301"/>
      <c r="EH393" s="301"/>
      <c r="EI393" s="301"/>
      <c r="EJ393" s="301"/>
      <c r="EK393" s="301"/>
      <c r="EL393" s="301"/>
      <c r="EM393" s="301"/>
      <c r="EN393" s="301"/>
      <c r="EO393" s="301"/>
      <c r="EP393" s="301"/>
      <c r="EQ393" s="301"/>
      <c r="ER393" s="301"/>
      <c r="ES393" s="413"/>
      <c r="ET393" s="301"/>
      <c r="EU393" s="301"/>
      <c r="EV393" s="301"/>
      <c r="EW393" s="301"/>
      <c r="EX393" s="301"/>
      <c r="EY393" s="301"/>
      <c r="EZ393" s="301"/>
      <c r="FA393" s="301"/>
      <c r="FB393" s="301"/>
      <c r="FC393" s="301"/>
      <c r="FD393" s="301"/>
      <c r="FE393" s="301"/>
      <c r="FF393" s="301"/>
      <c r="FG393" s="301"/>
      <c r="FH393" s="301"/>
      <c r="FI393" s="301"/>
      <c r="FJ393" s="301"/>
      <c r="FK393" s="301"/>
      <c r="FL393" s="301"/>
      <c r="FM393" s="301"/>
      <c r="FN393" s="301"/>
      <c r="FO393" s="301"/>
      <c r="FP393" s="301"/>
      <c r="FQ393" s="301"/>
      <c r="FR393" s="301"/>
      <c r="FS393" s="301"/>
      <c r="FT393" s="301"/>
      <c r="FU393" s="301"/>
      <c r="FV393" s="301"/>
      <c r="FW393" s="301"/>
      <c r="FX393" s="301"/>
      <c r="FY393" s="301"/>
      <c r="FZ393" s="301"/>
      <c r="GA393" s="382"/>
      <c r="GB393" s="85"/>
      <c r="GC393" s="85"/>
      <c r="GD393" s="85"/>
      <c r="GE393" s="85"/>
      <c r="GF393" s="301"/>
      <c r="GG393" s="301"/>
      <c r="GH393" s="382"/>
      <c r="GI393" s="382"/>
      <c r="GJ393" s="382"/>
    </row>
    <row r="394" spans="1:192" ht="64.650000000000006" customHeight="1">
      <c r="A394" s="28" t="s">
        <v>97</v>
      </c>
      <c r="B394" s="28" t="s">
        <v>94</v>
      </c>
      <c r="C394" s="28" t="s">
        <v>35</v>
      </c>
      <c r="D394" s="28" t="s">
        <v>105</v>
      </c>
      <c r="E394" s="28" t="s">
        <v>109</v>
      </c>
      <c r="F394" s="49" t="s">
        <v>1322</v>
      </c>
      <c r="G394" s="618" t="s">
        <v>1229</v>
      </c>
      <c r="H394" s="62" t="s">
        <v>339</v>
      </c>
      <c r="I394" s="25"/>
      <c r="J394" s="401" t="s">
        <v>466</v>
      </c>
      <c r="K394" s="358">
        <f t="shared" ref="K394:K460" si="34">+L394</f>
        <v>100000000</v>
      </c>
      <c r="L394" s="35">
        <f t="shared" si="33"/>
        <v>100000000</v>
      </c>
      <c r="M394" s="21">
        <v>100000000</v>
      </c>
      <c r="Q394" s="21"/>
      <c r="R394" s="21"/>
      <c r="S394" s="21"/>
      <c r="T394" s="21"/>
      <c r="U394" s="21"/>
      <c r="V394" s="21"/>
      <c r="W394" s="21"/>
      <c r="X394" s="21"/>
      <c r="Y394" s="21"/>
      <c r="Z394" s="21"/>
      <c r="AA394" s="21"/>
      <c r="AB394" s="21"/>
      <c r="AC394" s="21"/>
      <c r="AD394" s="21"/>
      <c r="AE394" s="21"/>
      <c r="AF394" s="91"/>
      <c r="AG394" s="21"/>
      <c r="AH394" s="21"/>
      <c r="AI394" s="21"/>
      <c r="AJ394" s="21"/>
      <c r="AK394" s="21"/>
      <c r="AL394" s="21"/>
      <c r="AM394" s="21"/>
      <c r="AN394" s="21"/>
      <c r="AO394" s="21"/>
      <c r="AP394" s="21"/>
      <c r="AQ394" s="21"/>
      <c r="AR394" s="21"/>
      <c r="AS394" s="21"/>
      <c r="AT394" s="21"/>
      <c r="AU394" s="21"/>
      <c r="AV394" s="21"/>
      <c r="AW394" s="21"/>
      <c r="AX394" s="21"/>
      <c r="AY394" s="85"/>
      <c r="AZ394" s="85"/>
      <c r="BA394" s="85"/>
      <c r="BB394" s="85"/>
      <c r="BC394" s="85"/>
      <c r="BD394" s="85"/>
      <c r="BE394" s="85"/>
      <c r="BF394" s="85"/>
      <c r="BG394" s="31"/>
      <c r="BH394" s="31"/>
      <c r="BI394" s="32"/>
      <c r="BJ394" s="172"/>
      <c r="BK394" s="172"/>
      <c r="BL394" s="172"/>
      <c r="BM394" s="172"/>
      <c r="BN394" s="172"/>
      <c r="BO394" s="172"/>
      <c r="BP394" s="172"/>
      <c r="BQ394" s="172"/>
      <c r="BR394" s="172"/>
      <c r="BS394" s="172"/>
      <c r="BT394" s="172"/>
      <c r="BU394" s="172"/>
      <c r="BV394" s="172"/>
      <c r="BW394" s="172"/>
      <c r="BX394" s="172"/>
      <c r="BY394" s="172"/>
      <c r="BZ394" s="172"/>
      <c r="CA394" s="172"/>
      <c r="CB394" s="172"/>
      <c r="CC394" s="172"/>
      <c r="CD394" s="172"/>
      <c r="CE394" s="172"/>
      <c r="CF394" s="172"/>
      <c r="CG394" s="172"/>
      <c r="CH394" s="172"/>
      <c r="CI394" s="172"/>
      <c r="CJ394" s="172"/>
      <c r="CK394" s="172"/>
      <c r="CL394" s="172"/>
      <c r="CM394" s="172"/>
      <c r="CN394" s="172"/>
      <c r="CO394" s="172"/>
      <c r="CP394" s="172"/>
      <c r="CQ394" s="172"/>
      <c r="CR394" s="172"/>
      <c r="CS394" s="172"/>
      <c r="CT394" s="172"/>
      <c r="CU394" s="172"/>
      <c r="CV394" s="172"/>
      <c r="CW394" s="172"/>
      <c r="CX394" s="172"/>
      <c r="CY394" s="172"/>
      <c r="CZ394" s="172"/>
      <c r="DA394" s="172"/>
      <c r="DB394" s="412"/>
      <c r="DC394" s="172"/>
      <c r="DD394" s="172"/>
      <c r="DE394" s="172"/>
      <c r="DF394" s="172"/>
      <c r="DG394" s="172"/>
      <c r="DH394" s="172"/>
      <c r="DI394" s="172"/>
      <c r="DJ394" s="172"/>
      <c r="DK394" s="172"/>
      <c r="DL394" s="172"/>
      <c r="DM394" s="85"/>
      <c r="DN394" s="85"/>
      <c r="DO394" s="85"/>
      <c r="DP394" s="85"/>
      <c r="DQ394" s="85"/>
      <c r="DR394" s="85"/>
      <c r="DS394" s="85"/>
      <c r="DT394" s="172"/>
      <c r="DU394" s="172"/>
      <c r="DV394" s="172"/>
      <c r="DW394" s="172"/>
      <c r="DX394" s="172"/>
      <c r="DY394" s="172"/>
      <c r="DZ394" s="172"/>
      <c r="EA394" s="300"/>
      <c r="EB394" s="301"/>
      <c r="EC394" s="301"/>
      <c r="ED394" s="301"/>
      <c r="EE394" s="301"/>
      <c r="EF394" s="301"/>
      <c r="EG394" s="301"/>
      <c r="EH394" s="301"/>
      <c r="EI394" s="301"/>
      <c r="EJ394" s="301"/>
      <c r="EK394" s="301"/>
      <c r="EL394" s="301"/>
      <c r="EM394" s="301"/>
      <c r="EN394" s="301"/>
      <c r="EO394" s="301"/>
      <c r="EP394" s="301"/>
      <c r="EQ394" s="301"/>
      <c r="ER394" s="301"/>
      <c r="ES394" s="413"/>
      <c r="ET394" s="301"/>
      <c r="EU394" s="301"/>
      <c r="EV394" s="301"/>
      <c r="EW394" s="301"/>
      <c r="EX394" s="301"/>
      <c r="EY394" s="301"/>
      <c r="EZ394" s="301"/>
      <c r="FA394" s="301"/>
      <c r="FB394" s="301"/>
      <c r="FC394" s="301"/>
      <c r="FD394" s="301"/>
      <c r="FE394" s="301"/>
      <c r="FF394" s="301"/>
      <c r="FG394" s="301"/>
      <c r="FH394" s="301"/>
      <c r="FI394" s="301"/>
      <c r="FJ394" s="301"/>
      <c r="FK394" s="301"/>
      <c r="FL394" s="301"/>
      <c r="FM394" s="301"/>
      <c r="FN394" s="301"/>
      <c r="FO394" s="301"/>
      <c r="FP394" s="301"/>
      <c r="FQ394" s="301"/>
      <c r="FR394" s="301"/>
      <c r="FS394" s="301"/>
      <c r="FT394" s="301"/>
      <c r="FU394" s="301"/>
      <c r="FV394" s="301"/>
      <c r="FW394" s="301"/>
      <c r="FX394" s="301"/>
      <c r="FY394" s="301"/>
      <c r="FZ394" s="301"/>
      <c r="GA394" s="382"/>
      <c r="GB394" s="85"/>
      <c r="GC394" s="85"/>
      <c r="GD394" s="85"/>
      <c r="GE394" s="85"/>
      <c r="GF394" s="301"/>
      <c r="GG394" s="301"/>
      <c r="GH394" s="382"/>
      <c r="GI394" s="382"/>
      <c r="GJ394" s="382"/>
    </row>
    <row r="395" spans="1:192" s="37" customFormat="1" ht="38.4" customHeight="1">
      <c r="A395" s="28" t="s">
        <v>97</v>
      </c>
      <c r="B395" s="28" t="s">
        <v>94</v>
      </c>
      <c r="C395" s="28" t="s">
        <v>35</v>
      </c>
      <c r="D395" s="28" t="s">
        <v>105</v>
      </c>
      <c r="E395" s="28" t="s">
        <v>109</v>
      </c>
      <c r="F395" s="49" t="s">
        <v>1323</v>
      </c>
      <c r="G395" s="618" t="s">
        <v>1230</v>
      </c>
      <c r="H395" s="62" t="s">
        <v>339</v>
      </c>
      <c r="I395" s="62"/>
      <c r="J395" s="401" t="s">
        <v>467</v>
      </c>
      <c r="K395" s="358">
        <f t="shared" si="34"/>
        <v>100000000</v>
      </c>
      <c r="L395" s="35">
        <f t="shared" si="33"/>
        <v>100000000</v>
      </c>
      <c r="M395" s="30">
        <v>100000000</v>
      </c>
      <c r="N395" s="30"/>
      <c r="O395" s="30"/>
      <c r="P395" s="290"/>
      <c r="Q395" s="30"/>
      <c r="R395" s="30"/>
      <c r="S395" s="30"/>
      <c r="T395" s="30"/>
      <c r="U395" s="30"/>
      <c r="V395" s="30"/>
      <c r="W395" s="30"/>
      <c r="X395" s="30"/>
      <c r="Y395" s="30"/>
      <c r="Z395" s="30"/>
      <c r="AA395" s="30"/>
      <c r="AB395" s="30"/>
      <c r="AC395" s="30"/>
      <c r="AD395" s="30"/>
      <c r="AE395" s="30"/>
      <c r="AF395" s="125"/>
      <c r="AG395" s="30"/>
      <c r="AH395" s="30"/>
      <c r="AI395" s="30"/>
      <c r="AJ395" s="30"/>
      <c r="AK395" s="30"/>
      <c r="AL395" s="30"/>
      <c r="AM395" s="30"/>
      <c r="AN395" s="30"/>
      <c r="AO395" s="30"/>
      <c r="AP395" s="30"/>
      <c r="AQ395" s="30"/>
      <c r="AR395" s="30"/>
      <c r="AS395" s="30"/>
      <c r="AT395" s="30"/>
      <c r="AU395" s="30"/>
      <c r="AV395" s="30"/>
      <c r="AW395" s="30"/>
      <c r="AX395" s="30"/>
      <c r="AY395" s="162"/>
      <c r="AZ395" s="162"/>
      <c r="BA395" s="162"/>
      <c r="BB395" s="162"/>
      <c r="BC395" s="162"/>
      <c r="BD395" s="162"/>
      <c r="BE395" s="162"/>
      <c r="BF395" s="16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c r="CS395" s="32"/>
      <c r="CT395" s="32"/>
      <c r="CU395" s="32"/>
      <c r="CV395" s="32"/>
      <c r="CW395" s="32"/>
      <c r="CX395" s="32"/>
      <c r="CY395" s="32"/>
      <c r="CZ395" s="32"/>
      <c r="DA395" s="32"/>
      <c r="DB395" s="388"/>
      <c r="DC395" s="32"/>
      <c r="DD395" s="32"/>
      <c r="DE395" s="32"/>
      <c r="DF395" s="32"/>
      <c r="DG395" s="32"/>
      <c r="DH395" s="32"/>
      <c r="DI395" s="32"/>
      <c r="DJ395" s="32"/>
      <c r="DK395" s="32"/>
      <c r="DL395" s="32"/>
      <c r="DM395" s="162"/>
      <c r="DN395" s="162"/>
      <c r="DO395" s="162"/>
      <c r="DP395" s="162"/>
      <c r="DQ395" s="162"/>
      <c r="DR395" s="162"/>
      <c r="DS395" s="162"/>
      <c r="DT395" s="32"/>
      <c r="DU395" s="32"/>
      <c r="DV395" s="32"/>
      <c r="DW395" s="32"/>
      <c r="DX395" s="32"/>
      <c r="DY395" s="32"/>
      <c r="DZ395" s="32"/>
      <c r="EA395" s="161"/>
      <c r="EB395" s="161"/>
      <c r="EC395" s="161"/>
      <c r="ED395" s="161"/>
      <c r="EE395" s="161"/>
      <c r="EF395" s="161"/>
      <c r="EG395" s="161"/>
      <c r="EH395" s="161"/>
      <c r="EI395" s="161"/>
      <c r="EJ395" s="161"/>
      <c r="EK395" s="161"/>
      <c r="EL395" s="161"/>
      <c r="EM395" s="161"/>
      <c r="EN395" s="161"/>
      <c r="EO395" s="161"/>
      <c r="EP395" s="161"/>
      <c r="EQ395" s="161"/>
      <c r="ER395" s="161"/>
      <c r="ES395" s="387"/>
      <c r="ET395" s="161"/>
      <c r="EU395" s="161"/>
      <c r="EV395" s="161"/>
      <c r="EW395" s="161"/>
      <c r="EX395" s="161"/>
      <c r="EY395" s="161"/>
      <c r="EZ395" s="161"/>
      <c r="FA395" s="161"/>
      <c r="FB395" s="161"/>
      <c r="FC395" s="161"/>
      <c r="FD395" s="161"/>
      <c r="FE395" s="161"/>
      <c r="FF395" s="161"/>
      <c r="FG395" s="161"/>
      <c r="FH395" s="161"/>
      <c r="FI395" s="161"/>
      <c r="FJ395" s="161"/>
      <c r="FK395" s="161"/>
      <c r="FL395" s="161"/>
      <c r="FM395" s="161"/>
      <c r="FN395" s="161"/>
      <c r="FO395" s="161"/>
      <c r="FP395" s="161"/>
      <c r="FQ395" s="161"/>
      <c r="FR395" s="161"/>
      <c r="FS395" s="161"/>
      <c r="FT395" s="161"/>
      <c r="FU395" s="161"/>
      <c r="FV395" s="161"/>
      <c r="FW395" s="161"/>
      <c r="FX395" s="161"/>
      <c r="FY395" s="161"/>
      <c r="FZ395" s="161"/>
      <c r="GA395" s="59"/>
      <c r="GB395" s="162"/>
      <c r="GC395" s="162"/>
      <c r="GD395" s="162"/>
      <c r="GE395" s="162"/>
      <c r="GF395" s="161"/>
      <c r="GG395" s="161"/>
      <c r="GH395" s="59"/>
      <c r="GI395" s="59"/>
      <c r="GJ395" s="59"/>
    </row>
    <row r="396" spans="1:192" ht="43.35" customHeight="1">
      <c r="A396" s="10" t="s">
        <v>124</v>
      </c>
      <c r="B396" s="167"/>
      <c r="C396" s="167"/>
      <c r="D396" s="167"/>
      <c r="E396" s="167"/>
      <c r="F396" s="167"/>
      <c r="G396" s="11"/>
      <c r="H396" s="11"/>
      <c r="I396" s="11"/>
      <c r="J396" s="280" t="s">
        <v>260</v>
      </c>
      <c r="K396" s="358">
        <f t="shared" si="34"/>
        <v>0</v>
      </c>
      <c r="L396" s="35">
        <f t="shared" si="33"/>
        <v>0</v>
      </c>
      <c r="M396" s="22"/>
      <c r="N396" s="22"/>
      <c r="O396" s="22"/>
      <c r="P396" s="22"/>
      <c r="Q396" s="326"/>
      <c r="R396" s="326"/>
      <c r="S396" s="326"/>
      <c r="T396" s="326"/>
      <c r="U396" s="326"/>
      <c r="V396" s="326"/>
      <c r="W396" s="326"/>
      <c r="X396" s="326"/>
      <c r="Y396" s="326"/>
      <c r="Z396" s="326"/>
      <c r="AA396" s="326"/>
      <c r="AB396" s="326"/>
      <c r="AC396" s="326"/>
      <c r="AD396" s="326"/>
      <c r="AE396" s="326"/>
      <c r="AF396" s="347"/>
      <c r="AG396" s="22"/>
      <c r="AH396" s="22"/>
      <c r="AI396" s="22"/>
      <c r="AJ396" s="22"/>
      <c r="AK396" s="22"/>
      <c r="AL396" s="22"/>
      <c r="AM396" s="22"/>
      <c r="AN396" s="22"/>
      <c r="AO396" s="23"/>
      <c r="AP396" s="21"/>
      <c r="AQ396" s="21"/>
      <c r="AR396" s="21"/>
      <c r="AS396" s="21"/>
      <c r="AT396" s="22"/>
      <c r="AU396" s="22"/>
      <c r="AV396" s="23"/>
      <c r="AW396" s="23"/>
      <c r="AX396" s="23"/>
      <c r="BG396" s="1"/>
    </row>
    <row r="397" spans="1:192" ht="16.649999999999999" customHeight="1">
      <c r="A397" s="18" t="s">
        <v>124</v>
      </c>
      <c r="B397" s="18" t="s">
        <v>35</v>
      </c>
      <c r="C397" s="18"/>
      <c r="D397" s="18"/>
      <c r="E397" s="18"/>
      <c r="F397" s="18"/>
      <c r="G397" s="19"/>
      <c r="H397" s="19"/>
      <c r="I397" s="19"/>
      <c r="J397" s="248" t="s">
        <v>84</v>
      </c>
      <c r="K397" s="358">
        <f t="shared" si="34"/>
        <v>0</v>
      </c>
      <c r="L397" s="35">
        <f t="shared" si="33"/>
        <v>0</v>
      </c>
      <c r="M397" s="22"/>
      <c r="N397" s="22"/>
      <c r="O397" s="22"/>
      <c r="P397" s="22"/>
      <c r="Q397" s="326"/>
      <c r="R397" s="326"/>
      <c r="S397" s="326"/>
      <c r="T397" s="326"/>
      <c r="U397" s="326"/>
      <c r="V397" s="326"/>
      <c r="W397" s="326"/>
      <c r="X397" s="326"/>
      <c r="Y397" s="326"/>
      <c r="Z397" s="326"/>
      <c r="AA397" s="326"/>
      <c r="AB397" s="326"/>
      <c r="AC397" s="326"/>
      <c r="AD397" s="326"/>
      <c r="AE397" s="326"/>
      <c r="AF397" s="347"/>
      <c r="AG397" s="22"/>
      <c r="AH397" s="22"/>
      <c r="AI397" s="22"/>
      <c r="AJ397" s="22"/>
      <c r="AK397" s="22"/>
      <c r="AL397" s="22"/>
      <c r="AM397" s="22"/>
      <c r="AN397" s="22"/>
      <c r="AO397" s="23"/>
      <c r="AP397" s="21"/>
      <c r="AQ397" s="21"/>
      <c r="AR397" s="21"/>
      <c r="AS397" s="21"/>
      <c r="AT397" s="22"/>
      <c r="AU397" s="22"/>
      <c r="AV397" s="23"/>
      <c r="AW397" s="23"/>
      <c r="AX397" s="23"/>
      <c r="BG397" s="1"/>
    </row>
    <row r="398" spans="1:192" ht="18" customHeight="1">
      <c r="A398" s="18" t="s">
        <v>124</v>
      </c>
      <c r="B398" s="18" t="s">
        <v>35</v>
      </c>
      <c r="C398" s="18" t="s">
        <v>35</v>
      </c>
      <c r="D398" s="18"/>
      <c r="E398" s="18"/>
      <c r="F398" s="18"/>
      <c r="G398" s="19"/>
      <c r="H398" s="19"/>
      <c r="I398" s="19"/>
      <c r="J398" s="248" t="s">
        <v>85</v>
      </c>
      <c r="K398" s="358">
        <f t="shared" si="34"/>
        <v>0</v>
      </c>
      <c r="L398" s="35">
        <f t="shared" si="33"/>
        <v>0</v>
      </c>
      <c r="M398" s="22"/>
      <c r="N398" s="22"/>
      <c r="O398" s="22"/>
      <c r="P398" s="22"/>
      <c r="Q398" s="326"/>
      <c r="R398" s="326"/>
      <c r="S398" s="326"/>
      <c r="T398" s="326"/>
      <c r="U398" s="326"/>
      <c r="V398" s="326"/>
      <c r="W398" s="326"/>
      <c r="X398" s="326"/>
      <c r="Y398" s="326"/>
      <c r="Z398" s="326"/>
      <c r="AA398" s="326"/>
      <c r="AB398" s="326"/>
      <c r="AC398" s="326"/>
      <c r="AD398" s="326"/>
      <c r="AE398" s="326"/>
      <c r="AF398" s="347"/>
      <c r="AG398" s="22"/>
      <c r="AH398" s="22"/>
      <c r="AI398" s="22"/>
      <c r="AJ398" s="22"/>
      <c r="AK398" s="22"/>
      <c r="AL398" s="22"/>
      <c r="AM398" s="22"/>
      <c r="AN398" s="22"/>
      <c r="AO398" s="23"/>
      <c r="AP398" s="21"/>
      <c r="AQ398" s="21"/>
      <c r="AR398" s="21"/>
      <c r="AS398" s="21"/>
      <c r="AT398" s="22"/>
      <c r="AU398" s="22"/>
      <c r="AV398" s="23"/>
      <c r="AW398" s="23"/>
      <c r="AX398" s="23"/>
      <c r="BG398" s="1"/>
    </row>
    <row r="399" spans="1:192" ht="16.350000000000001" customHeight="1">
      <c r="A399" s="24" t="s">
        <v>124</v>
      </c>
      <c r="B399" s="24" t="s">
        <v>35</v>
      </c>
      <c r="C399" s="24" t="s">
        <v>35</v>
      </c>
      <c r="D399" s="24" t="s">
        <v>215</v>
      </c>
      <c r="E399" s="24"/>
      <c r="F399" s="24"/>
      <c r="G399" s="25"/>
      <c r="H399" s="25"/>
      <c r="I399" s="25"/>
      <c r="J399" s="249" t="s">
        <v>216</v>
      </c>
      <c r="K399" s="358">
        <f t="shared" si="34"/>
        <v>0</v>
      </c>
      <c r="L399" s="35">
        <f t="shared" si="33"/>
        <v>0</v>
      </c>
      <c r="M399" s="22"/>
      <c r="N399" s="22"/>
      <c r="O399" s="22"/>
      <c r="P399" s="22"/>
      <c r="Q399" s="326"/>
      <c r="R399" s="326"/>
      <c r="S399" s="326"/>
      <c r="T399" s="326"/>
      <c r="U399" s="326"/>
      <c r="V399" s="326"/>
      <c r="W399" s="326"/>
      <c r="X399" s="326"/>
      <c r="Y399" s="326"/>
      <c r="Z399" s="326"/>
      <c r="AA399" s="326"/>
      <c r="AB399" s="326"/>
      <c r="AC399" s="326"/>
      <c r="AD399" s="326"/>
      <c r="AE399" s="326"/>
      <c r="AF399" s="347"/>
      <c r="AG399" s="22"/>
      <c r="AH399" s="22"/>
      <c r="AI399" s="22"/>
      <c r="AJ399" s="22"/>
      <c r="AK399" s="22"/>
      <c r="AL399" s="22"/>
      <c r="AM399" s="22"/>
      <c r="AN399" s="22"/>
      <c r="AO399" s="23"/>
      <c r="AP399" s="21"/>
      <c r="AQ399" s="21"/>
      <c r="AR399" s="21"/>
      <c r="AS399" s="21"/>
      <c r="AT399" s="22"/>
      <c r="AU399" s="22"/>
      <c r="AV399" s="23"/>
      <c r="AW399" s="23"/>
      <c r="AX399" s="23"/>
    </row>
    <row r="400" spans="1:192" ht="16.649999999999999" customHeight="1">
      <c r="A400" s="24" t="s">
        <v>124</v>
      </c>
      <c r="B400" s="24" t="s">
        <v>35</v>
      </c>
      <c r="C400" s="24" t="s">
        <v>35</v>
      </c>
      <c r="D400" s="24" t="s">
        <v>215</v>
      </c>
      <c r="E400" s="24" t="s">
        <v>217</v>
      </c>
      <c r="F400" s="24"/>
      <c r="G400" s="25"/>
      <c r="H400" s="25"/>
      <c r="I400" s="25"/>
      <c r="J400" s="250" t="s">
        <v>218</v>
      </c>
      <c r="K400" s="358">
        <f t="shared" si="34"/>
        <v>0</v>
      </c>
      <c r="L400" s="35">
        <f t="shared" si="33"/>
        <v>0</v>
      </c>
      <c r="M400" s="22"/>
      <c r="N400" s="22"/>
      <c r="O400" s="22"/>
      <c r="P400" s="22"/>
      <c r="Q400" s="326"/>
      <c r="R400" s="326"/>
      <c r="S400" s="326"/>
      <c r="T400" s="326"/>
      <c r="U400" s="326"/>
      <c r="V400" s="326"/>
      <c r="W400" s="326"/>
      <c r="X400" s="326"/>
      <c r="Y400" s="326"/>
      <c r="Z400" s="326"/>
      <c r="AA400" s="326"/>
      <c r="AB400" s="326"/>
      <c r="AC400" s="326"/>
      <c r="AD400" s="326"/>
      <c r="AE400" s="326"/>
      <c r="AF400" s="347"/>
      <c r="AG400" s="22"/>
      <c r="AH400" s="22"/>
      <c r="AI400" s="22"/>
      <c r="AJ400" s="22"/>
      <c r="AK400" s="22"/>
      <c r="AL400" s="22"/>
      <c r="AM400" s="22"/>
      <c r="AN400" s="22"/>
      <c r="AO400" s="23"/>
      <c r="AP400" s="21"/>
      <c r="AQ400" s="21"/>
      <c r="AR400" s="21"/>
      <c r="AS400" s="21"/>
      <c r="AT400" s="22"/>
      <c r="AU400" s="22"/>
      <c r="AV400" s="23"/>
      <c r="AW400" s="23"/>
      <c r="AX400" s="23"/>
    </row>
    <row r="401" spans="1:123" s="171" customFormat="1" ht="31.65" customHeight="1">
      <c r="A401" s="156" t="s">
        <v>124</v>
      </c>
      <c r="B401" s="51" t="s">
        <v>35</v>
      </c>
      <c r="C401" s="51" t="s">
        <v>35</v>
      </c>
      <c r="D401" s="51" t="s">
        <v>215</v>
      </c>
      <c r="E401" s="52" t="s">
        <v>217</v>
      </c>
      <c r="F401" s="49" t="s">
        <v>1324</v>
      </c>
      <c r="G401" s="618" t="s">
        <v>1231</v>
      </c>
      <c r="H401" s="553" t="s">
        <v>340</v>
      </c>
      <c r="I401" s="307"/>
      <c r="J401" s="424" t="s">
        <v>745</v>
      </c>
      <c r="K401" s="358">
        <f t="shared" si="34"/>
        <v>20000000</v>
      </c>
      <c r="L401" s="35">
        <f t="shared" si="33"/>
        <v>20000000</v>
      </c>
      <c r="M401" s="35"/>
      <c r="N401" s="35"/>
      <c r="O401" s="35"/>
      <c r="P401" s="35"/>
      <c r="Q401" s="327"/>
      <c r="R401" s="327"/>
      <c r="S401" s="327"/>
      <c r="T401" s="327"/>
      <c r="U401" s="327"/>
      <c r="V401" s="327"/>
      <c r="W401" s="327"/>
      <c r="X401" s="327"/>
      <c r="Y401" s="327"/>
      <c r="Z401" s="327"/>
      <c r="AA401" s="327"/>
      <c r="AB401" s="327"/>
      <c r="AC401" s="327"/>
      <c r="AD401" s="327"/>
      <c r="AE401" s="327"/>
      <c r="AF401" s="349"/>
      <c r="AG401" s="35"/>
      <c r="AH401" s="35"/>
      <c r="AI401" s="35"/>
      <c r="AJ401" s="35"/>
      <c r="AK401" s="35"/>
      <c r="AL401" s="35"/>
      <c r="AM401" s="35"/>
      <c r="AN401" s="35"/>
      <c r="AO401" s="36"/>
      <c r="AP401" s="30"/>
      <c r="AQ401" s="30"/>
      <c r="AR401" s="30"/>
      <c r="AS401" s="30"/>
      <c r="AT401" s="35"/>
      <c r="AU401" s="35"/>
      <c r="AV401" s="36"/>
      <c r="AW401" s="36"/>
      <c r="AX401" s="36"/>
      <c r="AY401" s="37"/>
      <c r="AZ401" s="37"/>
      <c r="BA401" s="136">
        <v>20000000</v>
      </c>
      <c r="BB401" s="37"/>
      <c r="BC401" s="37"/>
      <c r="BD401" s="37"/>
      <c r="BE401" s="37"/>
      <c r="BF401" s="37"/>
      <c r="BG401" s="37"/>
      <c r="BH401" s="37"/>
      <c r="BI401" s="37"/>
      <c r="BJ401" s="37"/>
      <c r="BK401" s="37"/>
      <c r="BL401" s="37"/>
      <c r="BM401" s="37"/>
      <c r="BN401" s="37"/>
      <c r="BO401" s="37"/>
      <c r="BP401" s="37"/>
      <c r="BQ401" s="37"/>
      <c r="BR401" s="37"/>
      <c r="BS401" s="37"/>
      <c r="BT401" s="37"/>
      <c r="BU401" s="37"/>
      <c r="BV401" s="37"/>
      <c r="BW401" s="37"/>
      <c r="BX401" s="37"/>
      <c r="BY401" s="37"/>
      <c r="BZ401" s="37"/>
      <c r="CA401" s="37"/>
      <c r="CB401" s="37"/>
      <c r="CC401" s="37"/>
      <c r="CD401" s="37"/>
      <c r="CE401" s="37"/>
      <c r="CF401" s="37"/>
      <c r="CG401" s="37"/>
      <c r="CH401" s="37"/>
      <c r="CI401" s="37"/>
      <c r="CJ401" s="37"/>
      <c r="CK401" s="37"/>
      <c r="CL401" s="37"/>
      <c r="CM401" s="37"/>
      <c r="CN401" s="37"/>
      <c r="CO401" s="37"/>
      <c r="CP401" s="37"/>
      <c r="CQ401" s="37"/>
      <c r="CR401" s="37"/>
      <c r="CS401" s="37"/>
      <c r="CT401" s="37"/>
      <c r="CU401" s="37"/>
      <c r="CV401" s="37"/>
      <c r="CW401" s="37"/>
      <c r="CX401" s="37"/>
      <c r="CY401" s="37"/>
      <c r="CZ401" s="37"/>
      <c r="DA401" s="37"/>
      <c r="DB401" s="37"/>
      <c r="DC401" s="37"/>
      <c r="DD401" s="37"/>
      <c r="DE401" s="37"/>
      <c r="DF401" s="37"/>
      <c r="DG401" s="37"/>
      <c r="DH401" s="37"/>
      <c r="DI401" s="37"/>
      <c r="DJ401" s="37"/>
      <c r="DK401" s="37"/>
      <c r="DL401" s="37"/>
      <c r="DM401" s="37"/>
      <c r="DN401" s="37"/>
      <c r="DO401" s="37"/>
      <c r="DP401" s="37"/>
      <c r="DQ401" s="37"/>
      <c r="DR401" s="37"/>
      <c r="DS401" s="37"/>
    </row>
    <row r="402" spans="1:123" ht="21" customHeight="1">
      <c r="A402" s="167" t="s">
        <v>131</v>
      </c>
      <c r="B402" s="167"/>
      <c r="C402" s="167"/>
      <c r="D402" s="167"/>
      <c r="E402" s="167"/>
      <c r="F402" s="167"/>
      <c r="G402" s="11"/>
      <c r="H402" s="163"/>
      <c r="I402" s="163"/>
      <c r="J402" s="281" t="s">
        <v>261</v>
      </c>
      <c r="K402" s="358">
        <f t="shared" si="34"/>
        <v>0</v>
      </c>
      <c r="L402" s="35">
        <f t="shared" si="33"/>
        <v>0</v>
      </c>
      <c r="M402" s="35"/>
      <c r="N402" s="35"/>
      <c r="O402" s="35"/>
      <c r="P402" s="35"/>
      <c r="Q402" s="326"/>
      <c r="R402" s="326"/>
      <c r="S402" s="326"/>
      <c r="T402" s="326"/>
      <c r="U402" s="326"/>
      <c r="V402" s="326"/>
      <c r="W402" s="326"/>
      <c r="X402" s="326"/>
      <c r="Y402" s="326"/>
      <c r="Z402" s="327"/>
      <c r="AA402" s="327"/>
      <c r="AB402" s="327"/>
      <c r="AC402" s="327"/>
      <c r="AD402" s="327"/>
      <c r="AE402" s="327"/>
      <c r="AF402" s="349"/>
      <c r="AG402" s="35"/>
      <c r="AH402" s="35"/>
      <c r="AI402" s="35"/>
      <c r="AJ402" s="35"/>
      <c r="AK402" s="35"/>
      <c r="AL402" s="35"/>
      <c r="AM402" s="35"/>
      <c r="AN402" s="35"/>
      <c r="AO402" s="36"/>
      <c r="AP402" s="30"/>
      <c r="AQ402" s="30"/>
      <c r="AR402" s="30"/>
      <c r="AS402" s="30"/>
      <c r="AT402" s="35"/>
      <c r="AU402" s="35"/>
      <c r="AV402" s="36"/>
      <c r="AW402" s="36"/>
      <c r="AX402" s="36"/>
      <c r="AY402" s="37"/>
      <c r="AZ402" s="37"/>
      <c r="BA402" s="37"/>
      <c r="BB402" s="37"/>
      <c r="BC402" s="37"/>
      <c r="BD402" s="37"/>
      <c r="BE402" s="37"/>
      <c r="BF402" s="37"/>
      <c r="BG402" s="37"/>
      <c r="BH402" s="37"/>
      <c r="BI402" s="37"/>
      <c r="BJ402" s="37"/>
      <c r="BK402" s="37"/>
      <c r="BL402" s="37"/>
      <c r="BM402" s="37"/>
      <c r="BN402" s="37"/>
      <c r="BO402" s="37"/>
      <c r="BP402" s="37"/>
      <c r="BQ402" s="37"/>
      <c r="BR402" s="37"/>
      <c r="BS402" s="37"/>
      <c r="BT402" s="37"/>
      <c r="BU402" s="37"/>
      <c r="BV402" s="37"/>
      <c r="BW402" s="37"/>
      <c r="BX402" s="37"/>
      <c r="BY402" s="37"/>
      <c r="BZ402" s="37"/>
      <c r="CA402" s="37"/>
      <c r="CB402" s="37"/>
      <c r="CC402" s="37"/>
      <c r="CD402" s="37"/>
      <c r="CE402" s="37"/>
      <c r="CF402" s="37"/>
      <c r="CG402" s="37"/>
      <c r="CH402" s="37"/>
      <c r="CI402" s="37"/>
      <c r="CJ402" s="37"/>
      <c r="CK402" s="37"/>
      <c r="CL402" s="37"/>
      <c r="CM402" s="37"/>
      <c r="CN402" s="37"/>
      <c r="CO402" s="37"/>
      <c r="CP402" s="37"/>
      <c r="CQ402" s="37"/>
      <c r="CR402" s="37"/>
      <c r="CS402" s="37"/>
      <c r="CT402" s="37"/>
      <c r="CU402" s="37"/>
      <c r="CV402" s="37"/>
      <c r="CW402" s="37"/>
      <c r="CX402" s="37"/>
      <c r="CY402" s="37"/>
      <c r="CZ402" s="37"/>
      <c r="DA402" s="37"/>
      <c r="DB402" s="37"/>
      <c r="DC402" s="37"/>
      <c r="DD402" s="37"/>
      <c r="DE402" s="37"/>
      <c r="DF402" s="37"/>
      <c r="DG402" s="37"/>
      <c r="DH402" s="37"/>
      <c r="DI402" s="37"/>
      <c r="DJ402" s="37"/>
      <c r="DK402" s="37"/>
      <c r="DL402" s="37"/>
      <c r="DM402" s="37"/>
      <c r="DN402" s="37"/>
      <c r="DO402" s="37"/>
      <c r="DP402" s="37"/>
      <c r="DQ402" s="37"/>
      <c r="DR402" s="37"/>
      <c r="DS402" s="37"/>
    </row>
    <row r="403" spans="1:123" ht="15.6" customHeight="1">
      <c r="A403" s="151" t="s">
        <v>131</v>
      </c>
      <c r="B403" s="151" t="s">
        <v>37</v>
      </c>
      <c r="C403" s="168"/>
      <c r="D403" s="168"/>
      <c r="E403" s="168"/>
      <c r="F403" s="168"/>
      <c r="G403" s="152"/>
      <c r="H403" s="316"/>
      <c r="I403" s="316"/>
      <c r="J403" s="282" t="s">
        <v>38</v>
      </c>
      <c r="K403" s="358">
        <f t="shared" si="34"/>
        <v>0</v>
      </c>
      <c r="L403" s="35">
        <f t="shared" si="33"/>
        <v>0</v>
      </c>
      <c r="M403" s="22"/>
      <c r="N403" s="22"/>
      <c r="O403" s="22"/>
      <c r="P403" s="22"/>
      <c r="Q403" s="326"/>
      <c r="R403" s="326"/>
      <c r="S403" s="326"/>
      <c r="T403" s="326"/>
      <c r="U403" s="326"/>
      <c r="V403" s="326"/>
      <c r="W403" s="326"/>
      <c r="X403" s="326"/>
      <c r="Y403" s="326"/>
      <c r="Z403" s="327"/>
      <c r="AA403" s="327"/>
      <c r="AB403" s="327"/>
      <c r="AC403" s="327"/>
      <c r="AD403" s="327"/>
      <c r="AE403" s="327"/>
      <c r="AF403" s="349"/>
      <c r="AG403" s="35"/>
      <c r="AH403" s="35"/>
      <c r="AI403" s="35"/>
      <c r="AJ403" s="35"/>
      <c r="AK403" s="35"/>
      <c r="AL403" s="35"/>
      <c r="AM403" s="35"/>
      <c r="AN403" s="35"/>
      <c r="AO403" s="36"/>
      <c r="AP403" s="30"/>
      <c r="AQ403" s="30"/>
      <c r="AR403" s="30"/>
      <c r="AS403" s="30"/>
      <c r="AT403" s="35"/>
      <c r="AU403" s="35"/>
      <c r="AV403" s="36"/>
      <c r="AW403" s="36"/>
      <c r="AX403" s="36"/>
      <c r="AY403" s="37"/>
      <c r="AZ403" s="37"/>
      <c r="BA403" s="37"/>
      <c r="BB403" s="37"/>
      <c r="BC403" s="37"/>
      <c r="BD403" s="37"/>
      <c r="BE403" s="37"/>
      <c r="BF403" s="37"/>
      <c r="BG403" s="37"/>
      <c r="BH403" s="37"/>
      <c r="BI403" s="37"/>
      <c r="BJ403" s="37"/>
      <c r="BK403" s="37"/>
      <c r="BL403" s="37"/>
      <c r="BM403" s="37"/>
      <c r="BN403" s="37"/>
      <c r="BO403" s="37"/>
      <c r="BP403" s="37"/>
      <c r="BQ403" s="37"/>
      <c r="BR403" s="37"/>
      <c r="BS403" s="37"/>
      <c r="BT403" s="37"/>
      <c r="BU403" s="37"/>
      <c r="BV403" s="37"/>
      <c r="BW403" s="37"/>
      <c r="BX403" s="37"/>
      <c r="BY403" s="37"/>
      <c r="BZ403" s="37"/>
      <c r="CA403" s="37"/>
      <c r="CB403" s="37"/>
      <c r="CC403" s="37"/>
      <c r="CD403" s="37"/>
      <c r="CE403" s="37"/>
      <c r="CF403" s="37"/>
      <c r="CG403" s="37"/>
      <c r="CH403" s="37"/>
      <c r="CI403" s="37"/>
      <c r="CJ403" s="37"/>
      <c r="CK403" s="37"/>
      <c r="CL403" s="37"/>
      <c r="CM403" s="37"/>
      <c r="CN403" s="37"/>
      <c r="CO403" s="37"/>
      <c r="CP403" s="37"/>
      <c r="CQ403" s="37"/>
      <c r="CR403" s="37"/>
      <c r="CS403" s="37"/>
      <c r="CT403" s="37"/>
      <c r="CU403" s="37"/>
      <c r="CV403" s="37"/>
      <c r="CW403" s="37"/>
      <c r="CX403" s="37"/>
      <c r="CY403" s="37"/>
      <c r="CZ403" s="37"/>
      <c r="DA403" s="37"/>
      <c r="DB403" s="37"/>
      <c r="DC403" s="37"/>
      <c r="DD403" s="37"/>
      <c r="DE403" s="37"/>
      <c r="DF403" s="37"/>
      <c r="DG403" s="37"/>
      <c r="DH403" s="37"/>
      <c r="DI403" s="37"/>
      <c r="DJ403" s="37"/>
      <c r="DK403" s="37"/>
      <c r="DL403" s="37"/>
      <c r="DM403" s="37"/>
      <c r="DN403" s="37"/>
      <c r="DO403" s="37"/>
      <c r="DP403" s="37"/>
      <c r="DQ403" s="37"/>
      <c r="DR403" s="37"/>
      <c r="DS403" s="37"/>
    </row>
    <row r="404" spans="1:123">
      <c r="A404" s="151" t="s">
        <v>131</v>
      </c>
      <c r="B404" s="151" t="s">
        <v>37</v>
      </c>
      <c r="C404" s="151" t="s">
        <v>39</v>
      </c>
      <c r="D404" s="168"/>
      <c r="E404" s="168"/>
      <c r="F404" s="168"/>
      <c r="G404" s="152"/>
      <c r="H404" s="152"/>
      <c r="I404" s="152"/>
      <c r="J404" s="283" t="s">
        <v>40</v>
      </c>
      <c r="K404" s="358">
        <f t="shared" si="34"/>
        <v>0</v>
      </c>
      <c r="L404" s="35">
        <f t="shared" si="33"/>
        <v>0</v>
      </c>
      <c r="M404" s="22"/>
      <c r="N404" s="22"/>
      <c r="O404" s="22"/>
      <c r="P404" s="22"/>
      <c r="Q404" s="326"/>
      <c r="R404" s="326"/>
      <c r="S404" s="326"/>
      <c r="T404" s="326"/>
      <c r="U404" s="326"/>
      <c r="V404" s="326"/>
      <c r="W404" s="326"/>
      <c r="X404" s="326"/>
      <c r="Y404" s="326"/>
      <c r="Z404" s="327"/>
      <c r="AA404" s="327"/>
      <c r="AB404" s="327"/>
      <c r="AC404" s="327"/>
      <c r="AD404" s="327"/>
      <c r="AE404" s="327"/>
      <c r="AF404" s="349"/>
      <c r="AG404" s="35"/>
      <c r="AH404" s="35"/>
      <c r="AI404" s="35"/>
      <c r="AJ404" s="35"/>
      <c r="AK404" s="35"/>
      <c r="AL404" s="35"/>
      <c r="AM404" s="35"/>
      <c r="AN404" s="35"/>
      <c r="AO404" s="36"/>
      <c r="AP404" s="30"/>
      <c r="AQ404" s="30"/>
      <c r="AR404" s="30"/>
      <c r="AS404" s="30"/>
      <c r="AT404" s="35"/>
      <c r="AU404" s="35"/>
      <c r="AV404" s="36"/>
      <c r="AW404" s="36"/>
      <c r="AX404" s="36"/>
      <c r="AY404" s="37"/>
      <c r="AZ404" s="37"/>
      <c r="BA404" s="37"/>
      <c r="BB404" s="37"/>
      <c r="BC404" s="37"/>
      <c r="BD404" s="37"/>
      <c r="BE404" s="37"/>
      <c r="BF404" s="37"/>
      <c r="BG404" s="37"/>
      <c r="BH404" s="37"/>
      <c r="BI404" s="37"/>
      <c r="BJ404" s="37"/>
      <c r="BK404" s="37"/>
      <c r="BL404" s="37"/>
      <c r="BM404" s="37"/>
      <c r="BN404" s="37"/>
      <c r="BO404" s="37"/>
      <c r="BP404" s="37"/>
      <c r="BQ404" s="37"/>
      <c r="BR404" s="37"/>
      <c r="BS404" s="37"/>
      <c r="BT404" s="37"/>
      <c r="BU404" s="37"/>
      <c r="BV404" s="37"/>
      <c r="BW404" s="37"/>
      <c r="BX404" s="37"/>
      <c r="BY404" s="37"/>
      <c r="BZ404" s="37"/>
      <c r="CA404" s="37"/>
      <c r="CB404" s="37"/>
      <c r="CC404" s="37"/>
      <c r="CD404" s="37"/>
      <c r="CE404" s="37"/>
      <c r="CF404" s="37"/>
      <c r="CG404" s="37"/>
      <c r="CH404" s="37"/>
      <c r="CI404" s="37"/>
      <c r="CJ404" s="37"/>
      <c r="CK404" s="37"/>
      <c r="CL404" s="37"/>
      <c r="CM404" s="37"/>
      <c r="CN404" s="37"/>
      <c r="CO404" s="37"/>
      <c r="CP404" s="37"/>
      <c r="CQ404" s="37"/>
      <c r="CR404" s="37"/>
      <c r="CS404" s="37"/>
      <c r="CT404" s="37"/>
      <c r="CU404" s="37"/>
      <c r="CV404" s="37"/>
      <c r="CW404" s="37"/>
      <c r="CX404" s="37"/>
      <c r="CY404" s="37"/>
      <c r="CZ404" s="37"/>
      <c r="DA404" s="37"/>
      <c r="DB404" s="37"/>
      <c r="DC404" s="37"/>
      <c r="DD404" s="37"/>
      <c r="DE404" s="37"/>
      <c r="DF404" s="37"/>
      <c r="DG404" s="37"/>
      <c r="DH404" s="37"/>
      <c r="DI404" s="37"/>
      <c r="DJ404" s="37"/>
      <c r="DK404" s="37"/>
      <c r="DL404" s="37"/>
      <c r="DM404" s="37"/>
      <c r="DN404" s="37"/>
      <c r="DO404" s="37"/>
      <c r="DP404" s="37"/>
      <c r="DQ404" s="37"/>
      <c r="DR404" s="37"/>
      <c r="DS404" s="37"/>
    </row>
    <row r="405" spans="1:123">
      <c r="A405" s="153" t="s">
        <v>131</v>
      </c>
      <c r="B405" s="153" t="s">
        <v>37</v>
      </c>
      <c r="C405" s="153" t="s">
        <v>39</v>
      </c>
      <c r="D405" s="169" t="s">
        <v>41</v>
      </c>
      <c r="E405" s="169"/>
      <c r="F405" s="169"/>
      <c r="G405" s="55"/>
      <c r="H405" s="55"/>
      <c r="I405" s="55"/>
      <c r="J405" s="284" t="s">
        <v>42</v>
      </c>
      <c r="K405" s="358">
        <f t="shared" si="34"/>
        <v>0</v>
      </c>
      <c r="L405" s="35">
        <f t="shared" si="33"/>
        <v>0</v>
      </c>
      <c r="M405" s="22"/>
      <c r="N405" s="22"/>
      <c r="O405" s="22"/>
      <c r="P405" s="22"/>
      <c r="Q405" s="326"/>
      <c r="R405" s="326"/>
      <c r="S405" s="326"/>
      <c r="T405" s="326"/>
      <c r="U405" s="326"/>
      <c r="V405" s="326"/>
      <c r="W405" s="326"/>
      <c r="X405" s="326"/>
      <c r="Y405" s="326"/>
      <c r="Z405" s="326"/>
      <c r="AA405" s="326"/>
      <c r="AB405" s="326"/>
      <c r="AC405" s="326"/>
      <c r="AD405" s="326"/>
      <c r="AE405" s="326"/>
      <c r="AF405" s="347"/>
      <c r="AG405" s="22"/>
      <c r="AH405" s="22"/>
      <c r="AI405" s="22"/>
      <c r="AJ405" s="22"/>
      <c r="AK405" s="22"/>
      <c r="AL405" s="22"/>
      <c r="AM405" s="22"/>
      <c r="AN405" s="22"/>
      <c r="AO405" s="23"/>
      <c r="AP405" s="21"/>
      <c r="AQ405" s="21"/>
      <c r="AR405" s="21"/>
      <c r="AS405" s="21"/>
      <c r="AT405" s="22"/>
      <c r="AU405" s="22"/>
      <c r="AV405" s="23"/>
      <c r="AW405" s="23"/>
      <c r="AX405" s="23"/>
    </row>
    <row r="406" spans="1:123" s="121" customFormat="1">
      <c r="A406" s="153" t="s">
        <v>131</v>
      </c>
      <c r="B406" s="153" t="s">
        <v>37</v>
      </c>
      <c r="C406" s="153" t="s">
        <v>39</v>
      </c>
      <c r="D406" s="169" t="s">
        <v>41</v>
      </c>
      <c r="E406" s="153" t="s">
        <v>262</v>
      </c>
      <c r="F406" s="153"/>
      <c r="G406" s="55"/>
      <c r="H406" s="55"/>
      <c r="I406" s="55"/>
      <c r="J406" s="271" t="s">
        <v>263</v>
      </c>
      <c r="K406" s="358">
        <f t="shared" si="34"/>
        <v>0</v>
      </c>
      <c r="L406" s="35">
        <f t="shared" si="33"/>
        <v>0</v>
      </c>
      <c r="M406" s="122"/>
      <c r="N406" s="122"/>
      <c r="O406" s="122"/>
      <c r="P406" s="122"/>
      <c r="Q406" s="328"/>
      <c r="R406" s="328"/>
      <c r="S406" s="328"/>
      <c r="T406" s="328"/>
      <c r="U406" s="328"/>
      <c r="V406" s="328"/>
      <c r="W406" s="328"/>
      <c r="X406" s="328"/>
      <c r="Y406" s="328"/>
      <c r="Z406" s="328"/>
      <c r="AA406" s="328"/>
      <c r="AB406" s="328"/>
      <c r="AC406" s="328"/>
      <c r="AD406" s="328"/>
      <c r="AE406" s="328"/>
      <c r="AF406" s="350"/>
      <c r="AG406" s="122"/>
      <c r="AH406" s="122"/>
      <c r="AI406" s="122"/>
      <c r="AJ406" s="122"/>
      <c r="AK406" s="122"/>
      <c r="AL406" s="122"/>
      <c r="AM406" s="122"/>
      <c r="AN406" s="122"/>
      <c r="AO406" s="123"/>
      <c r="AP406" s="120"/>
      <c r="AQ406" s="120"/>
      <c r="AR406" s="120"/>
      <c r="AS406" s="120"/>
      <c r="AT406" s="122"/>
      <c r="AU406" s="122"/>
      <c r="AV406" s="123"/>
      <c r="AW406" s="123"/>
      <c r="AX406" s="123"/>
    </row>
    <row r="407" spans="1:123" s="37" customFormat="1" ht="39.6" customHeight="1">
      <c r="A407" s="164" t="s">
        <v>131</v>
      </c>
      <c r="B407" s="156" t="s">
        <v>37</v>
      </c>
      <c r="C407" s="164" t="s">
        <v>39</v>
      </c>
      <c r="D407" s="164" t="s">
        <v>41</v>
      </c>
      <c r="E407" s="164" t="s">
        <v>262</v>
      </c>
      <c r="F407" s="49" t="s">
        <v>1325</v>
      </c>
      <c r="G407" s="618" t="s">
        <v>1232</v>
      </c>
      <c r="H407" s="62" t="s">
        <v>339</v>
      </c>
      <c r="I407" s="58"/>
      <c r="J407" s="399" t="s">
        <v>746</v>
      </c>
      <c r="K407" s="358">
        <f t="shared" si="34"/>
        <v>656460000</v>
      </c>
      <c r="L407" s="35">
        <f t="shared" si="33"/>
        <v>656460000</v>
      </c>
      <c r="M407" s="35"/>
      <c r="N407" s="35"/>
      <c r="O407" s="35"/>
      <c r="P407" s="35"/>
      <c r="Q407" s="327">
        <v>28000000</v>
      </c>
      <c r="R407" s="327">
        <v>18000000</v>
      </c>
      <c r="S407" s="327">
        <v>2000000</v>
      </c>
      <c r="T407" s="327">
        <v>250000000</v>
      </c>
      <c r="U407" s="327">
        <v>700000</v>
      </c>
      <c r="V407" s="327">
        <v>800000</v>
      </c>
      <c r="W407" s="327"/>
      <c r="X407" s="327">
        <v>18000000</v>
      </c>
      <c r="Y407" s="327">
        <v>1400000</v>
      </c>
      <c r="Z407" s="327">
        <v>600000</v>
      </c>
      <c r="AA407" s="327">
        <v>3000000</v>
      </c>
      <c r="AB407" s="327">
        <v>600000</v>
      </c>
      <c r="AC407" s="327">
        <v>160000</v>
      </c>
      <c r="AD407" s="327">
        <v>2600000</v>
      </c>
      <c r="AE407" s="327">
        <v>330000000</v>
      </c>
      <c r="AF407" s="349">
        <v>600000</v>
      </c>
      <c r="AG407" s="35"/>
      <c r="AH407" s="35"/>
      <c r="AI407" s="35"/>
      <c r="AJ407" s="35"/>
      <c r="AK407" s="35"/>
      <c r="AL407" s="35"/>
      <c r="AM407" s="35"/>
      <c r="AN407" s="35"/>
      <c r="AO407" s="36"/>
      <c r="AP407" s="30"/>
      <c r="AQ407" s="30"/>
      <c r="AR407" s="30"/>
      <c r="AS407" s="30"/>
      <c r="AT407" s="35"/>
      <c r="AU407" s="35"/>
      <c r="AV407" s="36"/>
      <c r="AW407" s="36"/>
      <c r="AX407" s="36"/>
    </row>
    <row r="408" spans="1:123" s="37" customFormat="1" ht="31.65" customHeight="1">
      <c r="A408" s="164" t="s">
        <v>131</v>
      </c>
      <c r="B408" s="156" t="s">
        <v>37</v>
      </c>
      <c r="C408" s="164" t="s">
        <v>39</v>
      </c>
      <c r="D408" s="164" t="s">
        <v>41</v>
      </c>
      <c r="E408" s="164" t="s">
        <v>262</v>
      </c>
      <c r="F408" s="616" t="s">
        <v>782</v>
      </c>
      <c r="G408" s="550" t="s">
        <v>264</v>
      </c>
      <c r="H408" s="550" t="s">
        <v>339</v>
      </c>
      <c r="I408" s="550"/>
      <c r="J408" s="569" t="s">
        <v>265</v>
      </c>
      <c r="K408" s="358">
        <f t="shared" si="34"/>
        <v>500000000</v>
      </c>
      <c r="L408" s="35">
        <f t="shared" si="33"/>
        <v>500000000</v>
      </c>
      <c r="M408" s="35">
        <v>500000000</v>
      </c>
      <c r="N408" s="35"/>
      <c r="O408" s="35"/>
      <c r="P408" s="35"/>
      <c r="Q408" s="327"/>
      <c r="R408" s="327"/>
      <c r="S408" s="327"/>
      <c r="T408" s="327"/>
      <c r="U408" s="327"/>
      <c r="V408" s="327"/>
      <c r="W408" s="327"/>
      <c r="X408" s="327"/>
      <c r="Y408" s="327"/>
      <c r="Z408" s="327"/>
      <c r="AA408" s="327"/>
      <c r="AB408" s="327"/>
      <c r="AC408" s="327"/>
      <c r="AD408" s="327"/>
      <c r="AE408" s="327"/>
      <c r="AF408" s="349"/>
      <c r="AG408" s="35"/>
      <c r="AH408" s="35"/>
      <c r="AI408" s="35"/>
      <c r="AJ408" s="35"/>
      <c r="AK408" s="35"/>
      <c r="AL408" s="35"/>
      <c r="AM408" s="35"/>
      <c r="AN408" s="35"/>
      <c r="AO408" s="36"/>
      <c r="AP408" s="30"/>
      <c r="AQ408" s="30"/>
      <c r="AR408" s="30"/>
      <c r="AS408" s="30"/>
      <c r="AT408" s="35"/>
      <c r="AU408" s="35"/>
      <c r="AV408" s="36"/>
      <c r="AW408" s="36"/>
      <c r="AX408" s="36"/>
    </row>
    <row r="409" spans="1:123" ht="30.6" customHeight="1">
      <c r="A409" s="164" t="s">
        <v>131</v>
      </c>
      <c r="B409" s="156" t="s">
        <v>37</v>
      </c>
      <c r="C409" s="164" t="s">
        <v>39</v>
      </c>
      <c r="D409" s="164" t="s">
        <v>41</v>
      </c>
      <c r="E409" s="164" t="s">
        <v>262</v>
      </c>
      <c r="F409" s="616" t="s">
        <v>782</v>
      </c>
      <c r="G409" s="550" t="s">
        <v>266</v>
      </c>
      <c r="H409" s="550" t="s">
        <v>339</v>
      </c>
      <c r="I409" s="550"/>
      <c r="J409" s="599" t="s">
        <v>267</v>
      </c>
      <c r="K409" s="358">
        <f t="shared" si="34"/>
        <v>200000000</v>
      </c>
      <c r="L409" s="35">
        <f t="shared" si="33"/>
        <v>200000000</v>
      </c>
      <c r="M409" s="21">
        <v>200000000</v>
      </c>
    </row>
    <row r="410" spans="1:123" ht="42.6" customHeight="1">
      <c r="A410" s="164" t="s">
        <v>131</v>
      </c>
      <c r="B410" s="156" t="s">
        <v>37</v>
      </c>
      <c r="C410" s="164" t="s">
        <v>39</v>
      </c>
      <c r="D410" s="164" t="s">
        <v>41</v>
      </c>
      <c r="E410" s="164" t="s">
        <v>262</v>
      </c>
      <c r="F410" s="616" t="s">
        <v>782</v>
      </c>
      <c r="G410" s="550" t="s">
        <v>268</v>
      </c>
      <c r="H410" s="550" t="s">
        <v>339</v>
      </c>
      <c r="I410" s="550"/>
      <c r="J410" s="599" t="s">
        <v>269</v>
      </c>
      <c r="K410" s="358">
        <f t="shared" si="34"/>
        <v>2000000000</v>
      </c>
      <c r="L410" s="35">
        <f t="shared" si="33"/>
        <v>2000000000</v>
      </c>
      <c r="M410" s="21">
        <v>2000000000</v>
      </c>
    </row>
    <row r="411" spans="1:123" ht="51.6" customHeight="1">
      <c r="A411" s="164" t="s">
        <v>131</v>
      </c>
      <c r="B411" s="156" t="s">
        <v>37</v>
      </c>
      <c r="C411" s="164" t="s">
        <v>39</v>
      </c>
      <c r="D411" s="164" t="s">
        <v>41</v>
      </c>
      <c r="E411" s="164" t="s">
        <v>262</v>
      </c>
      <c r="F411" s="616" t="s">
        <v>782</v>
      </c>
      <c r="G411" s="550" t="s">
        <v>270</v>
      </c>
      <c r="H411" s="550" t="s">
        <v>339</v>
      </c>
      <c r="I411" s="550"/>
      <c r="J411" s="600" t="s">
        <v>271</v>
      </c>
      <c r="K411" s="358">
        <f t="shared" si="34"/>
        <v>250000000</v>
      </c>
      <c r="L411" s="35">
        <f t="shared" si="33"/>
        <v>250000000</v>
      </c>
      <c r="M411" s="21">
        <v>250000000</v>
      </c>
    </row>
    <row r="412" spans="1:123" ht="37.65" customHeight="1">
      <c r="A412" s="164" t="s">
        <v>131</v>
      </c>
      <c r="B412" s="156" t="s">
        <v>37</v>
      </c>
      <c r="C412" s="164" t="s">
        <v>39</v>
      </c>
      <c r="D412" s="164" t="s">
        <v>41</v>
      </c>
      <c r="E412" s="164" t="s">
        <v>262</v>
      </c>
      <c r="F412" s="49" t="s">
        <v>1326</v>
      </c>
      <c r="G412" s="618" t="s">
        <v>1233</v>
      </c>
      <c r="H412" s="62" t="s">
        <v>339</v>
      </c>
      <c r="I412" s="322"/>
      <c r="J412" s="517" t="s">
        <v>721</v>
      </c>
      <c r="K412" s="358">
        <f t="shared" si="34"/>
        <v>1000000000</v>
      </c>
      <c r="L412" s="35">
        <f t="shared" si="33"/>
        <v>1000000000</v>
      </c>
      <c r="M412" s="21">
        <v>1000000000</v>
      </c>
    </row>
    <row r="413" spans="1:123" s="177" customFormat="1" ht="24" customHeight="1">
      <c r="A413" s="173" t="s">
        <v>41</v>
      </c>
      <c r="B413" s="373"/>
      <c r="C413" s="373"/>
      <c r="D413" s="373"/>
      <c r="E413" s="373"/>
      <c r="F413" s="373"/>
      <c r="G413" s="374"/>
      <c r="H413" s="374"/>
      <c r="I413" s="374"/>
      <c r="J413" s="375" t="s">
        <v>272</v>
      </c>
      <c r="K413" s="358">
        <f t="shared" si="34"/>
        <v>0</v>
      </c>
      <c r="L413" s="35">
        <f t="shared" si="33"/>
        <v>0</v>
      </c>
      <c r="M413" s="175"/>
      <c r="N413" s="175"/>
      <c r="O413" s="175"/>
      <c r="P413" s="175"/>
      <c r="Q413" s="332"/>
      <c r="R413" s="332"/>
      <c r="S413" s="332"/>
      <c r="T413" s="332"/>
      <c r="U413" s="332"/>
      <c r="V413" s="332"/>
      <c r="W413" s="332"/>
      <c r="X413" s="332"/>
      <c r="Y413" s="332"/>
      <c r="Z413" s="332"/>
      <c r="AA413" s="332"/>
      <c r="AB413" s="332"/>
      <c r="AC413" s="332"/>
      <c r="AD413" s="332"/>
      <c r="AE413" s="332"/>
      <c r="AF413" s="351"/>
      <c r="AG413" s="175"/>
      <c r="AH413" s="175"/>
      <c r="AI413" s="175"/>
      <c r="AJ413" s="175"/>
      <c r="AK413" s="175"/>
      <c r="AL413" s="175"/>
      <c r="AM413" s="175"/>
      <c r="AN413" s="175"/>
      <c r="AO413" s="176"/>
      <c r="AP413" s="174"/>
      <c r="AQ413" s="174"/>
      <c r="AR413" s="174"/>
      <c r="AS413" s="174"/>
      <c r="AT413" s="175"/>
      <c r="AU413" s="175"/>
      <c r="AV413" s="176"/>
      <c r="AW413" s="176"/>
      <c r="AX413" s="176"/>
    </row>
    <row r="414" spans="1:123" s="111" customFormat="1">
      <c r="A414" s="178" t="s">
        <v>41</v>
      </c>
      <c r="B414" s="178" t="s">
        <v>94</v>
      </c>
      <c r="C414" s="178"/>
      <c r="D414" s="178"/>
      <c r="E414" s="178"/>
      <c r="F414" s="178"/>
      <c r="G414" s="179"/>
      <c r="H414" s="179"/>
      <c r="I414" s="179"/>
      <c r="J414" s="279" t="s">
        <v>95</v>
      </c>
      <c r="K414" s="358">
        <f t="shared" si="34"/>
        <v>0</v>
      </c>
      <c r="L414" s="35">
        <f t="shared" si="33"/>
        <v>0</v>
      </c>
      <c r="M414" s="109"/>
      <c r="N414" s="109"/>
      <c r="O414" s="109"/>
      <c r="P414" s="109"/>
      <c r="Q414" s="333"/>
      <c r="R414" s="333"/>
      <c r="S414" s="333"/>
      <c r="T414" s="333"/>
      <c r="U414" s="333"/>
      <c r="V414" s="333"/>
      <c r="W414" s="333"/>
      <c r="X414" s="333"/>
      <c r="Y414" s="333"/>
      <c r="Z414" s="333"/>
      <c r="AA414" s="333"/>
      <c r="AB414" s="333"/>
      <c r="AC414" s="333"/>
      <c r="AD414" s="333"/>
      <c r="AE414" s="333"/>
      <c r="AF414" s="352"/>
      <c r="AG414" s="109"/>
      <c r="AH414" s="109"/>
      <c r="AI414" s="109"/>
      <c r="AJ414" s="109"/>
      <c r="AK414" s="109"/>
      <c r="AL414" s="109"/>
      <c r="AM414" s="109"/>
      <c r="AN414" s="109"/>
      <c r="AO414" s="110"/>
      <c r="AP414" s="108"/>
      <c r="AQ414" s="108"/>
      <c r="AR414" s="108"/>
      <c r="AS414" s="108"/>
      <c r="AT414" s="109"/>
      <c r="AU414" s="109"/>
      <c r="AV414" s="110"/>
      <c r="AW414" s="110"/>
      <c r="AX414" s="110"/>
    </row>
    <row r="415" spans="1:123" s="111" customFormat="1">
      <c r="A415" s="179" t="s">
        <v>41</v>
      </c>
      <c r="B415" s="178" t="s">
        <v>94</v>
      </c>
      <c r="C415" s="178" t="s">
        <v>35</v>
      </c>
      <c r="D415" s="178"/>
      <c r="E415" s="178"/>
      <c r="F415" s="178"/>
      <c r="G415" s="179"/>
      <c r="H415" s="179"/>
      <c r="I415" s="179"/>
      <c r="J415" s="279" t="s">
        <v>96</v>
      </c>
      <c r="K415" s="358">
        <f t="shared" si="34"/>
        <v>0</v>
      </c>
      <c r="L415" s="35">
        <f t="shared" si="33"/>
        <v>0</v>
      </c>
      <c r="M415" s="109"/>
      <c r="N415" s="109"/>
      <c r="O415" s="109"/>
      <c r="P415" s="109"/>
      <c r="Q415" s="333"/>
      <c r="R415" s="333"/>
      <c r="S415" s="333"/>
      <c r="T415" s="333"/>
      <c r="U415" s="333"/>
      <c r="V415" s="333"/>
      <c r="W415" s="333"/>
      <c r="X415" s="333"/>
      <c r="Y415" s="333"/>
      <c r="Z415" s="333"/>
      <c r="AA415" s="333"/>
      <c r="AB415" s="333"/>
      <c r="AC415" s="333"/>
      <c r="AD415" s="333"/>
      <c r="AE415" s="333"/>
      <c r="AF415" s="352"/>
      <c r="AG415" s="109"/>
      <c r="AH415" s="109"/>
      <c r="AI415" s="109"/>
      <c r="AJ415" s="109"/>
      <c r="AK415" s="109"/>
      <c r="AL415" s="109"/>
      <c r="AM415" s="109"/>
      <c r="AN415" s="109"/>
      <c r="AO415" s="110"/>
      <c r="AP415" s="108"/>
      <c r="AQ415" s="108"/>
      <c r="AR415" s="108"/>
      <c r="AS415" s="108"/>
      <c r="AT415" s="109"/>
      <c r="AU415" s="109"/>
      <c r="AV415" s="110"/>
      <c r="AW415" s="110"/>
      <c r="AX415" s="110"/>
    </row>
    <row r="416" spans="1:123" s="111" customFormat="1">
      <c r="A416" s="181" t="s">
        <v>41</v>
      </c>
      <c r="B416" s="182" t="s">
        <v>94</v>
      </c>
      <c r="C416" s="182" t="s">
        <v>35</v>
      </c>
      <c r="D416" s="183" t="s">
        <v>50</v>
      </c>
      <c r="E416" s="184"/>
      <c r="F416" s="184"/>
      <c r="G416" s="184"/>
      <c r="H416" s="184"/>
      <c r="I416" s="184"/>
      <c r="J416" s="285" t="s">
        <v>273</v>
      </c>
      <c r="K416" s="358">
        <f t="shared" si="34"/>
        <v>0</v>
      </c>
      <c r="L416" s="35">
        <f t="shared" si="33"/>
        <v>0</v>
      </c>
      <c r="M416" s="109"/>
      <c r="N416" s="109"/>
      <c r="O416" s="109"/>
      <c r="P416" s="109"/>
      <c r="Q416" s="333"/>
      <c r="R416" s="333"/>
      <c r="S416" s="333"/>
      <c r="T416" s="333"/>
      <c r="U416" s="333"/>
      <c r="V416" s="333"/>
      <c r="W416" s="333"/>
      <c r="X416" s="333"/>
      <c r="Y416" s="333"/>
      <c r="Z416" s="333"/>
      <c r="AA416" s="333"/>
      <c r="AB416" s="333"/>
      <c r="AC416" s="333"/>
      <c r="AD416" s="333"/>
      <c r="AE416" s="333"/>
      <c r="AF416" s="352"/>
      <c r="AG416" s="109"/>
      <c r="AH416" s="109"/>
      <c r="AI416" s="109"/>
      <c r="AJ416" s="109"/>
      <c r="AK416" s="109"/>
      <c r="AL416" s="109"/>
      <c r="AM416" s="109"/>
      <c r="AN416" s="109"/>
      <c r="AO416" s="110"/>
      <c r="AP416" s="108"/>
      <c r="AQ416" s="108"/>
      <c r="AR416" s="108"/>
      <c r="AS416" s="108"/>
      <c r="AT416" s="109"/>
      <c r="AU416" s="109"/>
      <c r="AV416" s="110"/>
      <c r="AW416" s="110"/>
      <c r="AX416" s="110"/>
    </row>
    <row r="417" spans="1:50" s="37" customFormat="1">
      <c r="A417" s="181" t="s">
        <v>41</v>
      </c>
      <c r="B417" s="182" t="s">
        <v>94</v>
      </c>
      <c r="C417" s="182" t="s">
        <v>35</v>
      </c>
      <c r="D417" s="183" t="s">
        <v>50</v>
      </c>
      <c r="E417" s="119" t="s">
        <v>86</v>
      </c>
      <c r="F417" s="119"/>
      <c r="G417" s="119"/>
      <c r="H417" s="119"/>
      <c r="I417" s="119"/>
      <c r="J417" s="250" t="s">
        <v>274</v>
      </c>
      <c r="K417" s="358">
        <f t="shared" si="34"/>
        <v>0</v>
      </c>
      <c r="L417" s="35">
        <f t="shared" si="33"/>
        <v>0</v>
      </c>
      <c r="M417" s="35"/>
      <c r="N417" s="35"/>
      <c r="O417" s="35"/>
      <c r="P417" s="35"/>
      <c r="Q417" s="327"/>
      <c r="R417" s="327"/>
      <c r="S417" s="327"/>
      <c r="T417" s="327"/>
      <c r="U417" s="327"/>
      <c r="V417" s="327"/>
      <c r="W417" s="327"/>
      <c r="X417" s="327"/>
      <c r="Y417" s="327"/>
      <c r="Z417" s="327"/>
      <c r="AA417" s="327"/>
      <c r="AB417" s="327"/>
      <c r="AC417" s="327"/>
      <c r="AD417" s="327"/>
      <c r="AE417" s="327"/>
      <c r="AF417" s="349"/>
      <c r="AG417" s="35"/>
      <c r="AH417" s="35"/>
      <c r="AI417" s="35"/>
      <c r="AJ417" s="35"/>
      <c r="AK417" s="35"/>
      <c r="AL417" s="35"/>
      <c r="AM417" s="35"/>
      <c r="AN417" s="35"/>
      <c r="AO417" s="36"/>
      <c r="AP417" s="30"/>
      <c r="AQ417" s="30"/>
      <c r="AR417" s="30"/>
      <c r="AS417" s="30"/>
      <c r="AT417" s="35"/>
      <c r="AU417" s="35"/>
      <c r="AV417" s="36"/>
      <c r="AW417" s="36"/>
      <c r="AX417" s="36"/>
    </row>
    <row r="418" spans="1:50" s="189" customFormat="1" ht="30" customHeight="1">
      <c r="A418" s="185" t="s">
        <v>41</v>
      </c>
      <c r="B418" s="186" t="s">
        <v>94</v>
      </c>
      <c r="C418" s="186" t="s">
        <v>35</v>
      </c>
      <c r="D418" s="187" t="s">
        <v>50</v>
      </c>
      <c r="E418" s="187" t="s">
        <v>86</v>
      </c>
      <c r="F418" s="49" t="s">
        <v>1327</v>
      </c>
      <c r="G418" s="629" t="s">
        <v>1234</v>
      </c>
      <c r="H418" s="601" t="s">
        <v>339</v>
      </c>
      <c r="I418" s="188"/>
      <c r="J418" s="251" t="s">
        <v>723</v>
      </c>
      <c r="K418" s="358">
        <f t="shared" si="34"/>
        <v>280000000</v>
      </c>
      <c r="L418" s="35">
        <f t="shared" si="33"/>
        <v>280000000</v>
      </c>
      <c r="M418" s="103">
        <v>200000000</v>
      </c>
      <c r="N418" s="103"/>
      <c r="O418" s="103"/>
      <c r="P418" s="103"/>
      <c r="Q418" s="334"/>
      <c r="R418" s="334"/>
      <c r="S418" s="334"/>
      <c r="T418" s="334"/>
      <c r="U418" s="334"/>
      <c r="V418" s="334"/>
      <c r="W418" s="334"/>
      <c r="X418" s="334"/>
      <c r="Y418" s="334"/>
      <c r="Z418" s="334"/>
      <c r="AA418" s="334"/>
      <c r="AB418" s="334"/>
      <c r="AC418" s="334"/>
      <c r="AD418" s="334"/>
      <c r="AE418" s="334">
        <v>80000000</v>
      </c>
      <c r="AF418" s="353"/>
      <c r="AG418" s="103"/>
      <c r="AH418" s="103"/>
      <c r="AI418" s="103"/>
      <c r="AJ418" s="103"/>
      <c r="AK418" s="103"/>
      <c r="AL418" s="103"/>
      <c r="AM418" s="103"/>
      <c r="AN418" s="103"/>
      <c r="AO418" s="104"/>
      <c r="AP418" s="30"/>
      <c r="AQ418" s="30"/>
      <c r="AR418" s="30"/>
      <c r="AS418" s="30"/>
      <c r="AT418" s="35"/>
      <c r="AU418" s="35"/>
      <c r="AV418" s="104"/>
      <c r="AW418" s="104"/>
      <c r="AX418" s="104"/>
    </row>
    <row r="419" spans="1:50" s="100" customFormat="1">
      <c r="A419" s="69" t="s">
        <v>41</v>
      </c>
      <c r="B419" s="190" t="s">
        <v>94</v>
      </c>
      <c r="C419" s="190" t="s">
        <v>35</v>
      </c>
      <c r="D419" s="190" t="s">
        <v>50</v>
      </c>
      <c r="E419" s="190" t="s">
        <v>275</v>
      </c>
      <c r="F419" s="190"/>
      <c r="G419" s="190"/>
      <c r="H419" s="190"/>
      <c r="I419" s="190"/>
      <c r="J419" s="286" t="s">
        <v>276</v>
      </c>
      <c r="K419" s="358">
        <f t="shared" si="34"/>
        <v>0</v>
      </c>
      <c r="L419" s="35">
        <f t="shared" si="33"/>
        <v>0</v>
      </c>
      <c r="M419" s="96"/>
      <c r="N419" s="96"/>
      <c r="O419" s="96"/>
      <c r="P419" s="96"/>
      <c r="Q419" s="335"/>
      <c r="R419" s="335"/>
      <c r="S419" s="335"/>
      <c r="T419" s="335"/>
      <c r="U419" s="335"/>
      <c r="V419" s="335"/>
      <c r="W419" s="335"/>
      <c r="X419" s="335"/>
      <c r="Y419" s="335"/>
      <c r="Z419" s="335"/>
      <c r="AA419" s="335"/>
      <c r="AB419" s="335"/>
      <c r="AC419" s="335"/>
      <c r="AD419" s="335"/>
      <c r="AE419" s="335"/>
      <c r="AF419" s="354"/>
      <c r="AG419" s="96"/>
      <c r="AH419" s="96"/>
      <c r="AI419" s="96"/>
      <c r="AJ419" s="96"/>
      <c r="AK419" s="96"/>
      <c r="AL419" s="96"/>
      <c r="AM419" s="96"/>
      <c r="AN419" s="96"/>
      <c r="AO419" s="97"/>
      <c r="AP419" s="98"/>
      <c r="AQ419" s="98"/>
      <c r="AR419" s="98"/>
      <c r="AS419" s="98"/>
      <c r="AT419" s="99"/>
      <c r="AU419" s="99"/>
      <c r="AV419" s="97"/>
      <c r="AW419" s="97"/>
      <c r="AX419" s="97"/>
    </row>
    <row r="420" spans="1:50" s="104" customFormat="1" ht="46.35" customHeight="1">
      <c r="A420" s="187" t="s">
        <v>41</v>
      </c>
      <c r="B420" s="129" t="s">
        <v>94</v>
      </c>
      <c r="C420" s="129" t="s">
        <v>35</v>
      </c>
      <c r="D420" s="129" t="s">
        <v>50</v>
      </c>
      <c r="E420" s="129" t="s">
        <v>275</v>
      </c>
      <c r="F420" s="49" t="s">
        <v>1328</v>
      </c>
      <c r="G420" s="619" t="s">
        <v>1235</v>
      </c>
      <c r="H420" s="129" t="s">
        <v>339</v>
      </c>
      <c r="I420" s="292"/>
      <c r="J420" s="251" t="s">
        <v>724</v>
      </c>
      <c r="K420" s="358">
        <f t="shared" si="34"/>
        <v>280000000</v>
      </c>
      <c r="L420" s="35">
        <f t="shared" si="33"/>
        <v>280000000</v>
      </c>
      <c r="M420" s="103">
        <v>200000000</v>
      </c>
      <c r="N420" s="103"/>
      <c r="O420" s="103"/>
      <c r="P420" s="103"/>
      <c r="Q420" s="334"/>
      <c r="R420" s="334"/>
      <c r="S420" s="334"/>
      <c r="T420" s="334"/>
      <c r="U420" s="334"/>
      <c r="V420" s="334"/>
      <c r="W420" s="334"/>
      <c r="X420" s="334"/>
      <c r="Y420" s="334"/>
      <c r="Z420" s="334"/>
      <c r="AA420" s="334"/>
      <c r="AB420" s="334"/>
      <c r="AC420" s="334"/>
      <c r="AD420" s="334"/>
      <c r="AE420" s="334">
        <v>80000000</v>
      </c>
      <c r="AF420" s="353"/>
      <c r="AG420" s="103"/>
      <c r="AH420" s="103"/>
      <c r="AI420" s="103"/>
      <c r="AJ420" s="103"/>
      <c r="AK420" s="103"/>
      <c r="AL420" s="103"/>
      <c r="AM420" s="103"/>
      <c r="AN420" s="103"/>
      <c r="AP420" s="30"/>
      <c r="AQ420" s="30"/>
      <c r="AR420" s="30"/>
      <c r="AS420" s="30"/>
      <c r="AT420" s="35"/>
      <c r="AU420" s="35"/>
    </row>
    <row r="421" spans="1:50" s="189" customFormat="1">
      <c r="A421" s="191" t="s">
        <v>41</v>
      </c>
      <c r="B421" s="119" t="s">
        <v>94</v>
      </c>
      <c r="C421" s="119" t="s">
        <v>35</v>
      </c>
      <c r="D421" s="119" t="s">
        <v>50</v>
      </c>
      <c r="E421" s="119" t="s">
        <v>215</v>
      </c>
      <c r="F421" s="119"/>
      <c r="G421" s="119"/>
      <c r="H421" s="119"/>
      <c r="I421" s="119"/>
      <c r="J421" s="250" t="s">
        <v>277</v>
      </c>
      <c r="K421" s="358">
        <f t="shared" si="34"/>
        <v>0</v>
      </c>
      <c r="L421" s="35">
        <f t="shared" si="33"/>
        <v>0</v>
      </c>
      <c r="M421" s="103"/>
      <c r="N421" s="103"/>
      <c r="O421" s="103"/>
      <c r="P421" s="103"/>
      <c r="Q421" s="334"/>
      <c r="R421" s="334"/>
      <c r="S421" s="334"/>
      <c r="T421" s="334"/>
      <c r="U421" s="334"/>
      <c r="V421" s="334"/>
      <c r="W421" s="334"/>
      <c r="X421" s="334"/>
      <c r="Y421" s="334"/>
      <c r="Z421" s="334"/>
      <c r="AA421" s="334"/>
      <c r="AB421" s="334"/>
      <c r="AC421" s="334"/>
      <c r="AD421" s="334"/>
      <c r="AE421" s="334"/>
      <c r="AF421" s="353"/>
      <c r="AG421" s="103"/>
      <c r="AH421" s="103"/>
      <c r="AI421" s="103"/>
      <c r="AJ421" s="103"/>
      <c r="AK421" s="103"/>
      <c r="AL421" s="103"/>
      <c r="AM421" s="103"/>
      <c r="AN421" s="103"/>
      <c r="AO421" s="104"/>
      <c r="AP421" s="30"/>
      <c r="AQ421" s="30"/>
      <c r="AR421" s="30"/>
      <c r="AS421" s="30"/>
      <c r="AT421" s="35"/>
      <c r="AU421" s="35"/>
      <c r="AV421" s="104"/>
      <c r="AW421" s="104"/>
      <c r="AX421" s="104"/>
    </row>
    <row r="422" spans="1:50" s="189" customFormat="1" ht="40.65" customHeight="1">
      <c r="A422" s="187" t="s">
        <v>41</v>
      </c>
      <c r="B422" s="129" t="s">
        <v>94</v>
      </c>
      <c r="C422" s="129" t="s">
        <v>35</v>
      </c>
      <c r="D422" s="129" t="s">
        <v>50</v>
      </c>
      <c r="E422" s="129" t="s">
        <v>215</v>
      </c>
      <c r="F422" s="49" t="s">
        <v>1329</v>
      </c>
      <c r="G422" s="619" t="s">
        <v>1236</v>
      </c>
      <c r="H422" s="129" t="s">
        <v>339</v>
      </c>
      <c r="I422" s="118"/>
      <c r="J422" s="251" t="s">
        <v>725</v>
      </c>
      <c r="K422" s="358">
        <f t="shared" si="34"/>
        <v>300000000</v>
      </c>
      <c r="L422" s="35">
        <f t="shared" si="33"/>
        <v>300000000</v>
      </c>
      <c r="M422" s="103">
        <v>200000000</v>
      </c>
      <c r="N422" s="103"/>
      <c r="O422" s="103"/>
      <c r="P422" s="103"/>
      <c r="Q422" s="334"/>
      <c r="R422" s="334"/>
      <c r="S422" s="334"/>
      <c r="T422" s="334"/>
      <c r="U422" s="334"/>
      <c r="V422" s="334"/>
      <c r="W422" s="334"/>
      <c r="X422" s="334"/>
      <c r="Y422" s="334"/>
      <c r="Z422" s="334"/>
      <c r="AA422" s="334"/>
      <c r="AB422" s="334"/>
      <c r="AC422" s="334"/>
      <c r="AD422" s="334"/>
      <c r="AE422" s="334">
        <v>100000000</v>
      </c>
      <c r="AF422" s="353"/>
      <c r="AG422" s="103"/>
      <c r="AH422" s="103"/>
      <c r="AI422" s="103"/>
      <c r="AJ422" s="103"/>
      <c r="AK422" s="103"/>
      <c r="AL422" s="103"/>
      <c r="AM422" s="103"/>
      <c r="AN422" s="103"/>
      <c r="AO422" s="104"/>
      <c r="AP422" s="30"/>
      <c r="AQ422" s="30"/>
      <c r="AR422" s="30"/>
      <c r="AS422" s="30"/>
      <c r="AT422" s="35"/>
      <c r="AU422" s="35"/>
      <c r="AV422" s="104"/>
      <c r="AW422" s="104"/>
      <c r="AX422" s="104"/>
    </row>
    <row r="423" spans="1:50" s="189" customFormat="1">
      <c r="A423" s="192" t="s">
        <v>41</v>
      </c>
      <c r="B423" s="119" t="s">
        <v>94</v>
      </c>
      <c r="C423" s="119" t="s">
        <v>35</v>
      </c>
      <c r="D423" s="119" t="s">
        <v>50</v>
      </c>
      <c r="E423" s="119" t="s">
        <v>131</v>
      </c>
      <c r="F423" s="119"/>
      <c r="G423" s="119"/>
      <c r="H423" s="119"/>
      <c r="I423" s="119"/>
      <c r="J423" s="250" t="s">
        <v>278</v>
      </c>
      <c r="K423" s="358">
        <f t="shared" si="34"/>
        <v>0</v>
      </c>
      <c r="L423" s="35">
        <f t="shared" si="33"/>
        <v>0</v>
      </c>
      <c r="M423" s="103"/>
      <c r="N423" s="103"/>
      <c r="O423" s="103"/>
      <c r="P423" s="103"/>
      <c r="Q423" s="334"/>
      <c r="R423" s="334"/>
      <c r="S423" s="334"/>
      <c r="T423" s="334"/>
      <c r="U423" s="334"/>
      <c r="V423" s="334"/>
      <c r="W423" s="334"/>
      <c r="X423" s="334"/>
      <c r="Y423" s="334"/>
      <c r="Z423" s="334"/>
      <c r="AA423" s="334"/>
      <c r="AB423" s="334"/>
      <c r="AC423" s="334"/>
      <c r="AD423" s="334"/>
      <c r="AE423" s="334"/>
      <c r="AF423" s="353"/>
      <c r="AG423" s="103"/>
      <c r="AH423" s="103"/>
      <c r="AI423" s="103"/>
      <c r="AJ423" s="103"/>
      <c r="AK423" s="103"/>
      <c r="AL423" s="103"/>
      <c r="AM423" s="103"/>
      <c r="AN423" s="103"/>
      <c r="AO423" s="104"/>
      <c r="AP423" s="30"/>
      <c r="AQ423" s="30"/>
      <c r="AR423" s="30"/>
      <c r="AS423" s="30"/>
      <c r="AT423" s="35"/>
      <c r="AU423" s="35"/>
      <c r="AV423" s="104"/>
      <c r="AW423" s="104"/>
      <c r="AX423" s="104"/>
    </row>
    <row r="424" spans="1:50" s="37" customFormat="1" ht="36" customHeight="1">
      <c r="A424" s="193" t="s">
        <v>41</v>
      </c>
      <c r="B424" s="129" t="s">
        <v>94</v>
      </c>
      <c r="C424" s="129" t="s">
        <v>35</v>
      </c>
      <c r="D424" s="129" t="s">
        <v>50</v>
      </c>
      <c r="E424" s="194">
        <v>16</v>
      </c>
      <c r="F424" s="49" t="s">
        <v>1330</v>
      </c>
      <c r="G424" s="630" t="s">
        <v>1237</v>
      </c>
      <c r="H424" s="101" t="s">
        <v>339</v>
      </c>
      <c r="I424" s="296"/>
      <c r="J424" s="287" t="s">
        <v>726</v>
      </c>
      <c r="K424" s="358">
        <f t="shared" si="34"/>
        <v>291200000</v>
      </c>
      <c r="L424" s="35">
        <f t="shared" si="33"/>
        <v>291200000</v>
      </c>
      <c r="M424" s="35">
        <v>200000000</v>
      </c>
      <c r="N424" s="35"/>
      <c r="O424" s="35"/>
      <c r="P424" s="35"/>
      <c r="Q424" s="327"/>
      <c r="R424" s="327"/>
      <c r="S424" s="327"/>
      <c r="T424" s="327"/>
      <c r="U424" s="327"/>
      <c r="V424" s="327"/>
      <c r="W424" s="327"/>
      <c r="X424" s="327"/>
      <c r="Y424" s="327"/>
      <c r="Z424" s="327"/>
      <c r="AA424" s="327"/>
      <c r="AB424" s="327"/>
      <c r="AC424" s="327"/>
      <c r="AD424" s="327"/>
      <c r="AE424" s="327">
        <v>91200000</v>
      </c>
      <c r="AF424" s="349"/>
      <c r="AG424" s="35"/>
      <c r="AH424" s="35"/>
      <c r="AI424" s="35"/>
      <c r="AJ424" s="35"/>
      <c r="AK424" s="35"/>
      <c r="AL424" s="35"/>
      <c r="AM424" s="35"/>
      <c r="AN424" s="35"/>
      <c r="AO424" s="36"/>
      <c r="AP424" s="30"/>
      <c r="AQ424" s="30"/>
      <c r="AR424" s="30"/>
      <c r="AS424" s="30"/>
      <c r="AT424" s="35"/>
      <c r="AU424" s="35"/>
      <c r="AV424" s="36"/>
      <c r="AW424" s="36"/>
      <c r="AX424" s="36"/>
    </row>
    <row r="425" spans="1:50" s="189" customFormat="1">
      <c r="A425" s="191" t="s">
        <v>41</v>
      </c>
      <c r="B425" s="195" t="s">
        <v>94</v>
      </c>
      <c r="C425" s="195" t="s">
        <v>35</v>
      </c>
      <c r="D425" s="195" t="s">
        <v>68</v>
      </c>
      <c r="E425" s="195"/>
      <c r="F425" s="195"/>
      <c r="G425" s="195"/>
      <c r="H425" s="195"/>
      <c r="I425" s="195"/>
      <c r="J425" s="288" t="s">
        <v>279</v>
      </c>
      <c r="K425" s="358">
        <f t="shared" si="34"/>
        <v>0</v>
      </c>
      <c r="L425" s="35">
        <f t="shared" ref="L425:L444" si="35">SUM(M425:BH425)</f>
        <v>0</v>
      </c>
      <c r="M425" s="103"/>
      <c r="N425" s="103"/>
      <c r="O425" s="103"/>
      <c r="P425" s="103"/>
      <c r="Q425" s="334"/>
      <c r="R425" s="334"/>
      <c r="S425" s="334"/>
      <c r="T425" s="334"/>
      <c r="U425" s="334"/>
      <c r="V425" s="334"/>
      <c r="W425" s="334"/>
      <c r="X425" s="334"/>
      <c r="Y425" s="334"/>
      <c r="Z425" s="334"/>
      <c r="AA425" s="334"/>
      <c r="AB425" s="334"/>
      <c r="AC425" s="334"/>
      <c r="AD425" s="334"/>
      <c r="AE425" s="334"/>
      <c r="AF425" s="353"/>
      <c r="AG425" s="103"/>
      <c r="AH425" s="103"/>
      <c r="AI425" s="103"/>
      <c r="AJ425" s="103"/>
      <c r="AK425" s="103"/>
      <c r="AL425" s="103"/>
      <c r="AM425" s="103"/>
      <c r="AN425" s="103"/>
      <c r="AO425" s="104"/>
      <c r="AP425" s="30"/>
      <c r="AQ425" s="30"/>
      <c r="AR425" s="30"/>
      <c r="AS425" s="30"/>
      <c r="AT425" s="35"/>
      <c r="AU425" s="35"/>
      <c r="AV425" s="104"/>
      <c r="AW425" s="104"/>
      <c r="AX425" s="104"/>
    </row>
    <row r="426" spans="1:50" s="111" customFormat="1">
      <c r="A426" s="191" t="s">
        <v>41</v>
      </c>
      <c r="B426" s="195" t="s">
        <v>94</v>
      </c>
      <c r="C426" s="195" t="s">
        <v>35</v>
      </c>
      <c r="D426" s="195" t="s">
        <v>68</v>
      </c>
      <c r="E426" s="196" t="s">
        <v>41</v>
      </c>
      <c r="F426" s="196"/>
      <c r="G426" s="196"/>
      <c r="H426" s="196"/>
      <c r="I426" s="196"/>
      <c r="J426" s="289" t="s">
        <v>280</v>
      </c>
      <c r="K426" s="358">
        <f t="shared" si="34"/>
        <v>0</v>
      </c>
      <c r="L426" s="35">
        <f t="shared" si="35"/>
        <v>0</v>
      </c>
      <c r="M426" s="109"/>
      <c r="N426" s="109"/>
      <c r="O426" s="109"/>
      <c r="P426" s="109"/>
      <c r="Q426" s="333"/>
      <c r="R426" s="333"/>
      <c r="S426" s="333"/>
      <c r="T426" s="333"/>
      <c r="U426" s="333"/>
      <c r="V426" s="333"/>
      <c r="W426" s="333"/>
      <c r="X426" s="333"/>
      <c r="Y426" s="333"/>
      <c r="Z426" s="333"/>
      <c r="AA426" s="333"/>
      <c r="AB426" s="333"/>
      <c r="AC426" s="333"/>
      <c r="AD426" s="333"/>
      <c r="AE426" s="333"/>
      <c r="AF426" s="352"/>
      <c r="AG426" s="109"/>
      <c r="AH426" s="109"/>
      <c r="AI426" s="109"/>
      <c r="AJ426" s="109"/>
      <c r="AK426" s="109"/>
      <c r="AL426" s="109"/>
      <c r="AM426" s="109"/>
      <c r="AN426" s="109"/>
      <c r="AO426" s="110"/>
      <c r="AP426" s="108"/>
      <c r="AQ426" s="108"/>
      <c r="AR426" s="108"/>
      <c r="AS426" s="108"/>
      <c r="AT426" s="109"/>
      <c r="AU426" s="109"/>
      <c r="AV426" s="110"/>
      <c r="AW426" s="110"/>
      <c r="AX426" s="110"/>
    </row>
    <row r="427" spans="1:50" s="37" customFormat="1" ht="38.4" customHeight="1">
      <c r="A427" s="193" t="s">
        <v>41</v>
      </c>
      <c r="B427" s="197" t="s">
        <v>94</v>
      </c>
      <c r="C427" s="197" t="s">
        <v>35</v>
      </c>
      <c r="D427" s="124" t="s">
        <v>68</v>
      </c>
      <c r="E427" s="124" t="s">
        <v>41</v>
      </c>
      <c r="F427" s="49" t="s">
        <v>1331</v>
      </c>
      <c r="G427" s="621" t="s">
        <v>1238</v>
      </c>
      <c r="H427" s="504" t="s">
        <v>339</v>
      </c>
      <c r="I427" s="138"/>
      <c r="J427" s="277" t="s">
        <v>727</v>
      </c>
      <c r="K427" s="358">
        <f t="shared" si="34"/>
        <v>205000000</v>
      </c>
      <c r="L427" s="35">
        <f t="shared" si="35"/>
        <v>205000000</v>
      </c>
      <c r="M427" s="35">
        <v>105000000</v>
      </c>
      <c r="N427" s="35"/>
      <c r="O427" s="35"/>
      <c r="P427" s="35"/>
      <c r="Q427" s="327"/>
      <c r="R427" s="327"/>
      <c r="S427" s="327"/>
      <c r="T427" s="327"/>
      <c r="U427" s="327"/>
      <c r="V427" s="327"/>
      <c r="W427" s="327"/>
      <c r="X427" s="327"/>
      <c r="Y427" s="327"/>
      <c r="Z427" s="327"/>
      <c r="AA427" s="327"/>
      <c r="AB427" s="327"/>
      <c r="AC427" s="327"/>
      <c r="AD427" s="327"/>
      <c r="AE427" s="327">
        <v>100000000</v>
      </c>
      <c r="AF427" s="349"/>
      <c r="AG427" s="35"/>
      <c r="AH427" s="35"/>
      <c r="AI427" s="35"/>
      <c r="AJ427" s="35"/>
      <c r="AK427" s="35"/>
      <c r="AL427" s="35"/>
      <c r="AM427" s="35"/>
      <c r="AN427" s="35"/>
      <c r="AO427" s="36"/>
      <c r="AP427" s="30"/>
      <c r="AQ427" s="30"/>
      <c r="AR427" s="30"/>
      <c r="AS427" s="30"/>
      <c r="AT427" s="35"/>
      <c r="AU427" s="35"/>
      <c r="AV427" s="36"/>
      <c r="AW427" s="36"/>
      <c r="AX427" s="36"/>
    </row>
    <row r="428" spans="1:50" s="100" customFormat="1">
      <c r="A428" s="198" t="s">
        <v>41</v>
      </c>
      <c r="B428" s="198" t="s">
        <v>94</v>
      </c>
      <c r="C428" s="198" t="s">
        <v>35</v>
      </c>
      <c r="D428" s="198" t="s">
        <v>111</v>
      </c>
      <c r="E428" s="199"/>
      <c r="F428" s="199"/>
      <c r="G428" s="631"/>
      <c r="H428" s="200"/>
      <c r="I428" s="200"/>
      <c r="J428" s="256" t="s">
        <v>112</v>
      </c>
      <c r="K428" s="358">
        <f t="shared" si="34"/>
        <v>0</v>
      </c>
      <c r="L428" s="35">
        <f t="shared" si="35"/>
        <v>0</v>
      </c>
      <c r="M428" s="96"/>
      <c r="N428" s="96"/>
      <c r="O428" s="96"/>
      <c r="P428" s="96"/>
      <c r="Q428" s="335"/>
      <c r="R428" s="335"/>
      <c r="S428" s="335"/>
      <c r="T428" s="335"/>
      <c r="U428" s="335"/>
      <c r="V428" s="335"/>
      <c r="W428" s="335"/>
      <c r="X428" s="335"/>
      <c r="Y428" s="335"/>
      <c r="Z428" s="335"/>
      <c r="AA428" s="335"/>
      <c r="AB428" s="335"/>
      <c r="AC428" s="335"/>
      <c r="AD428" s="335"/>
      <c r="AE428" s="335"/>
      <c r="AF428" s="354"/>
      <c r="AG428" s="96"/>
      <c r="AH428" s="96"/>
      <c r="AI428" s="96"/>
      <c r="AJ428" s="96"/>
      <c r="AK428" s="96"/>
      <c r="AL428" s="96"/>
      <c r="AM428" s="96"/>
      <c r="AN428" s="96"/>
      <c r="AO428" s="97"/>
      <c r="AP428" s="98"/>
      <c r="AQ428" s="98"/>
      <c r="AR428" s="98"/>
      <c r="AS428" s="98"/>
      <c r="AT428" s="99"/>
      <c r="AU428" s="99"/>
      <c r="AV428" s="97"/>
      <c r="AW428" s="97"/>
      <c r="AX428" s="97"/>
    </row>
    <row r="429" spans="1:50" s="111" customFormat="1">
      <c r="A429" s="44" t="s">
        <v>41</v>
      </c>
      <c r="B429" s="93" t="s">
        <v>94</v>
      </c>
      <c r="C429" s="93" t="s">
        <v>35</v>
      </c>
      <c r="D429" s="93" t="s">
        <v>111</v>
      </c>
      <c r="E429" s="93" t="s">
        <v>52</v>
      </c>
      <c r="F429" s="93"/>
      <c r="G429" s="107"/>
      <c r="H429" s="107"/>
      <c r="I429" s="107"/>
      <c r="J429" s="284" t="s">
        <v>113</v>
      </c>
      <c r="K429" s="358">
        <f t="shared" si="34"/>
        <v>0</v>
      </c>
      <c r="L429" s="35">
        <f t="shared" si="35"/>
        <v>0</v>
      </c>
      <c r="M429" s="109"/>
      <c r="N429" s="109"/>
      <c r="O429" s="109"/>
      <c r="P429" s="109"/>
      <c r="Q429" s="333"/>
      <c r="R429" s="333"/>
      <c r="S429" s="333"/>
      <c r="T429" s="333"/>
      <c r="U429" s="333"/>
      <c r="V429" s="333"/>
      <c r="W429" s="333"/>
      <c r="X429" s="333"/>
      <c r="Y429" s="333"/>
      <c r="Z429" s="333"/>
      <c r="AA429" s="333"/>
      <c r="AB429" s="333"/>
      <c r="AC429" s="333"/>
      <c r="AD429" s="333"/>
      <c r="AE429" s="333"/>
      <c r="AF429" s="352"/>
      <c r="AG429" s="109"/>
      <c r="AH429" s="109"/>
      <c r="AI429" s="109"/>
      <c r="AJ429" s="109"/>
      <c r="AK429" s="109"/>
      <c r="AL429" s="109"/>
      <c r="AM429" s="109"/>
      <c r="AN429" s="109"/>
      <c r="AO429" s="110"/>
      <c r="AP429" s="108"/>
      <c r="AQ429" s="108"/>
      <c r="AR429" s="108"/>
      <c r="AS429" s="108"/>
      <c r="AT429" s="109"/>
      <c r="AU429" s="109"/>
      <c r="AV429" s="110"/>
      <c r="AW429" s="110"/>
      <c r="AX429" s="110"/>
    </row>
    <row r="430" spans="1:50" s="37" customFormat="1" ht="44.4" customHeight="1">
      <c r="A430" s="48" t="s">
        <v>41</v>
      </c>
      <c r="B430" s="49" t="s">
        <v>94</v>
      </c>
      <c r="C430" s="49" t="s">
        <v>35</v>
      </c>
      <c r="D430" s="49" t="s">
        <v>111</v>
      </c>
      <c r="E430" s="49" t="s">
        <v>52</v>
      </c>
      <c r="F430" s="49" t="s">
        <v>1332</v>
      </c>
      <c r="G430" s="617" t="s">
        <v>1239</v>
      </c>
      <c r="H430" s="48" t="s">
        <v>339</v>
      </c>
      <c r="I430" s="143"/>
      <c r="J430" s="533" t="s">
        <v>695</v>
      </c>
      <c r="K430" s="358">
        <f t="shared" si="34"/>
        <v>100000000</v>
      </c>
      <c r="L430" s="35">
        <f t="shared" si="35"/>
        <v>100000000</v>
      </c>
      <c r="M430" s="35">
        <v>100000000</v>
      </c>
      <c r="N430" s="35"/>
      <c r="O430" s="35"/>
      <c r="P430" s="35"/>
      <c r="Q430" s="327"/>
      <c r="R430" s="327"/>
      <c r="S430" s="327"/>
      <c r="T430" s="327"/>
      <c r="U430" s="327"/>
      <c r="V430" s="327"/>
      <c r="W430" s="327"/>
      <c r="X430" s="327"/>
      <c r="Y430" s="327"/>
      <c r="Z430" s="327"/>
      <c r="AA430" s="327"/>
      <c r="AB430" s="327"/>
      <c r="AC430" s="327"/>
      <c r="AD430" s="327"/>
      <c r="AE430" s="327"/>
      <c r="AF430" s="349"/>
      <c r="AG430" s="35"/>
      <c r="AH430" s="35"/>
      <c r="AI430" s="35"/>
      <c r="AJ430" s="35"/>
      <c r="AK430" s="35"/>
      <c r="AL430" s="35"/>
      <c r="AM430" s="35"/>
      <c r="AN430" s="35"/>
      <c r="AO430" s="36"/>
      <c r="AP430" s="30"/>
      <c r="AQ430" s="30"/>
      <c r="AR430" s="30"/>
      <c r="AS430" s="30"/>
      <c r="AT430" s="35"/>
      <c r="AU430" s="35"/>
      <c r="AV430" s="36"/>
      <c r="AW430" s="36"/>
      <c r="AX430" s="36"/>
    </row>
    <row r="431" spans="1:50" s="37" customFormat="1" ht="48" customHeight="1">
      <c r="A431" s="48" t="s">
        <v>41</v>
      </c>
      <c r="B431" s="49" t="s">
        <v>94</v>
      </c>
      <c r="C431" s="49" t="s">
        <v>35</v>
      </c>
      <c r="D431" s="49" t="s">
        <v>111</v>
      </c>
      <c r="E431" s="49" t="s">
        <v>52</v>
      </c>
      <c r="F431" s="49" t="s">
        <v>1333</v>
      </c>
      <c r="G431" s="617" t="s">
        <v>1240</v>
      </c>
      <c r="H431" s="48" t="s">
        <v>339</v>
      </c>
      <c r="I431" s="319"/>
      <c r="J431" s="278" t="s">
        <v>696</v>
      </c>
      <c r="K431" s="358">
        <f t="shared" si="34"/>
        <v>100000000</v>
      </c>
      <c r="L431" s="35">
        <f t="shared" si="35"/>
        <v>100000000</v>
      </c>
      <c r="M431" s="35">
        <v>100000000</v>
      </c>
      <c r="N431" s="35"/>
      <c r="O431" s="35"/>
      <c r="P431" s="35"/>
      <c r="Q431" s="327"/>
      <c r="R431" s="327"/>
      <c r="S431" s="327"/>
      <c r="T431" s="327"/>
      <c r="U431" s="327"/>
      <c r="V431" s="327"/>
      <c r="W431" s="327"/>
      <c r="X431" s="327"/>
      <c r="Y431" s="327"/>
      <c r="Z431" s="327"/>
      <c r="AA431" s="327"/>
      <c r="AB431" s="327"/>
      <c r="AC431" s="327"/>
      <c r="AD431" s="327"/>
      <c r="AE431" s="327"/>
      <c r="AF431" s="349"/>
      <c r="AG431" s="35"/>
      <c r="AH431" s="35"/>
      <c r="AI431" s="35"/>
      <c r="AJ431" s="35"/>
      <c r="AK431" s="35"/>
      <c r="AL431" s="35"/>
      <c r="AM431" s="35"/>
      <c r="AN431" s="35"/>
      <c r="AO431" s="36"/>
      <c r="AP431" s="30"/>
      <c r="AQ431" s="30"/>
      <c r="AR431" s="30"/>
      <c r="AS431" s="30"/>
      <c r="AT431" s="35"/>
      <c r="AU431" s="35"/>
      <c r="AV431" s="36"/>
      <c r="AW431" s="36"/>
      <c r="AX431" s="36"/>
    </row>
    <row r="432" spans="1:50" s="37" customFormat="1" ht="43.35" customHeight="1">
      <c r="A432" s="48" t="s">
        <v>41</v>
      </c>
      <c r="B432" s="49" t="s">
        <v>94</v>
      </c>
      <c r="C432" s="49" t="s">
        <v>35</v>
      </c>
      <c r="D432" s="49" t="s">
        <v>111</v>
      </c>
      <c r="E432" s="49" t="s">
        <v>52</v>
      </c>
      <c r="F432" s="49" t="s">
        <v>1334</v>
      </c>
      <c r="G432" s="617" t="s">
        <v>1241</v>
      </c>
      <c r="H432" s="48" t="s">
        <v>339</v>
      </c>
      <c r="I432" s="319"/>
      <c r="J432" s="278" t="s">
        <v>697</v>
      </c>
      <c r="K432" s="358">
        <f t="shared" si="34"/>
        <v>100000000</v>
      </c>
      <c r="L432" s="35">
        <f t="shared" si="35"/>
        <v>100000000</v>
      </c>
      <c r="M432" s="35">
        <v>100000000</v>
      </c>
      <c r="N432" s="35"/>
      <c r="O432" s="35"/>
      <c r="P432" s="35"/>
      <c r="Q432" s="327"/>
      <c r="R432" s="327"/>
      <c r="S432" s="327"/>
      <c r="T432" s="327"/>
      <c r="U432" s="327"/>
      <c r="V432" s="327"/>
      <c r="W432" s="327"/>
      <c r="X432" s="327"/>
      <c r="Y432" s="327"/>
      <c r="Z432" s="327"/>
      <c r="AA432" s="327"/>
      <c r="AB432" s="327"/>
      <c r="AC432" s="327"/>
      <c r="AD432" s="327"/>
      <c r="AE432" s="327"/>
      <c r="AF432" s="349"/>
      <c r="AG432" s="35"/>
      <c r="AH432" s="35"/>
      <c r="AI432" s="35"/>
      <c r="AJ432" s="35"/>
      <c r="AK432" s="35"/>
      <c r="AL432" s="35"/>
      <c r="AM432" s="35"/>
      <c r="AN432" s="35"/>
      <c r="AO432" s="36"/>
      <c r="AP432" s="30"/>
      <c r="AQ432" s="30"/>
      <c r="AR432" s="30"/>
      <c r="AS432" s="30"/>
      <c r="AT432" s="35"/>
      <c r="AU432" s="35"/>
      <c r="AV432" s="36"/>
      <c r="AW432" s="36"/>
      <c r="AX432" s="36"/>
    </row>
    <row r="433" spans="1:189" s="37" customFormat="1" ht="37.35" customHeight="1">
      <c r="A433" s="48" t="s">
        <v>41</v>
      </c>
      <c r="B433" s="49" t="s">
        <v>94</v>
      </c>
      <c r="C433" s="49" t="s">
        <v>35</v>
      </c>
      <c r="D433" s="49" t="s">
        <v>111</v>
      </c>
      <c r="E433" s="49" t="s">
        <v>52</v>
      </c>
      <c r="F433" s="49" t="s">
        <v>1335</v>
      </c>
      <c r="G433" s="617" t="s">
        <v>1242</v>
      </c>
      <c r="H433" s="48" t="s">
        <v>339</v>
      </c>
      <c r="I433" s="319"/>
      <c r="J433" s="278" t="s">
        <v>281</v>
      </c>
      <c r="K433" s="358">
        <f t="shared" si="34"/>
        <v>100000000</v>
      </c>
      <c r="L433" s="35">
        <f t="shared" si="35"/>
        <v>100000000</v>
      </c>
      <c r="M433" s="35">
        <v>100000000</v>
      </c>
      <c r="N433" s="35"/>
      <c r="O433" s="35"/>
      <c r="P433" s="35"/>
      <c r="Q433" s="327"/>
      <c r="R433" s="327"/>
      <c r="S433" s="327"/>
      <c r="T433" s="327"/>
      <c r="U433" s="327"/>
      <c r="V433" s="327"/>
      <c r="W433" s="327"/>
      <c r="X433" s="327"/>
      <c r="Y433" s="327"/>
      <c r="Z433" s="327"/>
      <c r="AA433" s="327"/>
      <c r="AB433" s="327"/>
      <c r="AC433" s="327"/>
      <c r="AD433" s="327"/>
      <c r="AE433" s="327"/>
      <c r="AF433" s="349"/>
      <c r="AG433" s="35"/>
      <c r="AH433" s="35"/>
      <c r="AI433" s="35"/>
      <c r="AJ433" s="35"/>
      <c r="AK433" s="35"/>
      <c r="AL433" s="35"/>
      <c r="AM433" s="35"/>
      <c r="AN433" s="35"/>
      <c r="AO433" s="36"/>
      <c r="AP433" s="30"/>
      <c r="AQ433" s="30"/>
      <c r="AR433" s="30"/>
      <c r="AS433" s="30"/>
      <c r="AT433" s="35"/>
      <c r="AU433" s="35"/>
      <c r="AV433" s="36"/>
      <c r="AW433" s="36"/>
      <c r="AX433" s="36"/>
    </row>
    <row r="434" spans="1:189" s="37" customFormat="1" ht="37.35" customHeight="1">
      <c r="A434" s="48" t="s">
        <v>41</v>
      </c>
      <c r="B434" s="49" t="s">
        <v>94</v>
      </c>
      <c r="C434" s="49" t="s">
        <v>35</v>
      </c>
      <c r="D434" s="49" t="s">
        <v>111</v>
      </c>
      <c r="E434" s="49" t="s">
        <v>52</v>
      </c>
      <c r="F434" s="49" t="s">
        <v>1336</v>
      </c>
      <c r="G434" s="617" t="s">
        <v>1243</v>
      </c>
      <c r="H434" s="48" t="s">
        <v>339</v>
      </c>
      <c r="I434" s="319"/>
      <c r="J434" s="278" t="s">
        <v>698</v>
      </c>
      <c r="K434" s="358">
        <f t="shared" si="34"/>
        <v>150000000</v>
      </c>
      <c r="L434" s="35">
        <f t="shared" si="35"/>
        <v>150000000</v>
      </c>
      <c r="M434" s="35">
        <v>150000000</v>
      </c>
      <c r="N434" s="35"/>
      <c r="O434" s="35"/>
      <c r="P434" s="35"/>
      <c r="Q434" s="327"/>
      <c r="R434" s="327"/>
      <c r="S434" s="327"/>
      <c r="T434" s="327"/>
      <c r="U434" s="327"/>
      <c r="V434" s="327"/>
      <c r="W434" s="327"/>
      <c r="X434" s="327"/>
      <c r="Y434" s="327"/>
      <c r="Z434" s="327"/>
      <c r="AA434" s="327"/>
      <c r="AB434" s="327"/>
      <c r="AC434" s="327"/>
      <c r="AD434" s="327"/>
      <c r="AE434" s="327"/>
      <c r="AF434" s="349"/>
      <c r="AG434" s="35"/>
      <c r="AH434" s="35"/>
      <c r="AI434" s="35"/>
      <c r="AJ434" s="35"/>
      <c r="AK434" s="35"/>
      <c r="AL434" s="35"/>
      <c r="AM434" s="35"/>
      <c r="AN434" s="35"/>
      <c r="AO434" s="36"/>
      <c r="AP434" s="30"/>
      <c r="AQ434" s="30"/>
      <c r="AR434" s="30"/>
      <c r="AS434" s="30"/>
      <c r="AT434" s="35"/>
      <c r="AU434" s="35"/>
      <c r="AV434" s="36"/>
      <c r="AW434" s="36"/>
      <c r="AX434" s="36"/>
    </row>
    <row r="435" spans="1:189" s="37" customFormat="1" ht="39" customHeight="1">
      <c r="A435" s="48" t="s">
        <v>41</v>
      </c>
      <c r="B435" s="49" t="s">
        <v>94</v>
      </c>
      <c r="C435" s="49" t="s">
        <v>35</v>
      </c>
      <c r="D435" s="49" t="s">
        <v>111</v>
      </c>
      <c r="E435" s="49" t="s">
        <v>52</v>
      </c>
      <c r="F435" s="49" t="s">
        <v>1337</v>
      </c>
      <c r="G435" s="617" t="s">
        <v>1244</v>
      </c>
      <c r="H435" s="48" t="s">
        <v>339</v>
      </c>
      <c r="I435" s="319"/>
      <c r="J435" s="278" t="s">
        <v>699</v>
      </c>
      <c r="K435" s="358">
        <f t="shared" si="34"/>
        <v>233112500</v>
      </c>
      <c r="L435" s="35">
        <f t="shared" si="35"/>
        <v>233112500</v>
      </c>
      <c r="M435" s="35"/>
      <c r="N435" s="35"/>
      <c r="O435" s="35">
        <v>233112500</v>
      </c>
      <c r="P435" s="35"/>
      <c r="Q435" s="327"/>
      <c r="R435" s="327"/>
      <c r="S435" s="327"/>
      <c r="T435" s="327"/>
      <c r="U435" s="327"/>
      <c r="V435" s="327"/>
      <c r="W435" s="327"/>
      <c r="X435" s="327"/>
      <c r="Y435" s="327"/>
      <c r="Z435" s="327"/>
      <c r="AA435" s="327"/>
      <c r="AB435" s="327"/>
      <c r="AC435" s="327"/>
      <c r="AD435" s="327"/>
      <c r="AE435" s="327"/>
      <c r="AF435" s="349"/>
      <c r="AG435" s="35"/>
      <c r="AH435" s="35"/>
      <c r="AI435" s="35"/>
      <c r="AJ435" s="35"/>
      <c r="AK435" s="35"/>
      <c r="AL435" s="35"/>
      <c r="AM435" s="35"/>
      <c r="AN435" s="35"/>
      <c r="AO435" s="36"/>
      <c r="AP435" s="30"/>
      <c r="AQ435" s="30"/>
      <c r="AR435" s="30"/>
      <c r="AS435" s="30"/>
      <c r="AT435" s="35"/>
      <c r="AU435" s="35"/>
      <c r="AV435" s="36"/>
      <c r="AW435" s="36"/>
      <c r="AX435" s="36"/>
    </row>
    <row r="436" spans="1:189" s="37" customFormat="1" ht="36" customHeight="1">
      <c r="A436" s="48" t="s">
        <v>41</v>
      </c>
      <c r="B436" s="49" t="s">
        <v>94</v>
      </c>
      <c r="C436" s="49" t="s">
        <v>35</v>
      </c>
      <c r="D436" s="49" t="s">
        <v>111</v>
      </c>
      <c r="E436" s="49" t="s">
        <v>52</v>
      </c>
      <c r="F436" s="49" t="s">
        <v>1338</v>
      </c>
      <c r="G436" s="617" t="s">
        <v>1245</v>
      </c>
      <c r="H436" s="48" t="s">
        <v>339</v>
      </c>
      <c r="I436" s="319"/>
      <c r="J436" s="278" t="s">
        <v>715</v>
      </c>
      <c r="K436" s="358">
        <f t="shared" si="34"/>
        <v>150000000</v>
      </c>
      <c r="L436" s="35">
        <f t="shared" si="35"/>
        <v>150000000</v>
      </c>
      <c r="M436" s="35">
        <v>150000000</v>
      </c>
      <c r="N436" s="35"/>
      <c r="O436" s="35"/>
      <c r="P436" s="35"/>
      <c r="Q436" s="327"/>
      <c r="R436" s="327"/>
      <c r="S436" s="327"/>
      <c r="T436" s="327"/>
      <c r="U436" s="327"/>
      <c r="V436" s="327"/>
      <c r="W436" s="327"/>
      <c r="X436" s="327"/>
      <c r="Y436" s="327"/>
      <c r="Z436" s="327"/>
      <c r="AA436" s="327"/>
      <c r="AB436" s="327"/>
      <c r="AC436" s="327"/>
      <c r="AD436" s="327"/>
      <c r="AE436" s="327"/>
      <c r="AF436" s="349"/>
      <c r="AG436" s="35"/>
      <c r="AH436" s="35"/>
      <c r="AI436" s="35"/>
      <c r="AJ436" s="35"/>
      <c r="AK436" s="35"/>
      <c r="AL436" s="35"/>
      <c r="AM436" s="35"/>
      <c r="AN436" s="35"/>
      <c r="AO436" s="36"/>
      <c r="AP436" s="30"/>
      <c r="AQ436" s="30"/>
      <c r="AR436" s="30"/>
      <c r="AS436" s="30"/>
      <c r="AT436" s="35"/>
      <c r="AU436" s="35"/>
      <c r="AV436" s="36"/>
      <c r="AW436" s="36"/>
      <c r="AX436" s="36"/>
    </row>
    <row r="437" spans="1:189" s="100" customFormat="1" ht="28.35" customHeight="1">
      <c r="A437" s="25" t="s">
        <v>41</v>
      </c>
      <c r="B437" s="523" t="s">
        <v>94</v>
      </c>
      <c r="C437" s="523" t="s">
        <v>35</v>
      </c>
      <c r="D437" s="523" t="s">
        <v>111</v>
      </c>
      <c r="E437" s="523" t="s">
        <v>143</v>
      </c>
      <c r="F437" s="201"/>
      <c r="G437" s="201"/>
      <c r="H437" s="201"/>
      <c r="I437" s="201"/>
      <c r="J437" s="94" t="s">
        <v>282</v>
      </c>
      <c r="K437" s="358">
        <f t="shared" si="34"/>
        <v>0</v>
      </c>
      <c r="L437" s="35">
        <f t="shared" si="35"/>
        <v>0</v>
      </c>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5"/>
      <c r="AN437" s="95"/>
      <c r="AO437" s="95"/>
      <c r="AP437" s="95"/>
      <c r="AQ437" s="95"/>
      <c r="AR437" s="95"/>
      <c r="AS437" s="95"/>
      <c r="AT437" s="95"/>
      <c r="AU437" s="95"/>
      <c r="AV437" s="95"/>
      <c r="AW437" s="95"/>
      <c r="AX437" s="95"/>
      <c r="AY437" s="95"/>
      <c r="AZ437" s="95"/>
      <c r="BA437" s="95"/>
      <c r="BB437" s="95"/>
      <c r="BC437" s="95"/>
      <c r="BD437" s="95"/>
      <c r="BE437" s="95"/>
      <c r="BF437" s="95"/>
      <c r="BG437" s="7"/>
      <c r="BH437" s="7"/>
      <c r="BI437" s="33"/>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14"/>
      <c r="DC437" s="8"/>
      <c r="DD437" s="8"/>
      <c r="DE437" s="8"/>
      <c r="DF437" s="8"/>
      <c r="DG437" s="8"/>
      <c r="DH437" s="8"/>
      <c r="DI437" s="8"/>
      <c r="DJ437" s="8"/>
      <c r="DK437" s="8"/>
      <c r="DL437" s="8"/>
      <c r="DM437" s="21"/>
      <c r="DN437" s="21"/>
      <c r="DO437" s="21"/>
      <c r="DP437" s="21"/>
      <c r="DQ437" s="21"/>
      <c r="DR437" s="21"/>
      <c r="DS437" s="21"/>
      <c r="DT437" s="8"/>
      <c r="DU437" s="8"/>
      <c r="DV437" s="8"/>
      <c r="DW437" s="8"/>
      <c r="DX437" s="8"/>
      <c r="DY437" s="8"/>
      <c r="DZ437" s="8"/>
      <c r="EA437" s="299"/>
      <c r="EB437" s="202"/>
      <c r="EC437" s="202"/>
      <c r="ED437" s="202"/>
      <c r="EE437" s="202"/>
      <c r="EF437" s="202"/>
      <c r="EG437" s="96"/>
      <c r="EH437" s="96"/>
      <c r="EI437" s="96"/>
      <c r="EJ437" s="96"/>
      <c r="EK437" s="96"/>
      <c r="EL437" s="96"/>
      <c r="EM437" s="96"/>
      <c r="EN437" s="96"/>
      <c r="EO437" s="96"/>
      <c r="EP437" s="96"/>
      <c r="EQ437" s="96"/>
      <c r="ER437" s="96"/>
      <c r="ES437" s="518"/>
      <c r="ET437" s="96"/>
      <c r="EU437" s="96"/>
      <c r="EV437" s="96"/>
      <c r="EW437" s="96"/>
      <c r="EX437" s="96"/>
      <c r="EY437" s="96"/>
      <c r="EZ437" s="96"/>
      <c r="FA437" s="96"/>
      <c r="FB437" s="96"/>
      <c r="FC437" s="96"/>
      <c r="FD437" s="96"/>
      <c r="FE437" s="96"/>
      <c r="FF437" s="96"/>
      <c r="FG437" s="96"/>
      <c r="FH437" s="96"/>
      <c r="FI437" s="96"/>
      <c r="FJ437" s="96"/>
      <c r="FK437" s="96"/>
      <c r="FL437" s="96"/>
      <c r="FM437" s="96"/>
      <c r="FN437" s="96"/>
      <c r="FO437" s="96"/>
      <c r="FP437" s="96"/>
      <c r="FQ437" s="96"/>
      <c r="FR437" s="96"/>
      <c r="FS437" s="96"/>
      <c r="FT437" s="96"/>
      <c r="FU437" s="96"/>
      <c r="FV437" s="96"/>
      <c r="FW437" s="96"/>
      <c r="FX437" s="97"/>
      <c r="FY437" s="98"/>
      <c r="FZ437" s="98"/>
      <c r="GA437" s="98"/>
      <c r="GB437" s="98"/>
      <c r="GC437" s="99"/>
      <c r="GD437" s="99"/>
      <c r="GE437" s="97"/>
      <c r="GF437" s="97"/>
      <c r="GG437" s="97"/>
    </row>
    <row r="438" spans="1:189" s="105" customFormat="1" ht="37.65" customHeight="1">
      <c r="A438" s="48" t="s">
        <v>41</v>
      </c>
      <c r="B438" s="193" t="s">
        <v>94</v>
      </c>
      <c r="C438" s="193" t="s">
        <v>35</v>
      </c>
      <c r="D438" s="193" t="s">
        <v>111</v>
      </c>
      <c r="E438" s="193" t="s">
        <v>143</v>
      </c>
      <c r="F438" s="49" t="s">
        <v>1339</v>
      </c>
      <c r="G438" s="617" t="s">
        <v>1246</v>
      </c>
      <c r="H438" s="48" t="s">
        <v>339</v>
      </c>
      <c r="I438" s="193"/>
      <c r="J438" s="278" t="s">
        <v>700</v>
      </c>
      <c r="K438" s="358">
        <f t="shared" si="34"/>
        <v>100000000</v>
      </c>
      <c r="L438" s="35">
        <f t="shared" si="35"/>
        <v>100000000</v>
      </c>
      <c r="M438" s="102">
        <v>100000000</v>
      </c>
      <c r="N438" s="102"/>
      <c r="O438" s="102"/>
      <c r="P438" s="102"/>
      <c r="Q438" s="102"/>
      <c r="R438" s="102"/>
      <c r="S438" s="102"/>
      <c r="T438" s="102"/>
      <c r="U438" s="102"/>
      <c r="V438" s="102"/>
      <c r="W438" s="102"/>
      <c r="X438" s="102"/>
      <c r="Y438" s="102"/>
      <c r="Z438" s="102"/>
      <c r="AA438" s="102"/>
      <c r="AB438" s="102"/>
      <c r="AC438" s="102"/>
      <c r="AD438" s="102"/>
      <c r="AE438" s="102"/>
      <c r="AF438" s="519"/>
      <c r="AG438" s="102"/>
      <c r="AH438" s="102"/>
      <c r="AI438" s="102"/>
      <c r="AJ438" s="102"/>
      <c r="AK438" s="102"/>
      <c r="AL438" s="102"/>
      <c r="AM438" s="102"/>
      <c r="AN438" s="102"/>
      <c r="AO438" s="102"/>
      <c r="AP438" s="102"/>
      <c r="AQ438" s="102"/>
      <c r="AR438" s="102"/>
      <c r="AS438" s="102"/>
      <c r="AT438" s="102"/>
      <c r="AU438" s="102"/>
      <c r="AV438" s="102"/>
      <c r="AW438" s="102"/>
      <c r="AX438" s="102"/>
      <c r="AY438" s="520"/>
      <c r="AZ438" s="520"/>
      <c r="BA438" s="520"/>
      <c r="BB438" s="520"/>
      <c r="BC438" s="520"/>
      <c r="BD438" s="520"/>
      <c r="BE438" s="520"/>
      <c r="BF438" s="520"/>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G438" s="32"/>
      <c r="CH438" s="32"/>
      <c r="CI438" s="32"/>
      <c r="CJ438" s="32"/>
      <c r="CK438" s="32"/>
      <c r="CL438" s="32"/>
      <c r="CM438" s="32"/>
      <c r="CN438" s="32"/>
      <c r="CO438" s="32"/>
      <c r="CP438" s="32"/>
      <c r="CQ438" s="32"/>
      <c r="CR438" s="32"/>
      <c r="CS438" s="32"/>
      <c r="CT438" s="32"/>
      <c r="CU438" s="32"/>
      <c r="CV438" s="32"/>
      <c r="CW438" s="32"/>
      <c r="CX438" s="32"/>
      <c r="CY438" s="32"/>
      <c r="CZ438" s="32"/>
      <c r="DA438" s="32"/>
      <c r="DB438" s="388"/>
      <c r="DC438" s="32"/>
      <c r="DD438" s="32"/>
      <c r="DE438" s="32"/>
      <c r="DF438" s="32"/>
      <c r="DG438" s="32"/>
      <c r="DH438" s="32"/>
      <c r="DI438" s="32"/>
      <c r="DJ438" s="32"/>
      <c r="DK438" s="32"/>
      <c r="DL438" s="32"/>
      <c r="DM438" s="162"/>
      <c r="DN438" s="162"/>
      <c r="DO438" s="162"/>
      <c r="DP438" s="162"/>
      <c r="DQ438" s="162"/>
      <c r="DR438" s="162"/>
      <c r="DS438" s="162"/>
      <c r="DT438" s="32"/>
      <c r="DU438" s="32"/>
      <c r="DV438" s="32"/>
      <c r="DW438" s="32"/>
      <c r="DX438" s="32"/>
      <c r="DY438" s="32"/>
      <c r="DZ438" s="32"/>
      <c r="EA438" s="521"/>
      <c r="EB438" s="521"/>
      <c r="EC438" s="521"/>
      <c r="ED438" s="521"/>
      <c r="EE438" s="521"/>
      <c r="EF438" s="521"/>
      <c r="EG438" s="521"/>
      <c r="EH438" s="521"/>
      <c r="EI438" s="521"/>
      <c r="EJ438" s="521"/>
      <c r="EK438" s="521"/>
      <c r="EL438" s="521"/>
      <c r="EM438" s="521"/>
      <c r="EN438" s="521"/>
      <c r="EO438" s="521"/>
      <c r="EP438" s="521"/>
      <c r="EQ438" s="521"/>
      <c r="ER438" s="521"/>
      <c r="ES438" s="522"/>
      <c r="ET438" s="521"/>
      <c r="EU438" s="521"/>
      <c r="EV438" s="521"/>
      <c r="EW438" s="521"/>
      <c r="EX438" s="521"/>
      <c r="EY438" s="521"/>
      <c r="EZ438" s="521"/>
      <c r="FA438" s="521"/>
      <c r="FB438" s="521"/>
      <c r="FC438" s="521"/>
      <c r="FD438" s="521"/>
      <c r="FE438" s="521"/>
      <c r="FF438" s="521"/>
      <c r="FG438" s="521"/>
      <c r="FH438" s="521"/>
      <c r="FI438" s="521"/>
      <c r="FJ438" s="521"/>
      <c r="FK438" s="521"/>
      <c r="FL438" s="521"/>
      <c r="FM438" s="521"/>
      <c r="FN438" s="521"/>
      <c r="FO438" s="521"/>
      <c r="FP438" s="521"/>
      <c r="FQ438" s="521"/>
      <c r="FR438" s="521"/>
      <c r="FS438" s="521"/>
      <c r="FT438" s="521"/>
      <c r="FU438" s="521"/>
      <c r="FV438" s="521"/>
      <c r="FW438" s="521"/>
      <c r="FX438" s="189"/>
      <c r="FY438" s="162"/>
      <c r="FZ438" s="162"/>
      <c r="GA438" s="162"/>
      <c r="GB438" s="162"/>
      <c r="GC438" s="161"/>
      <c r="GD438" s="161"/>
      <c r="GE438" s="189"/>
      <c r="GF438" s="189"/>
      <c r="GG438" s="189"/>
    </row>
    <row r="439" spans="1:189" s="105" customFormat="1" ht="37.35" customHeight="1">
      <c r="A439" s="48" t="s">
        <v>41</v>
      </c>
      <c r="B439" s="193" t="s">
        <v>94</v>
      </c>
      <c r="C439" s="193" t="s">
        <v>35</v>
      </c>
      <c r="D439" s="193" t="s">
        <v>111</v>
      </c>
      <c r="E439" s="193" t="s">
        <v>143</v>
      </c>
      <c r="F439" s="49" t="s">
        <v>1340</v>
      </c>
      <c r="G439" s="617" t="s">
        <v>1247</v>
      </c>
      <c r="H439" s="48" t="s">
        <v>339</v>
      </c>
      <c r="I439" s="193"/>
      <c r="J439" s="278" t="s">
        <v>283</v>
      </c>
      <c r="K439" s="358">
        <f t="shared" si="34"/>
        <v>100000000</v>
      </c>
      <c r="L439" s="35">
        <f t="shared" si="35"/>
        <v>100000000</v>
      </c>
      <c r="M439" s="102">
        <v>100000000</v>
      </c>
      <c r="N439" s="102"/>
      <c r="O439" s="102"/>
      <c r="P439" s="102"/>
      <c r="Q439" s="102"/>
      <c r="R439" s="102"/>
      <c r="S439" s="102"/>
      <c r="T439" s="102"/>
      <c r="U439" s="102"/>
      <c r="V439" s="102"/>
      <c r="W439" s="102"/>
      <c r="X439" s="102"/>
      <c r="Y439" s="102"/>
      <c r="Z439" s="102"/>
      <c r="AA439" s="102"/>
      <c r="AB439" s="102"/>
      <c r="AC439" s="102"/>
      <c r="AD439" s="102"/>
      <c r="AE439" s="102"/>
      <c r="AF439" s="519"/>
      <c r="AG439" s="102"/>
      <c r="AH439" s="102"/>
      <c r="AI439" s="102"/>
      <c r="AJ439" s="102"/>
      <c r="AK439" s="102"/>
      <c r="AL439" s="102"/>
      <c r="AM439" s="102"/>
      <c r="AN439" s="102"/>
      <c r="AO439" s="102"/>
      <c r="AP439" s="102"/>
      <c r="AQ439" s="102"/>
      <c r="AR439" s="102"/>
      <c r="AS439" s="102"/>
      <c r="AT439" s="102"/>
      <c r="AU439" s="102"/>
      <c r="AV439" s="102"/>
      <c r="AW439" s="102"/>
      <c r="AX439" s="102"/>
      <c r="AY439" s="520"/>
      <c r="AZ439" s="520"/>
      <c r="BA439" s="520"/>
      <c r="BB439" s="520"/>
      <c r="BC439" s="520"/>
      <c r="BD439" s="520"/>
      <c r="BE439" s="520"/>
      <c r="BF439" s="520"/>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G439" s="32"/>
      <c r="CH439" s="32"/>
      <c r="CI439" s="32"/>
      <c r="CJ439" s="32"/>
      <c r="CK439" s="32"/>
      <c r="CL439" s="32"/>
      <c r="CM439" s="32"/>
      <c r="CN439" s="32"/>
      <c r="CO439" s="32"/>
      <c r="CP439" s="32"/>
      <c r="CQ439" s="32"/>
      <c r="CR439" s="32"/>
      <c r="CS439" s="32"/>
      <c r="CT439" s="32"/>
      <c r="CU439" s="32"/>
      <c r="CV439" s="32"/>
      <c r="CW439" s="32"/>
      <c r="CX439" s="32"/>
      <c r="CY439" s="32"/>
      <c r="CZ439" s="32"/>
      <c r="DA439" s="32"/>
      <c r="DB439" s="388"/>
      <c r="DC439" s="32"/>
      <c r="DD439" s="32"/>
      <c r="DE439" s="32"/>
      <c r="DF439" s="32"/>
      <c r="DG439" s="32"/>
      <c r="DH439" s="32"/>
      <c r="DI439" s="32"/>
      <c r="DJ439" s="32"/>
      <c r="DK439" s="32"/>
      <c r="DL439" s="32"/>
      <c r="DM439" s="162"/>
      <c r="DN439" s="162"/>
      <c r="DO439" s="162"/>
      <c r="DP439" s="162"/>
      <c r="DQ439" s="162"/>
      <c r="DR439" s="162"/>
      <c r="DS439" s="162"/>
      <c r="DT439" s="32"/>
      <c r="DU439" s="32"/>
      <c r="DV439" s="32"/>
      <c r="DW439" s="32"/>
      <c r="DX439" s="32"/>
      <c r="DY439" s="32"/>
      <c r="DZ439" s="32"/>
      <c r="EA439" s="521"/>
      <c r="EB439" s="521"/>
      <c r="EC439" s="521"/>
      <c r="ED439" s="521"/>
      <c r="EE439" s="521"/>
      <c r="EF439" s="521"/>
      <c r="EG439" s="521"/>
      <c r="EH439" s="521"/>
      <c r="EI439" s="521"/>
      <c r="EJ439" s="521"/>
      <c r="EK439" s="521"/>
      <c r="EL439" s="521"/>
      <c r="EM439" s="521"/>
      <c r="EN439" s="521"/>
      <c r="EO439" s="521"/>
      <c r="EP439" s="521"/>
      <c r="EQ439" s="521"/>
      <c r="ER439" s="521"/>
      <c r="ES439" s="522"/>
      <c r="ET439" s="521"/>
      <c r="EU439" s="521"/>
      <c r="EV439" s="521"/>
      <c r="EW439" s="521"/>
      <c r="EX439" s="521"/>
      <c r="EY439" s="521"/>
      <c r="EZ439" s="521"/>
      <c r="FA439" s="521"/>
      <c r="FB439" s="521"/>
      <c r="FC439" s="521"/>
      <c r="FD439" s="521"/>
      <c r="FE439" s="521"/>
      <c r="FF439" s="521"/>
      <c r="FG439" s="521"/>
      <c r="FH439" s="521"/>
      <c r="FI439" s="521"/>
      <c r="FJ439" s="521"/>
      <c r="FK439" s="521"/>
      <c r="FL439" s="521"/>
      <c r="FM439" s="521"/>
      <c r="FN439" s="521"/>
      <c r="FO439" s="521"/>
      <c r="FP439" s="521"/>
      <c r="FQ439" s="521"/>
      <c r="FR439" s="521"/>
      <c r="FS439" s="521"/>
      <c r="FT439" s="521"/>
      <c r="FU439" s="521"/>
      <c r="FV439" s="521"/>
      <c r="FW439" s="521"/>
      <c r="FX439" s="189"/>
      <c r="FY439" s="162"/>
      <c r="FZ439" s="162"/>
      <c r="GA439" s="162"/>
      <c r="GB439" s="162"/>
      <c r="GC439" s="161"/>
      <c r="GD439" s="161"/>
      <c r="GE439" s="189"/>
      <c r="GF439" s="189"/>
      <c r="GG439" s="189"/>
    </row>
    <row r="440" spans="1:189" s="105" customFormat="1" ht="36" customHeight="1">
      <c r="A440" s="48" t="s">
        <v>41</v>
      </c>
      <c r="B440" s="193" t="s">
        <v>94</v>
      </c>
      <c r="C440" s="193" t="s">
        <v>35</v>
      </c>
      <c r="D440" s="193" t="s">
        <v>111</v>
      </c>
      <c r="E440" s="193" t="s">
        <v>143</v>
      </c>
      <c r="F440" s="49" t="s">
        <v>1341</v>
      </c>
      <c r="G440" s="617" t="s">
        <v>1248</v>
      </c>
      <c r="H440" s="48" t="s">
        <v>339</v>
      </c>
      <c r="I440" s="193"/>
      <c r="J440" s="278" t="s">
        <v>701</v>
      </c>
      <c r="K440" s="358">
        <f t="shared" si="34"/>
        <v>100000000</v>
      </c>
      <c r="L440" s="35">
        <f t="shared" si="35"/>
        <v>100000000</v>
      </c>
      <c r="M440" s="102">
        <v>100000000</v>
      </c>
      <c r="N440" s="102"/>
      <c r="O440" s="102"/>
      <c r="P440" s="102"/>
      <c r="Q440" s="102"/>
      <c r="R440" s="102"/>
      <c r="S440" s="102"/>
      <c r="T440" s="102"/>
      <c r="U440" s="102"/>
      <c r="V440" s="102"/>
      <c r="W440" s="102"/>
      <c r="X440" s="102"/>
      <c r="Y440" s="102"/>
      <c r="Z440" s="102"/>
      <c r="AA440" s="102"/>
      <c r="AB440" s="102"/>
      <c r="AC440" s="102"/>
      <c r="AD440" s="102"/>
      <c r="AE440" s="102"/>
      <c r="AF440" s="519"/>
      <c r="AG440" s="102"/>
      <c r="AH440" s="102"/>
      <c r="AI440" s="102"/>
      <c r="AJ440" s="102"/>
      <c r="AK440" s="102"/>
      <c r="AL440" s="102"/>
      <c r="AM440" s="102"/>
      <c r="AN440" s="102"/>
      <c r="AO440" s="102"/>
      <c r="AP440" s="102"/>
      <c r="AQ440" s="102"/>
      <c r="AR440" s="102"/>
      <c r="AS440" s="102"/>
      <c r="AT440" s="102"/>
      <c r="AU440" s="102"/>
      <c r="AV440" s="102"/>
      <c r="AW440" s="102"/>
      <c r="AX440" s="102"/>
      <c r="AY440" s="520"/>
      <c r="AZ440" s="520"/>
      <c r="BA440" s="520"/>
      <c r="BB440" s="520"/>
      <c r="BC440" s="520"/>
      <c r="BD440" s="520"/>
      <c r="BE440" s="520"/>
      <c r="BF440" s="520"/>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G440" s="32"/>
      <c r="CH440" s="32"/>
      <c r="CI440" s="32"/>
      <c r="CJ440" s="32"/>
      <c r="CK440" s="32"/>
      <c r="CL440" s="32"/>
      <c r="CM440" s="32"/>
      <c r="CN440" s="32"/>
      <c r="CO440" s="32"/>
      <c r="CP440" s="32"/>
      <c r="CQ440" s="32"/>
      <c r="CR440" s="32"/>
      <c r="CS440" s="32"/>
      <c r="CT440" s="32"/>
      <c r="CU440" s="32"/>
      <c r="CV440" s="32"/>
      <c r="CW440" s="32"/>
      <c r="CX440" s="32"/>
      <c r="CY440" s="32"/>
      <c r="CZ440" s="32"/>
      <c r="DA440" s="32"/>
      <c r="DB440" s="388"/>
      <c r="DC440" s="32"/>
      <c r="DD440" s="32"/>
      <c r="DE440" s="32"/>
      <c r="DF440" s="32"/>
      <c r="DG440" s="32"/>
      <c r="DH440" s="32"/>
      <c r="DI440" s="32"/>
      <c r="DJ440" s="32"/>
      <c r="DK440" s="32"/>
      <c r="DL440" s="32"/>
      <c r="DM440" s="162"/>
      <c r="DN440" s="162"/>
      <c r="DO440" s="162"/>
      <c r="DP440" s="162"/>
      <c r="DQ440" s="162"/>
      <c r="DR440" s="162"/>
      <c r="DS440" s="162"/>
      <c r="DT440" s="32"/>
      <c r="DU440" s="32"/>
      <c r="DV440" s="32"/>
      <c r="DW440" s="32"/>
      <c r="DX440" s="32"/>
      <c r="DY440" s="32"/>
      <c r="DZ440" s="32"/>
      <c r="EA440" s="521"/>
      <c r="EB440" s="521"/>
      <c r="EC440" s="521"/>
      <c r="ED440" s="521"/>
      <c r="EE440" s="521"/>
      <c r="EF440" s="521"/>
      <c r="EG440" s="521"/>
      <c r="EH440" s="521"/>
      <c r="EI440" s="521"/>
      <c r="EJ440" s="521"/>
      <c r="EK440" s="521"/>
      <c r="EL440" s="521"/>
      <c r="EM440" s="521"/>
      <c r="EN440" s="521"/>
      <c r="EO440" s="521"/>
      <c r="EP440" s="521"/>
      <c r="EQ440" s="521"/>
      <c r="ER440" s="521"/>
      <c r="ES440" s="522"/>
      <c r="ET440" s="521"/>
      <c r="EU440" s="521"/>
      <c r="EV440" s="521"/>
      <c r="EW440" s="521"/>
      <c r="EX440" s="521"/>
      <c r="EY440" s="521"/>
      <c r="EZ440" s="521"/>
      <c r="FA440" s="521"/>
      <c r="FB440" s="521"/>
      <c r="FC440" s="521"/>
      <c r="FD440" s="521"/>
      <c r="FE440" s="521"/>
      <c r="FF440" s="521"/>
      <c r="FG440" s="521"/>
      <c r="FH440" s="521"/>
      <c r="FI440" s="521"/>
      <c r="FJ440" s="521"/>
      <c r="FK440" s="521"/>
      <c r="FL440" s="521"/>
      <c r="FM440" s="521"/>
      <c r="FN440" s="521"/>
      <c r="FO440" s="521"/>
      <c r="FP440" s="521"/>
      <c r="FQ440" s="521"/>
      <c r="FR440" s="521"/>
      <c r="FS440" s="521"/>
      <c r="FT440" s="521"/>
      <c r="FU440" s="521"/>
      <c r="FV440" s="521"/>
      <c r="FW440" s="521"/>
      <c r="FX440" s="189"/>
      <c r="FY440" s="162"/>
      <c r="FZ440" s="162"/>
      <c r="GA440" s="162"/>
      <c r="GB440" s="162"/>
      <c r="GC440" s="161"/>
      <c r="GD440" s="161"/>
      <c r="GE440" s="189"/>
      <c r="GF440" s="189"/>
      <c r="GG440" s="189"/>
    </row>
    <row r="441" spans="1:189" s="204" customFormat="1" ht="22.35" customHeight="1">
      <c r="A441" s="44" t="s">
        <v>41</v>
      </c>
      <c r="B441" s="201" t="s">
        <v>94</v>
      </c>
      <c r="C441" s="201" t="s">
        <v>35</v>
      </c>
      <c r="D441" s="201" t="s">
        <v>111</v>
      </c>
      <c r="E441" s="201" t="s">
        <v>60</v>
      </c>
      <c r="F441" s="201"/>
      <c r="G441" s="201"/>
      <c r="H441" s="201"/>
      <c r="I441" s="201"/>
      <c r="J441" s="262" t="s">
        <v>114</v>
      </c>
      <c r="K441" s="358">
        <f t="shared" si="34"/>
        <v>0</v>
      </c>
      <c r="L441" s="35">
        <f t="shared" si="35"/>
        <v>0</v>
      </c>
      <c r="M441" s="202"/>
      <c r="N441" s="202"/>
      <c r="O441" s="202"/>
      <c r="P441" s="202"/>
      <c r="Q441" s="336"/>
      <c r="R441" s="336"/>
      <c r="S441" s="336"/>
      <c r="T441" s="336"/>
      <c r="U441" s="336"/>
      <c r="V441" s="336"/>
      <c r="W441" s="336"/>
      <c r="X441" s="336"/>
      <c r="Y441" s="336"/>
      <c r="Z441" s="336"/>
      <c r="AA441" s="336"/>
      <c r="AB441" s="336"/>
      <c r="AC441" s="336"/>
      <c r="AD441" s="336"/>
      <c r="AE441" s="336"/>
      <c r="AF441" s="355"/>
      <c r="AG441" s="202"/>
      <c r="AH441" s="202"/>
      <c r="AI441" s="202"/>
      <c r="AJ441" s="202"/>
      <c r="AK441" s="202"/>
      <c r="AL441" s="202"/>
      <c r="AM441" s="202"/>
      <c r="AN441" s="202"/>
      <c r="AO441" s="203"/>
      <c r="AP441" s="21"/>
      <c r="AQ441" s="21"/>
      <c r="AR441" s="21"/>
      <c r="AS441" s="21"/>
      <c r="AT441" s="22"/>
      <c r="AU441" s="22"/>
      <c r="AV441" s="203"/>
      <c r="AW441" s="203"/>
      <c r="AX441" s="203"/>
    </row>
    <row r="442" spans="1:189" s="37" customFormat="1" ht="39.6" customHeight="1">
      <c r="A442" s="48" t="s">
        <v>41</v>
      </c>
      <c r="B442" s="49" t="s">
        <v>94</v>
      </c>
      <c r="C442" s="49" t="s">
        <v>35</v>
      </c>
      <c r="D442" s="58" t="s">
        <v>111</v>
      </c>
      <c r="E442" s="58" t="s">
        <v>60</v>
      </c>
      <c r="F442" s="49" t="s">
        <v>1342</v>
      </c>
      <c r="G442" s="617" t="s">
        <v>1249</v>
      </c>
      <c r="H442" s="29" t="s">
        <v>339</v>
      </c>
      <c r="I442" s="29"/>
      <c r="J442" s="254" t="s">
        <v>702</v>
      </c>
      <c r="K442" s="358">
        <f t="shared" si="34"/>
        <v>200000000</v>
      </c>
      <c r="L442" s="35">
        <f t="shared" si="35"/>
        <v>200000000</v>
      </c>
      <c r="M442" s="35">
        <v>200000000</v>
      </c>
      <c r="N442" s="35"/>
      <c r="O442" s="35"/>
      <c r="P442" s="35"/>
      <c r="Q442" s="327"/>
      <c r="R442" s="327"/>
      <c r="S442" s="327"/>
      <c r="T442" s="327"/>
      <c r="U442" s="327"/>
      <c r="V442" s="327"/>
      <c r="W442" s="327"/>
      <c r="X442" s="327"/>
      <c r="Y442" s="327"/>
      <c r="Z442" s="327"/>
      <c r="AA442" s="327"/>
      <c r="AB442" s="327"/>
      <c r="AC442" s="327"/>
      <c r="AD442" s="327"/>
      <c r="AE442" s="327"/>
      <c r="AF442" s="349"/>
      <c r="AG442" s="35"/>
      <c r="AH442" s="35"/>
      <c r="AI442" s="35"/>
      <c r="AJ442" s="35"/>
      <c r="AK442" s="35"/>
      <c r="AL442" s="35"/>
      <c r="AM442" s="35"/>
      <c r="AN442" s="35"/>
      <c r="AO442" s="36"/>
      <c r="AP442" s="30"/>
      <c r="AQ442" s="30"/>
      <c r="AR442" s="30"/>
      <c r="AS442" s="30"/>
      <c r="AT442" s="35"/>
      <c r="AU442" s="35"/>
      <c r="AV442" s="36"/>
      <c r="AW442" s="36"/>
      <c r="AX442" s="36"/>
    </row>
    <row r="443" spans="1:189" s="37" customFormat="1" ht="39.6" customHeight="1">
      <c r="A443" s="48" t="s">
        <v>41</v>
      </c>
      <c r="B443" s="49" t="s">
        <v>94</v>
      </c>
      <c r="C443" s="49" t="s">
        <v>35</v>
      </c>
      <c r="D443" s="58" t="s">
        <v>111</v>
      </c>
      <c r="E443" s="58" t="s">
        <v>60</v>
      </c>
      <c r="F443" s="49" t="s">
        <v>1343</v>
      </c>
      <c r="G443" s="617" t="s">
        <v>1250</v>
      </c>
      <c r="H443" s="29" t="s">
        <v>339</v>
      </c>
      <c r="I443" s="29"/>
      <c r="J443" s="254" t="s">
        <v>703</v>
      </c>
      <c r="K443" s="358">
        <f t="shared" si="34"/>
        <v>150000000</v>
      </c>
      <c r="L443" s="35">
        <f t="shared" si="35"/>
        <v>150000000</v>
      </c>
      <c r="M443" s="35">
        <v>150000000</v>
      </c>
      <c r="N443" s="35"/>
      <c r="O443" s="35"/>
      <c r="P443" s="35"/>
      <c r="Q443" s="327"/>
      <c r="R443" s="327"/>
      <c r="S443" s="327"/>
      <c r="T443" s="327"/>
      <c r="U443" s="327"/>
      <c r="V443" s="327"/>
      <c r="W443" s="327"/>
      <c r="X443" s="327"/>
      <c r="Y443" s="327"/>
      <c r="Z443" s="327"/>
      <c r="AA443" s="327"/>
      <c r="AB443" s="327"/>
      <c r="AC443" s="327"/>
      <c r="AD443" s="327"/>
      <c r="AE443" s="327"/>
      <c r="AF443" s="349"/>
      <c r="AG443" s="35"/>
      <c r="AH443" s="35"/>
      <c r="AI443" s="35"/>
      <c r="AJ443" s="35"/>
      <c r="AK443" s="35"/>
      <c r="AL443" s="35"/>
      <c r="AM443" s="35"/>
      <c r="AN443" s="35"/>
      <c r="AO443" s="36"/>
      <c r="AP443" s="30"/>
      <c r="AQ443" s="30"/>
      <c r="AR443" s="30"/>
      <c r="AS443" s="30"/>
      <c r="AT443" s="35"/>
      <c r="AU443" s="35"/>
      <c r="AV443" s="36"/>
      <c r="AW443" s="36"/>
      <c r="AX443" s="36"/>
    </row>
    <row r="444" spans="1:189" s="37" customFormat="1" ht="53.4" customHeight="1">
      <c r="A444" s="48" t="s">
        <v>41</v>
      </c>
      <c r="B444" s="49" t="s">
        <v>94</v>
      </c>
      <c r="C444" s="49" t="s">
        <v>35</v>
      </c>
      <c r="D444" s="58" t="s">
        <v>111</v>
      </c>
      <c r="E444" s="58" t="s">
        <v>60</v>
      </c>
      <c r="F444" s="49" t="s">
        <v>1344</v>
      </c>
      <c r="G444" s="617" t="s">
        <v>1251</v>
      </c>
      <c r="H444" s="29" t="s">
        <v>339</v>
      </c>
      <c r="I444" s="29"/>
      <c r="J444" s="605" t="s">
        <v>757</v>
      </c>
      <c r="K444" s="358">
        <f t="shared" si="34"/>
        <v>200000000</v>
      </c>
      <c r="L444" s="35">
        <f t="shared" si="35"/>
        <v>200000000</v>
      </c>
      <c r="M444" s="35">
        <v>200000000</v>
      </c>
      <c r="N444" s="35"/>
      <c r="O444" s="35"/>
      <c r="P444" s="35"/>
      <c r="Q444" s="327"/>
      <c r="R444" s="327"/>
      <c r="S444" s="327"/>
      <c r="T444" s="327"/>
      <c r="U444" s="327"/>
      <c r="V444" s="327"/>
      <c r="W444" s="327"/>
      <c r="X444" s="327"/>
      <c r="Y444" s="327"/>
      <c r="Z444" s="327"/>
      <c r="AA444" s="327"/>
      <c r="AB444" s="327"/>
      <c r="AC444" s="327"/>
      <c r="AD444" s="327"/>
      <c r="AE444" s="327"/>
      <c r="AF444" s="349"/>
      <c r="AG444" s="35"/>
      <c r="AH444" s="35"/>
      <c r="AI444" s="35"/>
      <c r="AJ444" s="35"/>
      <c r="AK444" s="35"/>
      <c r="AL444" s="35"/>
      <c r="AM444" s="35"/>
      <c r="AN444" s="35"/>
      <c r="AO444" s="36"/>
      <c r="AP444" s="30"/>
      <c r="AQ444" s="30"/>
      <c r="AR444" s="30"/>
      <c r="AS444" s="30"/>
      <c r="AT444" s="35"/>
      <c r="AU444" s="35"/>
      <c r="AV444" s="36"/>
      <c r="AW444" s="36"/>
      <c r="AX444" s="36"/>
    </row>
    <row r="445" spans="1:189" s="111" customFormat="1" ht="12.9" customHeight="1">
      <c r="A445" s="106" t="s">
        <v>41</v>
      </c>
      <c r="B445" s="93" t="s">
        <v>94</v>
      </c>
      <c r="C445" s="93" t="s">
        <v>35</v>
      </c>
      <c r="D445" s="93" t="s">
        <v>111</v>
      </c>
      <c r="E445" s="113" t="s">
        <v>70</v>
      </c>
      <c r="F445" s="113"/>
      <c r="G445" s="93"/>
      <c r="H445" s="93"/>
      <c r="I445" s="93"/>
      <c r="J445" s="284" t="s">
        <v>115</v>
      </c>
      <c r="K445" s="358">
        <f t="shared" si="34"/>
        <v>0</v>
      </c>
      <c r="L445" s="35"/>
      <c r="M445" s="109"/>
      <c r="N445" s="109"/>
      <c r="O445" s="109"/>
      <c r="P445" s="109"/>
      <c r="Q445" s="333"/>
      <c r="R445" s="333"/>
      <c r="S445" s="333"/>
      <c r="T445" s="333"/>
      <c r="U445" s="333"/>
      <c r="V445" s="333"/>
      <c r="W445" s="333"/>
      <c r="X445" s="333"/>
      <c r="Y445" s="333"/>
      <c r="Z445" s="333"/>
      <c r="AA445" s="333"/>
      <c r="AB445" s="333"/>
      <c r="AC445" s="333"/>
      <c r="AD445" s="333"/>
      <c r="AE445" s="333"/>
      <c r="AF445" s="352"/>
      <c r="AG445" s="109"/>
      <c r="AH445" s="109"/>
      <c r="AI445" s="109"/>
      <c r="AJ445" s="109"/>
      <c r="AK445" s="109"/>
      <c r="AL445" s="109"/>
      <c r="AM445" s="109"/>
      <c r="AN445" s="109"/>
      <c r="AO445" s="110"/>
      <c r="AP445" s="108"/>
      <c r="AQ445" s="108"/>
      <c r="AR445" s="108"/>
      <c r="AS445" s="108"/>
      <c r="AT445" s="109"/>
      <c r="AU445" s="109"/>
      <c r="AV445" s="110"/>
      <c r="AW445" s="110"/>
      <c r="AX445" s="110"/>
    </row>
    <row r="446" spans="1:189" ht="53.4" customHeight="1">
      <c r="A446" s="86" t="s">
        <v>41</v>
      </c>
      <c r="B446" s="87" t="s">
        <v>94</v>
      </c>
      <c r="C446" s="87" t="s">
        <v>35</v>
      </c>
      <c r="D446" s="87" t="s">
        <v>111</v>
      </c>
      <c r="E446" s="49" t="s">
        <v>70</v>
      </c>
      <c r="F446" s="49" t="s">
        <v>1345</v>
      </c>
      <c r="G446" s="617" t="s">
        <v>1252</v>
      </c>
      <c r="H446" s="48" t="s">
        <v>339</v>
      </c>
      <c r="I446" s="143"/>
      <c r="J446" s="543" t="s">
        <v>728</v>
      </c>
      <c r="K446" s="358">
        <f t="shared" si="34"/>
        <v>500000000</v>
      </c>
      <c r="L446" s="35">
        <f t="shared" ref="L446:L471" si="36">SUM(M446:BH446)</f>
        <v>500000000</v>
      </c>
      <c r="M446" s="22"/>
      <c r="N446" s="22"/>
      <c r="O446" s="22"/>
      <c r="P446" s="22"/>
      <c r="Q446" s="326"/>
      <c r="R446" s="326"/>
      <c r="S446" s="326"/>
      <c r="T446" s="326"/>
      <c r="U446" s="326"/>
      <c r="V446" s="326"/>
      <c r="W446" s="326"/>
      <c r="X446" s="326"/>
      <c r="Y446" s="326"/>
      <c r="Z446" s="326"/>
      <c r="AA446" s="326"/>
      <c r="AB446" s="326"/>
      <c r="AC446" s="326"/>
      <c r="AD446" s="326"/>
      <c r="AE446" s="326"/>
      <c r="AF446" s="347"/>
      <c r="AG446" s="22"/>
      <c r="AH446" s="22"/>
      <c r="AI446" s="22"/>
      <c r="AJ446" s="22"/>
      <c r="AK446" s="22"/>
      <c r="AL446" s="22"/>
      <c r="AM446" s="22">
        <v>500000000</v>
      </c>
      <c r="AN446" s="22"/>
      <c r="AO446" s="23"/>
      <c r="AP446" s="21"/>
      <c r="AQ446" s="21"/>
      <c r="AR446" s="21"/>
      <c r="AS446" s="21"/>
      <c r="AT446" s="22"/>
      <c r="AU446" s="22"/>
      <c r="AV446" s="23"/>
      <c r="AW446" s="23"/>
      <c r="AX446" s="23"/>
    </row>
    <row r="447" spans="1:189" ht="36.6" customHeight="1">
      <c r="A447" s="86" t="s">
        <v>41</v>
      </c>
      <c r="B447" s="87" t="s">
        <v>94</v>
      </c>
      <c r="C447" s="87" t="s">
        <v>35</v>
      </c>
      <c r="D447" s="87" t="s">
        <v>111</v>
      </c>
      <c r="E447" s="49" t="s">
        <v>70</v>
      </c>
      <c r="F447" s="49" t="s">
        <v>1346</v>
      </c>
      <c r="G447" s="617" t="s">
        <v>1253</v>
      </c>
      <c r="H447" s="48" t="s">
        <v>339</v>
      </c>
      <c r="I447" s="143"/>
      <c r="J447" s="543" t="s">
        <v>731</v>
      </c>
      <c r="K447" s="358">
        <f t="shared" si="34"/>
        <v>279000000</v>
      </c>
      <c r="L447" s="35">
        <f t="shared" si="36"/>
        <v>279000000</v>
      </c>
      <c r="M447" s="22"/>
      <c r="N447" s="22"/>
      <c r="O447" s="22"/>
      <c r="P447" s="22"/>
      <c r="Q447" s="326"/>
      <c r="R447" s="326"/>
      <c r="S447" s="326"/>
      <c r="T447" s="326"/>
      <c r="U447" s="326"/>
      <c r="V447" s="326"/>
      <c r="W447" s="326"/>
      <c r="X447" s="326"/>
      <c r="Y447" s="326"/>
      <c r="Z447" s="326"/>
      <c r="AA447" s="326"/>
      <c r="AB447" s="326"/>
      <c r="AC447" s="326"/>
      <c r="AD447" s="326"/>
      <c r="AE447" s="326"/>
      <c r="AF447" s="347"/>
      <c r="AG447" s="22"/>
      <c r="AH447" s="22"/>
      <c r="AI447" s="22"/>
      <c r="AJ447" s="22"/>
      <c r="AK447" s="22"/>
      <c r="AL447" s="22"/>
      <c r="AM447" s="22">
        <v>258000000</v>
      </c>
      <c r="AN447" s="22">
        <v>21000000</v>
      </c>
      <c r="AO447" s="23"/>
      <c r="AP447" s="21"/>
      <c r="AQ447" s="21"/>
      <c r="AR447" s="21"/>
      <c r="AS447" s="21"/>
      <c r="AT447" s="22"/>
      <c r="AU447" s="22"/>
      <c r="AV447" s="23"/>
      <c r="AW447" s="23"/>
      <c r="AX447" s="23"/>
    </row>
    <row r="448" spans="1:189" s="37" customFormat="1" ht="57" customHeight="1">
      <c r="A448" s="86" t="s">
        <v>41</v>
      </c>
      <c r="B448" s="87" t="s">
        <v>94</v>
      </c>
      <c r="C448" s="87" t="s">
        <v>35</v>
      </c>
      <c r="D448" s="87" t="s">
        <v>111</v>
      </c>
      <c r="E448" s="49" t="s">
        <v>70</v>
      </c>
      <c r="F448" s="49" t="s">
        <v>1347</v>
      </c>
      <c r="G448" s="617" t="s">
        <v>1254</v>
      </c>
      <c r="H448" s="48" t="s">
        <v>339</v>
      </c>
      <c r="I448" s="143"/>
      <c r="J448" s="543" t="s">
        <v>729</v>
      </c>
      <c r="K448" s="358">
        <f t="shared" si="34"/>
        <v>208000000</v>
      </c>
      <c r="L448" s="35">
        <f t="shared" si="36"/>
        <v>208000000</v>
      </c>
      <c r="M448" s="35"/>
      <c r="N448" s="35"/>
      <c r="O448" s="35"/>
      <c r="P448" s="35"/>
      <c r="Q448" s="327"/>
      <c r="R448" s="327"/>
      <c r="S448" s="327"/>
      <c r="T448" s="327"/>
      <c r="U448" s="327"/>
      <c r="V448" s="327"/>
      <c r="W448" s="327"/>
      <c r="X448" s="327"/>
      <c r="Y448" s="327"/>
      <c r="Z448" s="327"/>
      <c r="AA448" s="327"/>
      <c r="AB448" s="327"/>
      <c r="AC448" s="327"/>
      <c r="AD448" s="327"/>
      <c r="AE448" s="327"/>
      <c r="AF448" s="349"/>
      <c r="AG448" s="35"/>
      <c r="AH448" s="35"/>
      <c r="AI448" s="35"/>
      <c r="AJ448" s="35"/>
      <c r="AK448" s="35"/>
      <c r="AL448" s="35"/>
      <c r="AM448" s="35">
        <v>208000000</v>
      </c>
      <c r="AN448" s="35"/>
      <c r="AO448" s="36"/>
      <c r="AP448" s="30"/>
      <c r="AQ448" s="30"/>
      <c r="AR448" s="30"/>
      <c r="AS448" s="30"/>
      <c r="AT448" s="35"/>
      <c r="AU448" s="35"/>
      <c r="AV448" s="36"/>
      <c r="AW448" s="36"/>
      <c r="AX448" s="36"/>
    </row>
    <row r="449" spans="1:50" s="37" customFormat="1" ht="34.65" customHeight="1">
      <c r="A449" s="86" t="s">
        <v>41</v>
      </c>
      <c r="B449" s="87" t="s">
        <v>94</v>
      </c>
      <c r="C449" s="87" t="s">
        <v>35</v>
      </c>
      <c r="D449" s="87" t="s">
        <v>111</v>
      </c>
      <c r="E449" s="49" t="s">
        <v>70</v>
      </c>
      <c r="F449" s="49" t="s">
        <v>1348</v>
      </c>
      <c r="G449" s="617" t="s">
        <v>1255</v>
      </c>
      <c r="H449" s="48" t="s">
        <v>339</v>
      </c>
      <c r="I449" s="143"/>
      <c r="J449" s="543" t="s">
        <v>730</v>
      </c>
      <c r="K449" s="358">
        <f t="shared" si="34"/>
        <v>423000000</v>
      </c>
      <c r="L449" s="35">
        <f t="shared" si="36"/>
        <v>423000000</v>
      </c>
      <c r="M449" s="35"/>
      <c r="N449" s="35"/>
      <c r="O449" s="35"/>
      <c r="P449" s="35"/>
      <c r="Q449" s="327"/>
      <c r="R449" s="327"/>
      <c r="S449" s="327"/>
      <c r="T449" s="327"/>
      <c r="U449" s="327"/>
      <c r="V449" s="327"/>
      <c r="W449" s="327"/>
      <c r="X449" s="327"/>
      <c r="Y449" s="327"/>
      <c r="Z449" s="327"/>
      <c r="AA449" s="327"/>
      <c r="AB449" s="327"/>
      <c r="AC449" s="327"/>
      <c r="AD449" s="327"/>
      <c r="AE449" s="327"/>
      <c r="AF449" s="349"/>
      <c r="AG449" s="35"/>
      <c r="AH449" s="35"/>
      <c r="AI449" s="35"/>
      <c r="AJ449" s="35"/>
      <c r="AK449" s="35"/>
      <c r="AL449" s="35"/>
      <c r="AM449" s="35">
        <v>414000000</v>
      </c>
      <c r="AN449" s="35">
        <v>9000000</v>
      </c>
      <c r="AO449" s="36"/>
      <c r="AP449" s="30"/>
      <c r="AQ449" s="30"/>
      <c r="AR449" s="30"/>
      <c r="AS449" s="30"/>
      <c r="AT449" s="35"/>
      <c r="AU449" s="35"/>
      <c r="AV449" s="36"/>
      <c r="AW449" s="36"/>
      <c r="AX449" s="36"/>
    </row>
    <row r="450" spans="1:50" s="100" customFormat="1" ht="18" customHeight="1">
      <c r="A450" s="44" t="s">
        <v>41</v>
      </c>
      <c r="B450" s="61" t="s">
        <v>94</v>
      </c>
      <c r="C450" s="61" t="s">
        <v>35</v>
      </c>
      <c r="D450" s="61" t="s">
        <v>105</v>
      </c>
      <c r="E450" s="106"/>
      <c r="F450" s="106"/>
      <c r="G450" s="44"/>
      <c r="H450" s="44"/>
      <c r="I450" s="44"/>
      <c r="J450" s="249" t="s">
        <v>106</v>
      </c>
      <c r="K450" s="358">
        <f t="shared" si="34"/>
        <v>0</v>
      </c>
      <c r="L450" s="35">
        <f t="shared" si="36"/>
        <v>0</v>
      </c>
      <c r="M450" s="96"/>
      <c r="N450" s="96"/>
      <c r="O450" s="96"/>
      <c r="P450" s="96"/>
      <c r="Q450" s="335"/>
      <c r="R450" s="335"/>
      <c r="S450" s="335"/>
      <c r="T450" s="335"/>
      <c r="U450" s="335"/>
      <c r="V450" s="335"/>
      <c r="W450" s="335"/>
      <c r="X450" s="335"/>
      <c r="Y450" s="335"/>
      <c r="Z450" s="335"/>
      <c r="AA450" s="335"/>
      <c r="AB450" s="335"/>
      <c r="AC450" s="335"/>
      <c r="AD450" s="335"/>
      <c r="AE450" s="335"/>
      <c r="AF450" s="354"/>
      <c r="AG450" s="96"/>
      <c r="AH450" s="96"/>
      <c r="AI450" s="96"/>
      <c r="AJ450" s="96"/>
      <c r="AK450" s="96"/>
      <c r="AL450" s="96"/>
      <c r="AM450" s="96"/>
      <c r="AN450" s="96"/>
      <c r="AO450" s="97"/>
      <c r="AP450" s="98"/>
      <c r="AQ450" s="98"/>
      <c r="AR450" s="98"/>
      <c r="AS450" s="98"/>
      <c r="AT450" s="99"/>
      <c r="AU450" s="99"/>
      <c r="AV450" s="97"/>
      <c r="AW450" s="97"/>
      <c r="AX450" s="97"/>
    </row>
    <row r="451" spans="1:50" s="100" customFormat="1" ht="19.350000000000001" customHeight="1">
      <c r="A451" s="44" t="s">
        <v>41</v>
      </c>
      <c r="B451" s="93" t="s">
        <v>94</v>
      </c>
      <c r="C451" s="93" t="s">
        <v>35</v>
      </c>
      <c r="D451" s="93" t="s">
        <v>105</v>
      </c>
      <c r="E451" s="93" t="s">
        <v>107</v>
      </c>
      <c r="F451" s="93"/>
      <c r="G451" s="93"/>
      <c r="H451" s="93"/>
      <c r="I451" s="93"/>
      <c r="J451" s="284" t="s">
        <v>108</v>
      </c>
      <c r="K451" s="358">
        <f t="shared" si="34"/>
        <v>0</v>
      </c>
      <c r="L451" s="35">
        <f t="shared" si="36"/>
        <v>0</v>
      </c>
      <c r="M451" s="96"/>
      <c r="N451" s="96"/>
      <c r="O451" s="96"/>
      <c r="P451" s="96"/>
      <c r="Q451" s="335"/>
      <c r="R451" s="335"/>
      <c r="S451" s="335"/>
      <c r="T451" s="335"/>
      <c r="U451" s="335"/>
      <c r="V451" s="335"/>
      <c r="W451" s="335"/>
      <c r="X451" s="335"/>
      <c r="Y451" s="335"/>
      <c r="Z451" s="335"/>
      <c r="AA451" s="335"/>
      <c r="AB451" s="335"/>
      <c r="AC451" s="335"/>
      <c r="AD451" s="335"/>
      <c r="AE451" s="335"/>
      <c r="AF451" s="354"/>
      <c r="AG451" s="96"/>
      <c r="AH451" s="96"/>
      <c r="AI451" s="96"/>
      <c r="AJ451" s="96"/>
      <c r="AK451" s="96"/>
      <c r="AL451" s="96"/>
      <c r="AM451" s="96"/>
      <c r="AN451" s="96"/>
      <c r="AO451" s="97"/>
      <c r="AP451" s="98"/>
      <c r="AQ451" s="98"/>
      <c r="AR451" s="98"/>
      <c r="AS451" s="98"/>
      <c r="AT451" s="99"/>
      <c r="AU451" s="99"/>
      <c r="AV451" s="97"/>
      <c r="AW451" s="97"/>
      <c r="AX451" s="97"/>
    </row>
    <row r="452" spans="1:50" s="100" customFormat="1" ht="41.4" customHeight="1">
      <c r="A452" s="48" t="s">
        <v>41</v>
      </c>
      <c r="B452" s="49" t="s">
        <v>94</v>
      </c>
      <c r="C452" s="49" t="s">
        <v>35</v>
      </c>
      <c r="D452" s="58" t="s">
        <v>105</v>
      </c>
      <c r="E452" s="58" t="s">
        <v>107</v>
      </c>
      <c r="F452" s="49" t="s">
        <v>1349</v>
      </c>
      <c r="G452" s="630" t="s">
        <v>1256</v>
      </c>
      <c r="H452" s="602" t="s">
        <v>339</v>
      </c>
      <c r="I452" s="317"/>
      <c r="J452" s="549" t="s">
        <v>774</v>
      </c>
      <c r="K452" s="358">
        <v>250000000</v>
      </c>
      <c r="L452" s="35">
        <f t="shared" si="36"/>
        <v>250000000</v>
      </c>
      <c r="M452" s="96">
        <v>250000000</v>
      </c>
      <c r="N452" s="96"/>
      <c r="O452" s="96"/>
      <c r="P452" s="96"/>
      <c r="Q452" s="335"/>
      <c r="R452" s="335"/>
      <c r="S452" s="335"/>
      <c r="T452" s="335"/>
      <c r="U452" s="335"/>
      <c r="V452" s="335"/>
      <c r="W452" s="335"/>
      <c r="X452" s="335"/>
      <c r="Y452" s="335"/>
      <c r="Z452" s="335"/>
      <c r="AA452" s="335"/>
      <c r="AB452" s="335"/>
      <c r="AC452" s="335"/>
      <c r="AD452" s="335"/>
      <c r="AE452" s="335"/>
      <c r="AF452" s="354"/>
      <c r="AG452" s="96"/>
      <c r="AH452" s="96"/>
      <c r="AI452" s="96"/>
      <c r="AJ452" s="96"/>
      <c r="AK452" s="96"/>
      <c r="AL452" s="96"/>
      <c r="AM452" s="96"/>
      <c r="AN452" s="96"/>
      <c r="AO452" s="97"/>
      <c r="AP452" s="98"/>
      <c r="AQ452" s="98"/>
      <c r="AR452" s="98"/>
      <c r="AS452" s="98"/>
      <c r="AT452" s="99"/>
      <c r="AU452" s="99"/>
      <c r="AV452" s="97"/>
      <c r="AW452" s="97"/>
      <c r="AX452" s="97"/>
    </row>
    <row r="453" spans="1:50" s="37" customFormat="1" ht="43.35" customHeight="1">
      <c r="A453" s="48" t="s">
        <v>41</v>
      </c>
      <c r="B453" s="49" t="s">
        <v>94</v>
      </c>
      <c r="C453" s="49" t="s">
        <v>35</v>
      </c>
      <c r="D453" s="58" t="s">
        <v>105</v>
      </c>
      <c r="E453" s="58" t="s">
        <v>107</v>
      </c>
      <c r="F453" s="49" t="s">
        <v>1350</v>
      </c>
      <c r="G453" s="630" t="s">
        <v>1257</v>
      </c>
      <c r="H453" s="602" t="s">
        <v>339</v>
      </c>
      <c r="I453" s="318"/>
      <c r="J453" s="549" t="s">
        <v>775</v>
      </c>
      <c r="K453" s="358">
        <v>50000000</v>
      </c>
      <c r="L453" s="35">
        <f t="shared" si="36"/>
        <v>50000000</v>
      </c>
      <c r="M453" s="35">
        <v>50000000</v>
      </c>
      <c r="N453" s="35"/>
      <c r="O453" s="35"/>
      <c r="P453" s="35"/>
      <c r="Q453" s="327"/>
      <c r="R453" s="327"/>
      <c r="S453" s="327"/>
      <c r="T453" s="327"/>
      <c r="U453" s="327"/>
      <c r="V453" s="327"/>
      <c r="W453" s="327"/>
      <c r="X453" s="327"/>
      <c r="Y453" s="327"/>
      <c r="Z453" s="327"/>
      <c r="AA453" s="327"/>
      <c r="AB453" s="327"/>
      <c r="AC453" s="327"/>
      <c r="AD453" s="327"/>
      <c r="AE453" s="327"/>
      <c r="AF453" s="349"/>
      <c r="AG453" s="35"/>
      <c r="AH453" s="35"/>
      <c r="AI453" s="35"/>
      <c r="AJ453" s="35"/>
      <c r="AK453" s="35"/>
      <c r="AL453" s="35"/>
      <c r="AM453" s="35"/>
      <c r="AN453" s="35"/>
      <c r="AO453" s="36"/>
      <c r="AP453" s="30"/>
      <c r="AQ453" s="30"/>
      <c r="AR453" s="30"/>
      <c r="AS453" s="30"/>
      <c r="AT453" s="35"/>
      <c r="AU453" s="35"/>
      <c r="AV453" s="36"/>
      <c r="AW453" s="36"/>
      <c r="AX453" s="36"/>
    </row>
    <row r="454" spans="1:50" s="100" customFormat="1" ht="21" customHeight="1">
      <c r="A454" s="44" t="s">
        <v>41</v>
      </c>
      <c r="B454" s="78" t="s">
        <v>94</v>
      </c>
      <c r="C454" s="78" t="s">
        <v>35</v>
      </c>
      <c r="D454" s="78" t="s">
        <v>105</v>
      </c>
      <c r="E454" s="92" t="s">
        <v>109</v>
      </c>
      <c r="F454" s="92"/>
      <c r="G454" s="44"/>
      <c r="H454" s="44"/>
      <c r="I454" s="44"/>
      <c r="J454" s="249" t="s">
        <v>259</v>
      </c>
      <c r="K454" s="358">
        <f t="shared" si="34"/>
        <v>0</v>
      </c>
      <c r="L454" s="35">
        <f t="shared" si="36"/>
        <v>0</v>
      </c>
      <c r="M454" s="96"/>
      <c r="N454" s="96"/>
      <c r="O454" s="96"/>
      <c r="P454" s="96"/>
      <c r="Q454" s="335"/>
      <c r="R454" s="335"/>
      <c r="S454" s="335"/>
      <c r="T454" s="335"/>
      <c r="U454" s="335"/>
      <c r="V454" s="335"/>
      <c r="W454" s="335"/>
      <c r="X454" s="335"/>
      <c r="Y454" s="335"/>
      <c r="Z454" s="335"/>
      <c r="AA454" s="335"/>
      <c r="AB454" s="335"/>
      <c r="AC454" s="335"/>
      <c r="AD454" s="335"/>
      <c r="AE454" s="335"/>
      <c r="AF454" s="354"/>
      <c r="AG454" s="96"/>
      <c r="AH454" s="96"/>
      <c r="AI454" s="96"/>
      <c r="AJ454" s="96"/>
      <c r="AK454" s="96"/>
      <c r="AL454" s="96"/>
      <c r="AM454" s="96"/>
      <c r="AN454" s="96"/>
      <c r="AO454" s="97"/>
      <c r="AP454" s="98"/>
      <c r="AQ454" s="98"/>
      <c r="AR454" s="98"/>
      <c r="AS454" s="98"/>
      <c r="AT454" s="99"/>
      <c r="AU454" s="99"/>
      <c r="AV454" s="97"/>
      <c r="AW454" s="97"/>
      <c r="AX454" s="97"/>
    </row>
    <row r="455" spans="1:50" s="37" customFormat="1" ht="31.35" customHeight="1">
      <c r="A455" s="48" t="s">
        <v>41</v>
      </c>
      <c r="B455" s="49" t="s">
        <v>94</v>
      </c>
      <c r="C455" s="49" t="s">
        <v>35</v>
      </c>
      <c r="D455" s="58" t="s">
        <v>105</v>
      </c>
      <c r="E455" s="58" t="s">
        <v>109</v>
      </c>
      <c r="F455" s="49" t="s">
        <v>1351</v>
      </c>
      <c r="G455" s="632">
        <v>2257</v>
      </c>
      <c r="H455" s="596" t="s">
        <v>339</v>
      </c>
      <c r="I455" s="206"/>
      <c r="J455" s="615" t="s">
        <v>776</v>
      </c>
      <c r="K455" s="614">
        <f t="shared" si="34"/>
        <v>84584484</v>
      </c>
      <c r="L455" s="35">
        <f t="shared" si="36"/>
        <v>84584484</v>
      </c>
      <c r="M455" s="35">
        <v>84584484</v>
      </c>
      <c r="N455" s="35"/>
      <c r="O455" s="35"/>
      <c r="P455" s="35"/>
      <c r="Q455" s="327"/>
      <c r="R455" s="327"/>
      <c r="S455" s="327"/>
      <c r="T455" s="327"/>
      <c r="U455" s="327"/>
      <c r="V455" s="327"/>
      <c r="W455" s="327"/>
      <c r="X455" s="327"/>
      <c r="Y455" s="327"/>
      <c r="Z455" s="327"/>
      <c r="AA455" s="327"/>
      <c r="AB455" s="327"/>
      <c r="AC455" s="327"/>
      <c r="AD455" s="327"/>
      <c r="AE455" s="327"/>
      <c r="AF455" s="349"/>
      <c r="AG455" s="35"/>
      <c r="AH455" s="35"/>
      <c r="AI455" s="35"/>
      <c r="AJ455" s="35"/>
      <c r="AK455" s="35"/>
      <c r="AL455" s="35"/>
      <c r="AM455" s="35"/>
      <c r="AN455" s="35"/>
      <c r="AO455" s="36"/>
      <c r="AP455" s="30"/>
      <c r="AQ455" s="30"/>
      <c r="AR455" s="30"/>
      <c r="AS455" s="30"/>
      <c r="AT455" s="35"/>
      <c r="AU455" s="35"/>
      <c r="AV455" s="36"/>
      <c r="AW455" s="36"/>
      <c r="AX455" s="36"/>
    </row>
    <row r="456" spans="1:50" s="37" customFormat="1" ht="36" customHeight="1">
      <c r="A456" s="48" t="s">
        <v>41</v>
      </c>
      <c r="B456" s="49" t="s">
        <v>94</v>
      </c>
      <c r="C456" s="49" t="s">
        <v>35</v>
      </c>
      <c r="D456" s="58" t="s">
        <v>105</v>
      </c>
      <c r="E456" s="58" t="s">
        <v>109</v>
      </c>
      <c r="F456" s="49" t="s">
        <v>1352</v>
      </c>
      <c r="G456" s="632">
        <v>2258</v>
      </c>
      <c r="H456" s="596" t="s">
        <v>339</v>
      </c>
      <c r="I456" s="206"/>
      <c r="J456" s="615" t="s">
        <v>777</v>
      </c>
      <c r="K456" s="614">
        <f t="shared" si="34"/>
        <v>100000000</v>
      </c>
      <c r="L456" s="35">
        <f t="shared" si="36"/>
        <v>100000000</v>
      </c>
      <c r="M456" s="35">
        <v>100000000</v>
      </c>
      <c r="N456" s="35"/>
      <c r="O456" s="35"/>
      <c r="P456" s="35"/>
      <c r="Q456" s="327"/>
      <c r="R456" s="327"/>
      <c r="S456" s="327"/>
      <c r="T456" s="327"/>
      <c r="U456" s="327"/>
      <c r="V456" s="327"/>
      <c r="W456" s="327"/>
      <c r="X456" s="327"/>
      <c r="Y456" s="327"/>
      <c r="Z456" s="327"/>
      <c r="AA456" s="327"/>
      <c r="AB456" s="327"/>
      <c r="AC456" s="327"/>
      <c r="AD456" s="327"/>
      <c r="AE456" s="327"/>
      <c r="AF456" s="349"/>
      <c r="AG456" s="35"/>
      <c r="AH456" s="35"/>
      <c r="AI456" s="35"/>
      <c r="AJ456" s="35"/>
      <c r="AK456" s="35"/>
      <c r="AL456" s="35"/>
      <c r="AM456" s="35"/>
      <c r="AN456" s="35"/>
      <c r="AO456" s="36"/>
      <c r="AP456" s="30"/>
      <c r="AQ456" s="30"/>
      <c r="AR456" s="30"/>
      <c r="AS456" s="30"/>
      <c r="AT456" s="35"/>
      <c r="AU456" s="35"/>
      <c r="AV456" s="36"/>
      <c r="AW456" s="36"/>
      <c r="AX456" s="36"/>
    </row>
    <row r="457" spans="1:50" s="37" customFormat="1" ht="39.6" customHeight="1">
      <c r="A457" s="48" t="s">
        <v>41</v>
      </c>
      <c r="B457" s="49" t="s">
        <v>94</v>
      </c>
      <c r="C457" s="49" t="s">
        <v>35</v>
      </c>
      <c r="D457" s="58" t="s">
        <v>105</v>
      </c>
      <c r="E457" s="58" t="s">
        <v>109</v>
      </c>
      <c r="F457" s="49" t="s">
        <v>1353</v>
      </c>
      <c r="G457" s="632">
        <v>2259</v>
      </c>
      <c r="H457" s="596" t="s">
        <v>339</v>
      </c>
      <c r="I457" s="206"/>
      <c r="J457" s="615" t="s">
        <v>778</v>
      </c>
      <c r="K457" s="614">
        <f t="shared" si="34"/>
        <v>150000000</v>
      </c>
      <c r="L457" s="35">
        <f t="shared" si="36"/>
        <v>150000000</v>
      </c>
      <c r="M457" s="35">
        <v>100000000</v>
      </c>
      <c r="N457" s="35"/>
      <c r="O457" s="35">
        <v>50000000</v>
      </c>
      <c r="P457" s="35"/>
      <c r="Q457" s="327"/>
      <c r="R457" s="327"/>
      <c r="S457" s="327"/>
      <c r="T457" s="327"/>
      <c r="U457" s="327"/>
      <c r="V457" s="327"/>
      <c r="W457" s="327"/>
      <c r="X457" s="327"/>
      <c r="Y457" s="327"/>
      <c r="Z457" s="327"/>
      <c r="AA457" s="327"/>
      <c r="AB457" s="327"/>
      <c r="AC457" s="327"/>
      <c r="AD457" s="327"/>
      <c r="AE457" s="327"/>
      <c r="AF457" s="349"/>
      <c r="AG457" s="35"/>
      <c r="AH457" s="35"/>
      <c r="AI457" s="35"/>
      <c r="AJ457" s="35"/>
      <c r="AK457" s="35"/>
      <c r="AL457" s="35"/>
      <c r="AM457" s="35"/>
      <c r="AN457" s="35"/>
      <c r="AO457" s="36"/>
      <c r="AP457" s="30"/>
      <c r="AQ457" s="30"/>
      <c r="AR457" s="30"/>
      <c r="AS457" s="30"/>
      <c r="AT457" s="35"/>
      <c r="AU457" s="35"/>
      <c r="AV457" s="36"/>
      <c r="AW457" s="36"/>
      <c r="AX457" s="36"/>
    </row>
    <row r="458" spans="1:50" s="37" customFormat="1" ht="31.35" customHeight="1">
      <c r="A458" s="48" t="s">
        <v>41</v>
      </c>
      <c r="B458" s="49" t="s">
        <v>94</v>
      </c>
      <c r="C458" s="49" t="s">
        <v>35</v>
      </c>
      <c r="D458" s="58" t="s">
        <v>105</v>
      </c>
      <c r="E458" s="58" t="s">
        <v>109</v>
      </c>
      <c r="F458" s="49" t="s">
        <v>1354</v>
      </c>
      <c r="G458" s="632">
        <v>2260</v>
      </c>
      <c r="H458" s="596" t="s">
        <v>339</v>
      </c>
      <c r="I458" s="206"/>
      <c r="J458" s="615" t="s">
        <v>779</v>
      </c>
      <c r="K458" s="614">
        <f t="shared" si="34"/>
        <v>150000000</v>
      </c>
      <c r="L458" s="35">
        <f t="shared" si="36"/>
        <v>150000000</v>
      </c>
      <c r="M458" s="35">
        <v>150000000</v>
      </c>
      <c r="N458" s="35"/>
      <c r="O458" s="35"/>
      <c r="P458" s="35"/>
      <c r="Q458" s="327"/>
      <c r="R458" s="327"/>
      <c r="S458" s="327"/>
      <c r="T458" s="327"/>
      <c r="U458" s="327"/>
      <c r="V458" s="327"/>
      <c r="W458" s="327"/>
      <c r="X458" s="327"/>
      <c r="Y458" s="327"/>
      <c r="Z458" s="327"/>
      <c r="AA458" s="327"/>
      <c r="AB458" s="327"/>
      <c r="AC458" s="327"/>
      <c r="AD458" s="327"/>
      <c r="AE458" s="327"/>
      <c r="AF458" s="349"/>
      <c r="AG458" s="35"/>
      <c r="AH458" s="35"/>
      <c r="AI458" s="35"/>
      <c r="AJ458" s="35"/>
      <c r="AK458" s="35"/>
      <c r="AL458" s="35"/>
      <c r="AM458" s="35"/>
      <c r="AN458" s="35"/>
      <c r="AO458" s="36"/>
      <c r="AP458" s="30"/>
      <c r="AQ458" s="30"/>
      <c r="AR458" s="30"/>
      <c r="AS458" s="30"/>
      <c r="AT458" s="35"/>
      <c r="AU458" s="35"/>
      <c r="AV458" s="36"/>
      <c r="AW458" s="36"/>
      <c r="AX458" s="36"/>
    </row>
    <row r="459" spans="1:50" s="37" customFormat="1" ht="35.4" customHeight="1">
      <c r="A459" s="48" t="s">
        <v>41</v>
      </c>
      <c r="B459" s="49" t="s">
        <v>94</v>
      </c>
      <c r="C459" s="49" t="s">
        <v>35</v>
      </c>
      <c r="D459" s="58" t="s">
        <v>105</v>
      </c>
      <c r="E459" s="58" t="s">
        <v>109</v>
      </c>
      <c r="F459" s="49" t="s">
        <v>1355</v>
      </c>
      <c r="G459" s="632">
        <v>2261</v>
      </c>
      <c r="H459" s="596" t="s">
        <v>339</v>
      </c>
      <c r="I459" s="206"/>
      <c r="J459" s="615" t="s">
        <v>780</v>
      </c>
      <c r="K459" s="614">
        <f t="shared" ref="K459" si="37">+L459</f>
        <v>50000000</v>
      </c>
      <c r="L459" s="35">
        <f t="shared" si="36"/>
        <v>50000000</v>
      </c>
      <c r="M459" s="35">
        <v>50000000</v>
      </c>
      <c r="N459" s="35"/>
      <c r="O459" s="35"/>
      <c r="P459" s="35"/>
      <c r="Q459" s="327"/>
      <c r="R459" s="327"/>
      <c r="S459" s="327"/>
      <c r="T459" s="327"/>
      <c r="U459" s="327"/>
      <c r="V459" s="327"/>
      <c r="W459" s="327"/>
      <c r="X459" s="327"/>
      <c r="Y459" s="327"/>
      <c r="Z459" s="327"/>
      <c r="AA459" s="327"/>
      <c r="AB459" s="327"/>
      <c r="AC459" s="327"/>
      <c r="AD459" s="327"/>
      <c r="AE459" s="327"/>
      <c r="AF459" s="349"/>
      <c r="AG459" s="35"/>
      <c r="AH459" s="35"/>
      <c r="AI459" s="35"/>
      <c r="AJ459" s="35"/>
      <c r="AK459" s="35"/>
      <c r="AL459" s="35"/>
      <c r="AM459" s="35"/>
      <c r="AN459" s="35"/>
      <c r="AO459" s="36"/>
      <c r="AP459" s="30"/>
      <c r="AQ459" s="30"/>
      <c r="AR459" s="30"/>
      <c r="AS459" s="30"/>
      <c r="AT459" s="35"/>
      <c r="AU459" s="35"/>
      <c r="AV459" s="36"/>
      <c r="AW459" s="36"/>
      <c r="AX459" s="36"/>
    </row>
    <row r="460" spans="1:50" s="37" customFormat="1">
      <c r="A460" s="88" t="s">
        <v>41</v>
      </c>
      <c r="B460" s="88" t="s">
        <v>94</v>
      </c>
      <c r="C460" s="88" t="s">
        <v>35</v>
      </c>
      <c r="D460" s="88" t="s">
        <v>222</v>
      </c>
      <c r="E460" s="25"/>
      <c r="F460" s="44"/>
      <c r="G460" s="93"/>
      <c r="H460" s="93"/>
      <c r="I460" s="93"/>
      <c r="J460" s="208" t="s">
        <v>284</v>
      </c>
      <c r="K460" s="358">
        <f t="shared" si="34"/>
        <v>0</v>
      </c>
      <c r="L460" s="35">
        <f t="shared" si="36"/>
        <v>0</v>
      </c>
      <c r="M460" s="35"/>
      <c r="N460" s="35"/>
      <c r="O460" s="35"/>
      <c r="P460" s="35"/>
      <c r="Q460" s="327"/>
      <c r="R460" s="327"/>
      <c r="S460" s="327"/>
      <c r="T460" s="327"/>
      <c r="U460" s="327"/>
      <c r="V460" s="327"/>
      <c r="W460" s="327"/>
      <c r="X460" s="327"/>
      <c r="Y460" s="327"/>
      <c r="Z460" s="327"/>
      <c r="AA460" s="327"/>
      <c r="AB460" s="327"/>
      <c r="AC460" s="327"/>
      <c r="AD460" s="327"/>
      <c r="AE460" s="327"/>
      <c r="AF460" s="349"/>
      <c r="AG460" s="35"/>
      <c r="AH460" s="35"/>
      <c r="AI460" s="35"/>
      <c r="AJ460" s="35"/>
      <c r="AK460" s="35"/>
      <c r="AL460" s="35"/>
      <c r="AM460" s="35"/>
      <c r="AN460" s="35"/>
      <c r="AO460" s="36"/>
      <c r="AP460" s="30"/>
      <c r="AQ460" s="30"/>
      <c r="AR460" s="30"/>
      <c r="AS460" s="30"/>
      <c r="AT460" s="35"/>
      <c r="AU460" s="35"/>
      <c r="AV460" s="36"/>
      <c r="AW460" s="36"/>
      <c r="AX460" s="36"/>
    </row>
    <row r="461" spans="1:50" s="100" customFormat="1">
      <c r="A461" s="25" t="s">
        <v>41</v>
      </c>
      <c r="B461" s="25" t="s">
        <v>94</v>
      </c>
      <c r="C461" s="25" t="s">
        <v>35</v>
      </c>
      <c r="D461" s="25" t="s">
        <v>222</v>
      </c>
      <c r="E461" s="25" t="s">
        <v>285</v>
      </c>
      <c r="F461" s="44"/>
      <c r="G461" s="44"/>
      <c r="H461" s="44"/>
      <c r="I461" s="44"/>
      <c r="J461" s="56" t="s">
        <v>286</v>
      </c>
      <c r="K461" s="358">
        <f t="shared" ref="K461:K471" si="38">+L461</f>
        <v>0</v>
      </c>
      <c r="L461" s="35">
        <f t="shared" si="36"/>
        <v>0</v>
      </c>
      <c r="M461" s="96"/>
      <c r="N461" s="96"/>
      <c r="O461" s="96"/>
      <c r="P461" s="96"/>
      <c r="Q461" s="335"/>
      <c r="R461" s="335"/>
      <c r="S461" s="335"/>
      <c r="T461" s="335"/>
      <c r="U461" s="335"/>
      <c r="V461" s="335"/>
      <c r="W461" s="335"/>
      <c r="X461" s="335"/>
      <c r="Y461" s="335"/>
      <c r="Z461" s="335"/>
      <c r="AA461" s="335"/>
      <c r="AB461" s="335"/>
      <c r="AC461" s="335"/>
      <c r="AD461" s="335"/>
      <c r="AE461" s="335"/>
      <c r="AF461" s="354"/>
      <c r="AG461" s="96"/>
      <c r="AH461" s="96"/>
      <c r="AI461" s="96"/>
      <c r="AJ461" s="96"/>
      <c r="AK461" s="96"/>
      <c r="AL461" s="96"/>
      <c r="AM461" s="96"/>
      <c r="AN461" s="96"/>
      <c r="AO461" s="97"/>
      <c r="AP461" s="98"/>
      <c r="AQ461" s="98"/>
      <c r="AR461" s="98"/>
      <c r="AS461" s="98"/>
      <c r="AT461" s="99"/>
      <c r="AU461" s="99"/>
      <c r="AV461" s="97"/>
      <c r="AW461" s="97"/>
      <c r="AX461" s="97"/>
    </row>
    <row r="462" spans="1:50" s="37" customFormat="1" ht="33" customHeight="1">
      <c r="A462" s="48" t="s">
        <v>41</v>
      </c>
      <c r="B462" s="49" t="s">
        <v>94</v>
      </c>
      <c r="C462" s="49" t="s">
        <v>35</v>
      </c>
      <c r="D462" s="49" t="s">
        <v>222</v>
      </c>
      <c r="E462" s="49" t="s">
        <v>285</v>
      </c>
      <c r="F462" s="49" t="s">
        <v>1356</v>
      </c>
      <c r="G462" s="617" t="s">
        <v>1366</v>
      </c>
      <c r="H462" s="48" t="s">
        <v>339</v>
      </c>
      <c r="I462" s="143"/>
      <c r="J462" s="396" t="s">
        <v>704</v>
      </c>
      <c r="K462" s="358">
        <f t="shared" si="38"/>
        <v>100000000</v>
      </c>
      <c r="L462" s="35">
        <f t="shared" si="36"/>
        <v>100000000</v>
      </c>
      <c r="M462" s="35"/>
      <c r="N462" s="35"/>
      <c r="O462" s="35"/>
      <c r="P462" s="35"/>
      <c r="Q462" s="327"/>
      <c r="R462" s="327"/>
      <c r="S462" s="327"/>
      <c r="T462" s="327"/>
      <c r="U462" s="327"/>
      <c r="V462" s="327"/>
      <c r="W462" s="327"/>
      <c r="X462" s="327"/>
      <c r="Y462" s="327"/>
      <c r="Z462" s="327"/>
      <c r="AA462" s="327"/>
      <c r="AB462" s="327"/>
      <c r="AC462" s="327"/>
      <c r="AD462" s="327"/>
      <c r="AE462" s="327">
        <v>100000000</v>
      </c>
      <c r="AF462" s="349"/>
      <c r="AG462" s="35"/>
      <c r="AH462" s="35"/>
      <c r="AI462" s="35"/>
      <c r="AJ462" s="35"/>
      <c r="AK462" s="35"/>
      <c r="AL462" s="35"/>
      <c r="AM462" s="35"/>
      <c r="AN462" s="35"/>
      <c r="AO462" s="36"/>
      <c r="AP462" s="30"/>
      <c r="AQ462" s="30"/>
      <c r="AR462" s="30"/>
      <c r="AS462" s="30"/>
      <c r="AT462" s="35"/>
      <c r="AU462" s="35"/>
      <c r="AV462" s="36"/>
      <c r="AW462" s="36"/>
      <c r="AX462" s="36"/>
    </row>
    <row r="463" spans="1:50" s="37" customFormat="1" ht="33" customHeight="1">
      <c r="A463" s="48" t="s">
        <v>41</v>
      </c>
      <c r="B463" s="49" t="s">
        <v>94</v>
      </c>
      <c r="C463" s="49" t="s">
        <v>35</v>
      </c>
      <c r="D463" s="49" t="s">
        <v>222</v>
      </c>
      <c r="E463" s="49" t="s">
        <v>285</v>
      </c>
      <c r="F463" s="49" t="s">
        <v>1357</v>
      </c>
      <c r="G463" s="617" t="s">
        <v>1258</v>
      </c>
      <c r="H463" s="48" t="s">
        <v>339</v>
      </c>
      <c r="I463" s="143"/>
      <c r="J463" s="395" t="s">
        <v>706</v>
      </c>
      <c r="K463" s="358">
        <f t="shared" si="38"/>
        <v>100000000</v>
      </c>
      <c r="L463" s="35">
        <f t="shared" si="36"/>
        <v>100000000</v>
      </c>
      <c r="M463" s="35"/>
      <c r="N463" s="35"/>
      <c r="O463" s="35"/>
      <c r="P463" s="35"/>
      <c r="Q463" s="327"/>
      <c r="R463" s="327"/>
      <c r="S463" s="327"/>
      <c r="T463" s="327"/>
      <c r="U463" s="327"/>
      <c r="V463" s="327"/>
      <c r="W463" s="327"/>
      <c r="X463" s="327"/>
      <c r="Y463" s="327"/>
      <c r="Z463" s="327"/>
      <c r="AA463" s="327"/>
      <c r="AB463" s="327"/>
      <c r="AC463" s="327"/>
      <c r="AD463" s="327"/>
      <c r="AE463" s="327">
        <v>100000000</v>
      </c>
      <c r="AF463" s="349"/>
      <c r="AG463" s="35"/>
      <c r="AH463" s="35"/>
      <c r="AI463" s="35"/>
      <c r="AJ463" s="35"/>
      <c r="AK463" s="35"/>
      <c r="AL463" s="35"/>
      <c r="AM463" s="35"/>
      <c r="AN463" s="35"/>
      <c r="AO463" s="36"/>
      <c r="AP463" s="30"/>
      <c r="AQ463" s="30"/>
      <c r="AR463" s="30"/>
      <c r="AS463" s="30"/>
      <c r="AT463" s="35"/>
      <c r="AU463" s="35"/>
      <c r="AV463" s="36"/>
      <c r="AW463" s="36"/>
      <c r="AX463" s="36"/>
    </row>
    <row r="464" spans="1:50" s="37" customFormat="1" ht="33" customHeight="1">
      <c r="A464" s="48" t="s">
        <v>41</v>
      </c>
      <c r="B464" s="49" t="s">
        <v>94</v>
      </c>
      <c r="C464" s="49" t="s">
        <v>35</v>
      </c>
      <c r="D464" s="49" t="s">
        <v>222</v>
      </c>
      <c r="E464" s="49" t="s">
        <v>285</v>
      </c>
      <c r="F464" s="49" t="s">
        <v>1358</v>
      </c>
      <c r="G464" s="617" t="s">
        <v>1259</v>
      </c>
      <c r="H464" s="48" t="s">
        <v>339</v>
      </c>
      <c r="I464" s="29"/>
      <c r="J464" s="395" t="s">
        <v>709</v>
      </c>
      <c r="K464" s="358">
        <v>250025800</v>
      </c>
      <c r="L464" s="35">
        <f t="shared" si="36"/>
        <v>250025800</v>
      </c>
      <c r="M464" s="35"/>
      <c r="N464" s="35"/>
      <c r="O464" s="35">
        <v>236047000</v>
      </c>
      <c r="P464" s="35"/>
      <c r="Q464" s="327"/>
      <c r="R464" s="327"/>
      <c r="S464" s="327">
        <v>13978800</v>
      </c>
      <c r="T464" s="327"/>
      <c r="U464" s="327"/>
      <c r="V464" s="327"/>
      <c r="W464" s="327"/>
      <c r="X464" s="327"/>
      <c r="Y464" s="327"/>
      <c r="Z464" s="327"/>
      <c r="AA464" s="327"/>
      <c r="AB464" s="327"/>
      <c r="AC464" s="327"/>
      <c r="AD464" s="327"/>
      <c r="AE464" s="327"/>
      <c r="AF464" s="349"/>
      <c r="AG464" s="35"/>
      <c r="AH464" s="35"/>
      <c r="AI464" s="35"/>
      <c r="AJ464" s="35"/>
      <c r="AK464" s="35"/>
      <c r="AL464" s="35"/>
      <c r="AM464" s="35"/>
      <c r="AN464" s="35"/>
      <c r="AO464" s="36"/>
      <c r="AP464" s="30"/>
      <c r="AQ464" s="30"/>
      <c r="AR464" s="30"/>
      <c r="AS464" s="30"/>
      <c r="AT464" s="35"/>
      <c r="AU464" s="35"/>
      <c r="AV464" s="36"/>
      <c r="AW464" s="36"/>
      <c r="AX464" s="36"/>
    </row>
    <row r="465" spans="1:196" s="37" customFormat="1" ht="33" customHeight="1">
      <c r="A465" s="48" t="s">
        <v>41</v>
      </c>
      <c r="B465" s="49" t="s">
        <v>94</v>
      </c>
      <c r="C465" s="49" t="s">
        <v>35</v>
      </c>
      <c r="D465" s="49" t="s">
        <v>222</v>
      </c>
      <c r="E465" s="49" t="s">
        <v>285</v>
      </c>
      <c r="F465" s="49" t="s">
        <v>1359</v>
      </c>
      <c r="G465" s="617" t="s">
        <v>1260</v>
      </c>
      <c r="H465" s="48" t="s">
        <v>339</v>
      </c>
      <c r="I465" s="29"/>
      <c r="J465" s="396" t="s">
        <v>710</v>
      </c>
      <c r="K465" s="358">
        <f t="shared" si="38"/>
        <v>41607100</v>
      </c>
      <c r="L465" s="35">
        <f t="shared" si="36"/>
        <v>41607100</v>
      </c>
      <c r="M465" s="35"/>
      <c r="N465" s="35"/>
      <c r="O465" s="35"/>
      <c r="P465" s="35"/>
      <c r="Q465" s="327"/>
      <c r="R465" s="327">
        <v>232200</v>
      </c>
      <c r="S465" s="327"/>
      <c r="T465" s="327">
        <v>20089900</v>
      </c>
      <c r="U465" s="327">
        <v>9933000</v>
      </c>
      <c r="V465" s="327">
        <v>11352000</v>
      </c>
      <c r="W465" s="327"/>
      <c r="X465" s="327"/>
      <c r="Y465" s="327"/>
      <c r="Z465" s="327"/>
      <c r="AA465" s="327"/>
      <c r="AB465" s="327"/>
      <c r="AC465" s="327"/>
      <c r="AD465" s="327"/>
      <c r="AE465" s="327"/>
      <c r="AF465" s="349"/>
      <c r="AG465" s="35"/>
      <c r="AH465" s="35"/>
      <c r="AI465" s="35"/>
      <c r="AJ465" s="35"/>
      <c r="AK465" s="35"/>
      <c r="AL465" s="35"/>
      <c r="AM465" s="35"/>
      <c r="AN465" s="35"/>
      <c r="AO465" s="36"/>
      <c r="AP465" s="30"/>
      <c r="AQ465" s="30"/>
      <c r="AR465" s="30"/>
      <c r="AS465" s="30"/>
      <c r="AT465" s="35"/>
      <c r="AU465" s="35"/>
      <c r="AV465" s="36"/>
      <c r="AW465" s="36"/>
      <c r="AX465" s="36"/>
    </row>
    <row r="466" spans="1:196" s="37" customFormat="1" ht="51.6" customHeight="1">
      <c r="A466" s="48" t="s">
        <v>41</v>
      </c>
      <c r="B466" s="49" t="s">
        <v>94</v>
      </c>
      <c r="C466" s="49" t="s">
        <v>35</v>
      </c>
      <c r="D466" s="49" t="s">
        <v>222</v>
      </c>
      <c r="E466" s="49" t="s">
        <v>285</v>
      </c>
      <c r="F466" s="49" t="s">
        <v>1360</v>
      </c>
      <c r="G466" s="617" t="s">
        <v>1261</v>
      </c>
      <c r="H466" s="48" t="s">
        <v>339</v>
      </c>
      <c r="I466" s="143"/>
      <c r="J466" s="530" t="s">
        <v>413</v>
      </c>
      <c r="K466" s="358">
        <f t="shared" si="38"/>
        <v>100000000</v>
      </c>
      <c r="L466" s="35">
        <f t="shared" si="36"/>
        <v>100000000</v>
      </c>
      <c r="M466" s="35"/>
      <c r="N466" s="35"/>
      <c r="O466" s="35">
        <v>100000000</v>
      </c>
      <c r="P466" s="35"/>
      <c r="Q466" s="327"/>
      <c r="R466" s="327"/>
      <c r="S466" s="327"/>
      <c r="T466" s="327"/>
      <c r="U466" s="327"/>
      <c r="V466" s="327"/>
      <c r="W466" s="327"/>
      <c r="X466" s="327"/>
      <c r="Y466" s="327"/>
      <c r="Z466" s="327"/>
      <c r="AA466" s="327"/>
      <c r="AB466" s="327"/>
      <c r="AC466" s="327"/>
      <c r="AD466" s="327"/>
      <c r="AE466" s="327"/>
      <c r="AF466" s="349"/>
      <c r="AG466" s="35"/>
      <c r="AH466" s="35"/>
      <c r="AI466" s="35"/>
      <c r="AJ466" s="35"/>
      <c r="AK466" s="35"/>
      <c r="AL466" s="35"/>
      <c r="AM466" s="35"/>
      <c r="AN466" s="35"/>
      <c r="AO466" s="36"/>
      <c r="AP466" s="30"/>
      <c r="AQ466" s="30"/>
      <c r="AR466" s="30"/>
      <c r="AS466" s="30"/>
      <c r="AT466" s="35"/>
      <c r="AU466" s="35"/>
      <c r="AV466" s="36"/>
      <c r="AW466" s="36"/>
      <c r="AX466" s="36"/>
    </row>
    <row r="467" spans="1:196" s="37" customFormat="1" ht="17.399999999999999" customHeight="1">
      <c r="A467" s="44" t="s">
        <v>41</v>
      </c>
      <c r="B467" s="44" t="s">
        <v>94</v>
      </c>
      <c r="C467" s="44" t="s">
        <v>35</v>
      </c>
      <c r="D467" s="44" t="s">
        <v>222</v>
      </c>
      <c r="E467" s="44" t="s">
        <v>287</v>
      </c>
      <c r="F467" s="207"/>
      <c r="G467" s="207"/>
      <c r="H467" s="207"/>
      <c r="I467" s="207"/>
      <c r="J467" s="255" t="s">
        <v>288</v>
      </c>
      <c r="K467" s="358">
        <f t="shared" si="38"/>
        <v>0</v>
      </c>
      <c r="L467" s="35">
        <f t="shared" si="36"/>
        <v>0</v>
      </c>
      <c r="M467" s="35"/>
      <c r="N467" s="35"/>
      <c r="O467" s="35"/>
      <c r="P467" s="35"/>
      <c r="Q467" s="327"/>
      <c r="R467" s="327"/>
      <c r="S467" s="327"/>
      <c r="T467" s="327"/>
      <c r="U467" s="327"/>
      <c r="V467" s="327"/>
      <c r="W467" s="327"/>
      <c r="X467" s="327"/>
      <c r="Y467" s="327"/>
      <c r="Z467" s="327"/>
      <c r="AA467" s="327"/>
      <c r="AB467" s="327"/>
      <c r="AC467" s="327"/>
      <c r="AD467" s="327"/>
      <c r="AE467" s="327"/>
      <c r="AF467" s="349"/>
      <c r="AG467" s="35"/>
      <c r="AH467" s="35"/>
      <c r="AI467" s="35"/>
      <c r="AJ467" s="35"/>
      <c r="AK467" s="35"/>
      <c r="AL467" s="35"/>
      <c r="AM467" s="35"/>
      <c r="AN467" s="35"/>
      <c r="AO467" s="36"/>
      <c r="AP467" s="30"/>
      <c r="AQ467" s="30"/>
      <c r="AR467" s="30"/>
      <c r="AS467" s="30"/>
      <c r="AT467" s="35"/>
      <c r="AU467" s="35"/>
      <c r="AV467" s="36"/>
      <c r="AW467" s="36"/>
      <c r="AX467" s="36"/>
    </row>
    <row r="468" spans="1:196" s="37" customFormat="1" ht="34.65" customHeight="1">
      <c r="A468" s="48" t="s">
        <v>41</v>
      </c>
      <c r="B468" s="48" t="s">
        <v>94</v>
      </c>
      <c r="C468" s="48" t="s">
        <v>35</v>
      </c>
      <c r="D468" s="48" t="s">
        <v>222</v>
      </c>
      <c r="E468" s="48" t="s">
        <v>287</v>
      </c>
      <c r="F468" s="49" t="s">
        <v>1361</v>
      </c>
      <c r="G468" s="617" t="s">
        <v>1262</v>
      </c>
      <c r="H468" s="48" t="s">
        <v>339</v>
      </c>
      <c r="I468" s="319"/>
      <c r="J468" s="396" t="s">
        <v>707</v>
      </c>
      <c r="K468" s="358">
        <f t="shared" si="38"/>
        <v>300000000</v>
      </c>
      <c r="L468" s="35">
        <f t="shared" si="36"/>
        <v>300000000</v>
      </c>
      <c r="M468" s="35"/>
      <c r="N468" s="35"/>
      <c r="O468" s="35">
        <v>300000000</v>
      </c>
      <c r="P468" s="35"/>
      <c r="Q468" s="327"/>
      <c r="R468" s="327"/>
      <c r="S468" s="327"/>
      <c r="T468" s="327"/>
      <c r="U468" s="327"/>
      <c r="V468" s="327"/>
      <c r="W468" s="327"/>
      <c r="X468" s="327"/>
      <c r="Y468" s="327"/>
      <c r="Z468" s="327"/>
      <c r="AA468" s="327"/>
      <c r="AB468" s="327"/>
      <c r="AC468" s="327"/>
      <c r="AD468" s="327"/>
      <c r="AE468" s="327"/>
      <c r="AF468" s="349"/>
      <c r="AG468" s="35"/>
      <c r="AH468" s="35"/>
      <c r="AI468" s="35"/>
      <c r="AJ468" s="35"/>
      <c r="AK468" s="35"/>
      <c r="AL468" s="35"/>
      <c r="AM468" s="35"/>
      <c r="AN468" s="35"/>
      <c r="AO468" s="36"/>
      <c r="AP468" s="30"/>
      <c r="AQ468" s="30"/>
      <c r="AR468" s="30"/>
      <c r="AS468" s="30"/>
      <c r="AT468" s="35"/>
      <c r="AU468" s="35"/>
      <c r="AV468" s="36"/>
      <c r="AW468" s="36"/>
      <c r="AX468" s="36"/>
    </row>
    <row r="469" spans="1:196" s="37" customFormat="1" ht="34.65" customHeight="1">
      <c r="A469" s="48" t="s">
        <v>41</v>
      </c>
      <c r="B469" s="48" t="s">
        <v>94</v>
      </c>
      <c r="C469" s="48" t="s">
        <v>35</v>
      </c>
      <c r="D469" s="48" t="s">
        <v>222</v>
      </c>
      <c r="E469" s="48" t="s">
        <v>287</v>
      </c>
      <c r="F469" s="49" t="s">
        <v>1362</v>
      </c>
      <c r="G469" s="617" t="s">
        <v>1263</v>
      </c>
      <c r="H469" s="48" t="s">
        <v>339</v>
      </c>
      <c r="I469" s="319"/>
      <c r="J469" s="396" t="s">
        <v>708</v>
      </c>
      <c r="K469" s="358">
        <f t="shared" si="38"/>
        <v>300000000</v>
      </c>
      <c r="L469" s="35">
        <f t="shared" si="36"/>
        <v>300000000</v>
      </c>
      <c r="M469" s="35">
        <v>0</v>
      </c>
      <c r="N469" s="35"/>
      <c r="O469" s="35">
        <v>300000000</v>
      </c>
      <c r="P469" s="35"/>
      <c r="Q469" s="327"/>
      <c r="R469" s="327"/>
      <c r="S469" s="327"/>
      <c r="T469" s="327"/>
      <c r="U469" s="327"/>
      <c r="V469" s="327"/>
      <c r="W469" s="327"/>
      <c r="X469" s="327"/>
      <c r="Y469" s="327"/>
      <c r="Z469" s="327"/>
      <c r="AA469" s="327"/>
      <c r="AB469" s="327"/>
      <c r="AC469" s="327"/>
      <c r="AD469" s="327"/>
      <c r="AE469" s="327"/>
      <c r="AF469" s="349"/>
      <c r="AG469" s="35"/>
      <c r="AH469" s="35"/>
      <c r="AI469" s="35"/>
      <c r="AJ469" s="35"/>
      <c r="AK469" s="35"/>
      <c r="AL469" s="35"/>
      <c r="AM469" s="35"/>
      <c r="AN469" s="35"/>
      <c r="AO469" s="36"/>
      <c r="AP469" s="30"/>
      <c r="AQ469" s="30"/>
      <c r="AR469" s="30"/>
      <c r="AS469" s="30"/>
      <c r="AT469" s="35"/>
      <c r="AU469" s="35"/>
      <c r="AV469" s="36"/>
      <c r="AW469" s="36"/>
      <c r="AX469" s="36"/>
    </row>
    <row r="470" spans="1:196" s="37" customFormat="1" ht="34.65" customHeight="1">
      <c r="A470" s="48" t="s">
        <v>41</v>
      </c>
      <c r="B470" s="48" t="s">
        <v>94</v>
      </c>
      <c r="C470" s="48" t="s">
        <v>35</v>
      </c>
      <c r="D470" s="48" t="s">
        <v>222</v>
      </c>
      <c r="E470" s="48" t="s">
        <v>287</v>
      </c>
      <c r="F470" s="49" t="s">
        <v>1363</v>
      </c>
      <c r="G470" s="617" t="s">
        <v>1264</v>
      </c>
      <c r="H470" s="48" t="s">
        <v>339</v>
      </c>
      <c r="I470" s="319"/>
      <c r="J470" s="396" t="s">
        <v>711</v>
      </c>
      <c r="K470" s="358">
        <f t="shared" si="38"/>
        <v>150000000</v>
      </c>
      <c r="L470" s="35">
        <f t="shared" si="36"/>
        <v>150000000</v>
      </c>
      <c r="M470" s="35"/>
      <c r="N470" s="35"/>
      <c r="O470" s="35"/>
      <c r="P470" s="35"/>
      <c r="Q470" s="327"/>
      <c r="R470" s="327"/>
      <c r="S470" s="327"/>
      <c r="T470" s="327">
        <v>0</v>
      </c>
      <c r="U470" s="327"/>
      <c r="V470" s="327"/>
      <c r="W470" s="327"/>
      <c r="X470" s="327"/>
      <c r="Y470" s="327"/>
      <c r="Z470" s="327"/>
      <c r="AA470" s="327"/>
      <c r="AB470" s="327"/>
      <c r="AC470" s="327"/>
      <c r="AD470" s="327"/>
      <c r="AE470" s="327">
        <v>150000000</v>
      </c>
      <c r="AF470" s="349"/>
      <c r="AG470" s="35"/>
      <c r="AH470" s="35"/>
      <c r="AI470" s="35"/>
      <c r="AJ470" s="35"/>
      <c r="AK470" s="35"/>
      <c r="AL470" s="35"/>
      <c r="AM470" s="35"/>
      <c r="AN470" s="35"/>
      <c r="AO470" s="36"/>
      <c r="AP470" s="30"/>
      <c r="AQ470" s="30"/>
      <c r="AR470" s="30"/>
      <c r="AS470" s="30"/>
      <c r="AT470" s="35"/>
      <c r="AU470" s="35"/>
      <c r="AV470" s="36"/>
      <c r="AW470" s="36"/>
      <c r="AX470" s="36"/>
    </row>
    <row r="471" spans="1:196" s="37" customFormat="1" ht="34.65" customHeight="1">
      <c r="A471" s="48" t="s">
        <v>41</v>
      </c>
      <c r="B471" s="48" t="s">
        <v>94</v>
      </c>
      <c r="C471" s="48" t="s">
        <v>35</v>
      </c>
      <c r="D471" s="48" t="s">
        <v>222</v>
      </c>
      <c r="E471" s="48" t="s">
        <v>287</v>
      </c>
      <c r="F471" s="49" t="s">
        <v>1364</v>
      </c>
      <c r="G471" s="617" t="s">
        <v>1265</v>
      </c>
      <c r="H471" s="48" t="s">
        <v>339</v>
      </c>
      <c r="I471" s="143"/>
      <c r="J471" s="396" t="s">
        <v>705</v>
      </c>
      <c r="K471" s="358">
        <f t="shared" si="38"/>
        <v>250000000</v>
      </c>
      <c r="L471" s="35">
        <f t="shared" si="36"/>
        <v>250000000</v>
      </c>
      <c r="M471" s="35">
        <f>50000000-13953000</f>
        <v>36047000</v>
      </c>
      <c r="N471" s="35">
        <v>200000000</v>
      </c>
      <c r="O471" s="35">
        <v>13953000</v>
      </c>
      <c r="P471" s="35"/>
      <c r="Q471" s="327"/>
      <c r="R471" s="327"/>
      <c r="S471" s="327"/>
      <c r="T471" s="327"/>
      <c r="U471" s="327"/>
      <c r="V471" s="327"/>
      <c r="W471" s="327"/>
      <c r="X471" s="327"/>
      <c r="Y471" s="327"/>
      <c r="Z471" s="327"/>
      <c r="AA471" s="327"/>
      <c r="AB471" s="327"/>
      <c r="AC471" s="327"/>
      <c r="AD471" s="327"/>
      <c r="AE471" s="327"/>
      <c r="AF471" s="349"/>
      <c r="AG471" s="35"/>
      <c r="AH471" s="35"/>
      <c r="AI471" s="35"/>
      <c r="AJ471" s="35"/>
      <c r="AK471" s="35"/>
      <c r="AL471" s="35"/>
      <c r="AM471" s="35"/>
      <c r="AN471" s="35"/>
      <c r="AO471" s="36"/>
      <c r="AP471" s="30"/>
      <c r="AQ471" s="30"/>
      <c r="AR471" s="30"/>
      <c r="AS471" s="30"/>
      <c r="AT471" s="35"/>
      <c r="AU471" s="35"/>
      <c r="AV471" s="36"/>
      <c r="AW471" s="36"/>
      <c r="AX471" s="36"/>
    </row>
    <row r="472" spans="1:196" s="211" customFormat="1" ht="15" customHeight="1" thickBot="1">
      <c r="A472" s="693" t="s">
        <v>336</v>
      </c>
      <c r="B472" s="694"/>
      <c r="C472" s="694"/>
      <c r="D472" s="694"/>
      <c r="E472" s="694"/>
      <c r="F472" s="694"/>
      <c r="G472" s="694"/>
      <c r="H472" s="321"/>
      <c r="I472" s="321"/>
      <c r="J472" s="321"/>
      <c r="K472" s="357">
        <f>SUM(K9:K471)</f>
        <v>317769111226.25</v>
      </c>
      <c r="L472" s="209">
        <f t="shared" ref="L472:AQ472" si="39">SUM(L4:L471)</f>
        <v>162666120792.70001</v>
      </c>
      <c r="M472" s="209">
        <f t="shared" si="39"/>
        <v>129075000000</v>
      </c>
      <c r="N472" s="209">
        <f t="shared" si="39"/>
        <v>1350000000</v>
      </c>
      <c r="O472" s="209">
        <f t="shared" si="39"/>
        <v>2450000000</v>
      </c>
      <c r="P472" s="209">
        <f t="shared" si="39"/>
        <v>30000000</v>
      </c>
      <c r="Q472" s="209">
        <f t="shared" si="39"/>
        <v>374640000</v>
      </c>
      <c r="R472" s="337">
        <f t="shared" si="39"/>
        <v>479719200</v>
      </c>
      <c r="S472" s="337">
        <f t="shared" si="39"/>
        <v>67468800</v>
      </c>
      <c r="T472" s="337">
        <f t="shared" si="39"/>
        <v>2914595780</v>
      </c>
      <c r="U472" s="337">
        <f t="shared" si="39"/>
        <v>10983000</v>
      </c>
      <c r="V472" s="337">
        <f t="shared" si="39"/>
        <v>12552000</v>
      </c>
      <c r="W472" s="337">
        <f t="shared" si="39"/>
        <v>250000000</v>
      </c>
      <c r="X472" s="337">
        <f t="shared" si="39"/>
        <v>282420000</v>
      </c>
      <c r="Y472" s="337">
        <f t="shared" si="39"/>
        <v>21966000</v>
      </c>
      <c r="Z472" s="337">
        <f t="shared" si="39"/>
        <v>9414000</v>
      </c>
      <c r="AA472" s="337">
        <f t="shared" si="39"/>
        <v>46650000</v>
      </c>
      <c r="AB472" s="337">
        <f t="shared" si="39"/>
        <v>9414000</v>
      </c>
      <c r="AC472" s="337">
        <f t="shared" si="39"/>
        <v>2510400</v>
      </c>
      <c r="AD472" s="337">
        <f t="shared" si="39"/>
        <v>40794000</v>
      </c>
      <c r="AE472" s="337">
        <f t="shared" si="39"/>
        <v>3261980320</v>
      </c>
      <c r="AF472" s="337">
        <f t="shared" si="39"/>
        <v>9414000</v>
      </c>
      <c r="AG472" s="337">
        <f t="shared" si="39"/>
        <v>1440000000</v>
      </c>
      <c r="AH472" s="337">
        <f t="shared" si="39"/>
        <v>40000000</v>
      </c>
      <c r="AI472" s="337">
        <f t="shared" si="39"/>
        <v>320000000</v>
      </c>
      <c r="AJ472" s="337">
        <f t="shared" si="39"/>
        <v>5000000</v>
      </c>
      <c r="AK472" s="337">
        <f t="shared" si="39"/>
        <v>960000000</v>
      </c>
      <c r="AL472" s="337">
        <f t="shared" si="39"/>
        <v>20000000</v>
      </c>
      <c r="AM472" s="337">
        <f t="shared" si="39"/>
        <v>1440000000</v>
      </c>
      <c r="AN472" s="337">
        <f t="shared" si="39"/>
        <v>30000000</v>
      </c>
      <c r="AO472" s="337">
        <f t="shared" si="39"/>
        <v>3500000000</v>
      </c>
      <c r="AP472" s="337">
        <f t="shared" si="39"/>
        <v>15000000</v>
      </c>
      <c r="AQ472" s="337">
        <f t="shared" si="39"/>
        <v>70000000</v>
      </c>
      <c r="AR472" s="337">
        <f t="shared" ref="AR472:BN472" si="40">SUM(AR4:AR471)</f>
        <v>0</v>
      </c>
      <c r="AS472" s="337">
        <f t="shared" si="40"/>
        <v>155103070433.54999</v>
      </c>
      <c r="AT472" s="337">
        <f t="shared" si="40"/>
        <v>1000000</v>
      </c>
      <c r="AU472" s="337">
        <f t="shared" si="40"/>
        <v>0</v>
      </c>
      <c r="AV472" s="337">
        <f t="shared" si="40"/>
        <v>0</v>
      </c>
      <c r="AW472" s="337">
        <f t="shared" si="40"/>
        <v>6000000000</v>
      </c>
      <c r="AX472" s="337">
        <f t="shared" si="40"/>
        <v>0</v>
      </c>
      <c r="AY472" s="337">
        <f t="shared" si="40"/>
        <v>17000000</v>
      </c>
      <c r="AZ472" s="337">
        <f t="shared" si="40"/>
        <v>15000000</v>
      </c>
      <c r="BA472" s="337">
        <f t="shared" si="40"/>
        <v>20000000</v>
      </c>
      <c r="BB472" s="337">
        <f t="shared" si="40"/>
        <v>650000000</v>
      </c>
      <c r="BC472" s="337">
        <f t="shared" si="40"/>
        <v>127500000</v>
      </c>
      <c r="BD472" s="337">
        <f t="shared" si="40"/>
        <v>0</v>
      </c>
      <c r="BE472" s="337">
        <f t="shared" si="40"/>
        <v>6000000</v>
      </c>
      <c r="BF472" s="337">
        <f t="shared" si="40"/>
        <v>386099292.69999999</v>
      </c>
      <c r="BG472" s="337">
        <f t="shared" si="40"/>
        <v>4500000000</v>
      </c>
      <c r="BH472" s="337">
        <f t="shared" si="40"/>
        <v>150000000</v>
      </c>
      <c r="BI472" s="337">
        <f t="shared" si="40"/>
        <v>2255000000</v>
      </c>
      <c r="BJ472" s="337">
        <f t="shared" si="40"/>
        <v>0</v>
      </c>
      <c r="BK472" s="337">
        <f t="shared" si="40"/>
        <v>0</v>
      </c>
      <c r="BL472" s="337">
        <f t="shared" si="40"/>
        <v>0</v>
      </c>
      <c r="BM472" s="337">
        <f t="shared" si="40"/>
        <v>0</v>
      </c>
      <c r="BN472" s="337">
        <f t="shared" si="40"/>
        <v>0</v>
      </c>
    </row>
    <row r="473" spans="1:196" ht="13.8" thickTop="1">
      <c r="K473" s="636"/>
      <c r="L473" s="14">
        <f>+L3-L472</f>
        <v>-162666120792.70001</v>
      </c>
      <c r="M473" s="14">
        <f>+M3-M472</f>
        <v>0</v>
      </c>
      <c r="N473" s="14"/>
      <c r="O473" s="14"/>
      <c r="P473" s="14"/>
      <c r="Q473" s="359"/>
      <c r="R473" s="359"/>
      <c r="S473" s="359"/>
      <c r="T473" s="359"/>
      <c r="U473" s="359" t="e">
        <f>+#REF!-U472</f>
        <v>#REF!</v>
      </c>
      <c r="V473" s="359" t="e">
        <f>+#REF!-V472</f>
        <v>#REF!</v>
      </c>
      <c r="W473" s="359" t="e">
        <f>+#REF!-W472</f>
        <v>#REF!</v>
      </c>
      <c r="X473" s="359" t="e">
        <f>+#REF!-X472</f>
        <v>#REF!</v>
      </c>
      <c r="Y473" s="359" t="e">
        <f>+#REF!-Y472</f>
        <v>#REF!</v>
      </c>
      <c r="Z473" s="359" t="e">
        <f>+#REF!-Z472</f>
        <v>#REF!</v>
      </c>
      <c r="AA473" s="359" t="e">
        <f>+#REF!-AA472</f>
        <v>#REF!</v>
      </c>
      <c r="AB473" s="359" t="e">
        <f>+#REF!-AB472</f>
        <v>#REF!</v>
      </c>
      <c r="AC473" s="359" t="e">
        <f>+#REF!-AC472</f>
        <v>#REF!</v>
      </c>
      <c r="AD473" s="359" t="e">
        <f>+#REF!-AD472</f>
        <v>#REF!</v>
      </c>
      <c r="AE473" s="359"/>
      <c r="AF473" s="338"/>
      <c r="BC473" s="1">
        <f>+BC3-BC472</f>
        <v>0</v>
      </c>
    </row>
    <row r="474" spans="1:196">
      <c r="J474" s="642"/>
      <c r="K474" s="643"/>
    </row>
    <row r="475" spans="1:196">
      <c r="J475" s="644"/>
      <c r="K475" s="635"/>
      <c r="L475" s="91"/>
    </row>
    <row r="476" spans="1:196">
      <c r="J476" s="644"/>
      <c r="K476" s="635"/>
      <c r="L476" s="91"/>
      <c r="GM476" s="603">
        <f>+GN476/GN478</f>
        <v>0.77294967488958188</v>
      </c>
      <c r="GN476" s="1">
        <v>225402423908.70001</v>
      </c>
    </row>
    <row r="477" spans="1:196">
      <c r="J477" s="644"/>
      <c r="K477" s="635"/>
      <c r="L477" s="91"/>
      <c r="GM477" s="603">
        <f>+GN477/GN478</f>
        <v>0.22705032511041812</v>
      </c>
      <c r="GN477" s="1">
        <v>66210900000</v>
      </c>
    </row>
    <row r="478" spans="1:196">
      <c r="J478" s="681" t="s">
        <v>1385</v>
      </c>
      <c r="K478" s="635"/>
      <c r="L478" s="91"/>
      <c r="GN478" s="1">
        <f>SUBTOTAL(9,GN476:GN477)</f>
        <v>291613323908.70001</v>
      </c>
    </row>
    <row r="479" spans="1:196">
      <c r="J479" s="645" t="s">
        <v>1386</v>
      </c>
      <c r="K479" s="635"/>
      <c r="L479" s="91"/>
    </row>
    <row r="480" spans="1:196">
      <c r="J480" s="646"/>
      <c r="K480" s="635"/>
      <c r="L480" s="91"/>
    </row>
    <row r="481" spans="1:62">
      <c r="J481" s="634"/>
      <c r="K481" s="635"/>
      <c r="L481" s="91"/>
    </row>
    <row r="482" spans="1:62">
      <c r="J482" s="634"/>
      <c r="K482" s="635"/>
      <c r="L482" s="91"/>
    </row>
    <row r="483" spans="1:62">
      <c r="K483" s="633"/>
    </row>
    <row r="486" spans="1:62">
      <c r="A486" s="2"/>
      <c r="B486" s="2"/>
      <c r="C486" s="2"/>
      <c r="D486" s="2"/>
      <c r="E486" s="2"/>
      <c r="F486" s="2"/>
      <c r="G486" s="2"/>
      <c r="H486" s="2"/>
      <c r="I486" s="2"/>
      <c r="J486" s="2"/>
      <c r="K486" s="358">
        <v>317769111226.25</v>
      </c>
    </row>
    <row r="487" spans="1:62">
      <c r="A487" s="2"/>
      <c r="B487" s="2"/>
      <c r="C487" s="2"/>
      <c r="D487" s="2"/>
      <c r="E487" s="2"/>
      <c r="F487" s="2"/>
      <c r="G487" s="2"/>
      <c r="H487" s="2"/>
      <c r="I487" s="2"/>
      <c r="J487" s="2"/>
      <c r="K487" s="358">
        <v>246335299226.25</v>
      </c>
      <c r="BI487" s="637">
        <v>67899260000</v>
      </c>
      <c r="BJ487" s="638">
        <f>K487+BI487</f>
        <v>314234559226.25</v>
      </c>
    </row>
    <row r="488" spans="1:62">
      <c r="A488" s="2"/>
      <c r="B488" s="2"/>
      <c r="C488" s="2"/>
      <c r="D488" s="2"/>
      <c r="E488" s="2"/>
      <c r="F488" s="2"/>
      <c r="G488" s="2"/>
      <c r="H488" s="2"/>
      <c r="I488" s="2"/>
      <c r="J488" s="2"/>
      <c r="K488" s="358">
        <f>K487/K486</f>
        <v>0.77520215314716512</v>
      </c>
    </row>
    <row r="489" spans="1:62">
      <c r="A489" s="2"/>
      <c r="B489" s="2"/>
      <c r="C489" s="2"/>
      <c r="D489" s="2"/>
      <c r="E489" s="2"/>
      <c r="F489" s="2"/>
      <c r="G489" s="2"/>
      <c r="H489" s="2"/>
      <c r="I489" s="2"/>
      <c r="J489" s="2"/>
      <c r="K489" s="358">
        <f>K488*100</f>
        <v>77.520215314716509</v>
      </c>
    </row>
    <row r="490" spans="1:62">
      <c r="A490" s="2"/>
      <c r="B490" s="2"/>
      <c r="C490" s="2"/>
      <c r="D490" s="2"/>
      <c r="E490" s="2"/>
      <c r="F490" s="2"/>
      <c r="G490" s="2"/>
      <c r="H490" s="2"/>
      <c r="I490" s="2"/>
      <c r="J490" s="2"/>
    </row>
    <row r="491" spans="1:62">
      <c r="A491" s="2"/>
      <c r="B491" s="2"/>
      <c r="C491" s="2"/>
      <c r="D491" s="2"/>
      <c r="E491" s="2"/>
      <c r="F491" s="2"/>
      <c r="G491" s="2"/>
      <c r="H491" s="2"/>
      <c r="I491" s="2"/>
      <c r="J491" s="2"/>
    </row>
    <row r="492" spans="1:62">
      <c r="A492" s="2"/>
      <c r="B492" s="2"/>
      <c r="C492" s="2"/>
      <c r="D492" s="2"/>
      <c r="E492" s="2"/>
      <c r="F492" s="2"/>
      <c r="G492" s="2"/>
      <c r="H492" s="2"/>
      <c r="I492" s="2"/>
      <c r="J492" s="2"/>
    </row>
  </sheetData>
  <sheetProtection algorithmName="SHA-512" hashValue="cYLDL08M02li7Js24yDdw/lmtSPckytOB83ea3XTCjclOEtTq//BFigQsGsewTl59oau0/v4BDRtzy0JtFFHHQ==" saltValue="WF68t3UJrbaLzmq2xrvn4A==" spinCount="100000" sheet="1" formatCells="0" formatColumns="0" formatRows="0" insertColumns="0" insertRows="0" insertHyperlinks="0" deleteColumns="0" deleteRows="0"/>
  <mergeCells count="3">
    <mergeCell ref="A1:K1"/>
    <mergeCell ref="Q1:AF1"/>
    <mergeCell ref="A472:G472"/>
  </mergeCells>
  <phoneticPr fontId="36" type="noConversion"/>
  <pageMargins left="0.75000000000000011" right="0.75000000000000011" top="0.98" bottom="0.98" header="0.51" footer="0.51"/>
  <pageSetup paperSize="9" orientation="portrait" r:id="rId1"/>
  <colBreaks count="1" manualBreakCount="1">
    <brk id="11" max="479"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1"/>
  <sheetViews>
    <sheetView topLeftCell="A6" zoomScale="85" zoomScaleNormal="85" zoomScalePageLayoutView="85" workbookViewId="0">
      <selection activeCell="C9" sqref="C9"/>
    </sheetView>
  </sheetViews>
  <sheetFormatPr baseColWidth="10" defaultColWidth="10.8984375" defaultRowHeight="14.4"/>
  <cols>
    <col min="1" max="1" width="57.8984375" style="5" customWidth="1"/>
    <col min="2" max="2" width="22.5" style="9" customWidth="1"/>
    <col min="3" max="3" width="23.09765625" style="9" customWidth="1"/>
    <col min="4" max="4" width="19.8984375" style="9" customWidth="1"/>
    <col min="5" max="5" width="22.3984375" style="5" customWidth="1"/>
    <col min="6" max="6" width="29.5" style="245" customWidth="1"/>
    <col min="7" max="16384" width="10.8984375" style="5"/>
  </cols>
  <sheetData>
    <row r="3" spans="1:6" ht="25.8">
      <c r="A3" s="695" t="s">
        <v>289</v>
      </c>
      <c r="B3" s="695"/>
      <c r="C3" s="695"/>
      <c r="D3" s="695"/>
      <c r="E3" s="695"/>
      <c r="F3" s="695"/>
    </row>
    <row r="4" spans="1:6" ht="78">
      <c r="A4" s="214" t="s">
        <v>290</v>
      </c>
      <c r="B4" s="215" t="s">
        <v>291</v>
      </c>
      <c r="C4" s="215" t="s">
        <v>292</v>
      </c>
      <c r="D4" s="216" t="s">
        <v>293</v>
      </c>
      <c r="E4" s="217" t="s">
        <v>294</v>
      </c>
      <c r="F4" s="218" t="s">
        <v>295</v>
      </c>
    </row>
    <row r="5" spans="1:6" ht="18">
      <c r="A5" s="219" t="s">
        <v>296</v>
      </c>
      <c r="B5" s="8"/>
      <c r="C5" s="147"/>
      <c r="D5" s="8"/>
      <c r="E5" s="8">
        <f>SUM(B5:D5)</f>
        <v>0</v>
      </c>
      <c r="F5" s="4"/>
    </row>
    <row r="6" spans="1:6" ht="28.8">
      <c r="A6" s="4" t="s">
        <v>297</v>
      </c>
      <c r="B6" s="8">
        <f>12465193830.46+3681480134.07</f>
        <v>16146673964.529999</v>
      </c>
      <c r="C6" s="147">
        <v>2080000000</v>
      </c>
      <c r="D6" s="8"/>
      <c r="E6" s="8">
        <f t="shared" ref="E6:E41" si="0">SUM(B6:D6)</f>
        <v>18226673964.529999</v>
      </c>
      <c r="F6" s="4" t="s">
        <v>298</v>
      </c>
    </row>
    <row r="7" spans="1:6" ht="28.8">
      <c r="A7" s="220" t="s">
        <v>299</v>
      </c>
      <c r="B7" s="8">
        <v>270687066.24000001</v>
      </c>
      <c r="C7" s="147"/>
      <c r="D7" s="8"/>
      <c r="E7" s="8">
        <f t="shared" si="0"/>
        <v>270687066.24000001</v>
      </c>
      <c r="F7" s="4" t="s">
        <v>300</v>
      </c>
    </row>
    <row r="8" spans="1:6" ht="28.8">
      <c r="A8" s="220" t="s">
        <v>301</v>
      </c>
      <c r="B8" s="8">
        <v>270687066.24000001</v>
      </c>
      <c r="C8" s="147"/>
      <c r="D8" s="8"/>
      <c r="E8" s="8">
        <f t="shared" si="0"/>
        <v>270687066.24000001</v>
      </c>
      <c r="F8" s="4" t="s">
        <v>300</v>
      </c>
    </row>
    <row r="9" spans="1:6" ht="28.8">
      <c r="A9" s="220" t="s">
        <v>302</v>
      </c>
      <c r="B9" s="8">
        <f>31035743715-3681480134.07</f>
        <v>27354263580.93</v>
      </c>
      <c r="C9" s="147"/>
      <c r="D9" s="8"/>
      <c r="E9" s="8">
        <f t="shared" si="0"/>
        <v>27354263580.93</v>
      </c>
      <c r="F9" s="4" t="s">
        <v>303</v>
      </c>
    </row>
    <row r="10" spans="1:6" ht="28.8">
      <c r="A10" s="220" t="s">
        <v>304</v>
      </c>
      <c r="B10" s="8">
        <v>19552897249</v>
      </c>
      <c r="C10" s="147"/>
      <c r="D10" s="8"/>
      <c r="E10" s="8">
        <f t="shared" si="0"/>
        <v>19552897249</v>
      </c>
      <c r="F10" s="4" t="s">
        <v>305</v>
      </c>
    </row>
    <row r="11" spans="1:6" ht="21.6">
      <c r="A11" s="221" t="s">
        <v>306</v>
      </c>
      <c r="B11" s="222">
        <f>SUM(B6:B10)</f>
        <v>63595208926.940002</v>
      </c>
      <c r="C11" s="147"/>
      <c r="D11" s="8"/>
      <c r="E11" s="223">
        <f>SUM(E5:E10)</f>
        <v>65675208926.940002</v>
      </c>
      <c r="F11" s="4"/>
    </row>
    <row r="12" spans="1:6">
      <c r="A12" s="220"/>
      <c r="B12" s="8"/>
      <c r="C12" s="147"/>
      <c r="D12" s="8"/>
      <c r="E12" s="8"/>
      <c r="F12" s="4"/>
    </row>
    <row r="13" spans="1:6" s="227" customFormat="1">
      <c r="A13" s="224"/>
      <c r="B13" s="47"/>
      <c r="C13" s="225"/>
      <c r="D13" s="47"/>
      <c r="E13" s="47"/>
      <c r="F13" s="226"/>
    </row>
    <row r="14" spans="1:6">
      <c r="A14" s="220"/>
      <c r="B14" s="8"/>
      <c r="C14" s="147"/>
      <c r="D14" s="8"/>
      <c r="E14" s="8"/>
      <c r="F14" s="4"/>
    </row>
    <row r="15" spans="1:6" ht="21.6">
      <c r="A15" s="219" t="s">
        <v>0</v>
      </c>
      <c r="B15" s="222">
        <f>SUM(B16:B17)</f>
        <v>90386148383.849991</v>
      </c>
      <c r="C15" s="228">
        <f>SUM(C16:C17)</f>
        <v>4390345464.9799995</v>
      </c>
      <c r="D15" s="222">
        <f>SUM(D16:D17)</f>
        <v>2280183458.9299998</v>
      </c>
      <c r="E15" s="223">
        <f t="shared" si="0"/>
        <v>97056677307.759979</v>
      </c>
      <c r="F15" s="4"/>
    </row>
    <row r="16" spans="1:6">
      <c r="A16" s="220" t="s">
        <v>19</v>
      </c>
      <c r="B16" s="8">
        <f>+'[1]saldo del 2016 disponible'!D34</f>
        <v>88733551840.059998</v>
      </c>
      <c r="C16" s="229">
        <f>+'[1]FTES DE INVERSION '!D4</f>
        <v>2447878292.6099896</v>
      </c>
      <c r="D16" s="8">
        <v>1864273164.6199999</v>
      </c>
      <c r="E16" s="8">
        <f t="shared" si="0"/>
        <v>93045703297.289978</v>
      </c>
      <c r="F16" s="4" t="s">
        <v>307</v>
      </c>
    </row>
    <row r="17" spans="1:6">
      <c r="A17" s="220" t="s">
        <v>20</v>
      </c>
      <c r="B17" s="8">
        <f>+'[1]saldo del 2016 disponible'!D38</f>
        <v>1652596543.7900004</v>
      </c>
      <c r="C17" s="147">
        <f>+'[1]FTES DE INVERSION '!D8</f>
        <v>1942467172.3700094</v>
      </c>
      <c r="D17" s="8">
        <f>12646802+33808945.68+2620684+1363986+19287657.02+231062882.52+115119337.09</f>
        <v>415910294.31000006</v>
      </c>
      <c r="E17" s="8">
        <f t="shared" si="0"/>
        <v>4010974010.4700098</v>
      </c>
      <c r="F17" s="4" t="s">
        <v>307</v>
      </c>
    </row>
    <row r="18" spans="1:6" ht="33">
      <c r="A18" s="230" t="s">
        <v>34</v>
      </c>
      <c r="B18" s="222">
        <f>+'[1]saldo del 2016 disponible'!D23</f>
        <v>5990829486.1000004</v>
      </c>
      <c r="C18" s="228">
        <f>+'[1]FTES DE INVERSION '!D12</f>
        <v>2216698424.5799994</v>
      </c>
      <c r="D18" s="222">
        <f>35396000+807000+162673450+1146500+482114+17788731.64</f>
        <v>218293795.63999999</v>
      </c>
      <c r="E18" s="223">
        <f t="shared" si="0"/>
        <v>8425821706.3200006</v>
      </c>
      <c r="F18" s="4" t="s">
        <v>308</v>
      </c>
    </row>
    <row r="19" spans="1:6" ht="25.8">
      <c r="A19" s="231" t="s">
        <v>1</v>
      </c>
      <c r="B19" s="222">
        <f>SUM(B20:B32)</f>
        <v>5598500000</v>
      </c>
      <c r="C19" s="232">
        <f>SUM(C20:C32)</f>
        <v>8178059174.9099989</v>
      </c>
      <c r="D19" s="222">
        <f>SUM(D20:D32)</f>
        <v>30369586</v>
      </c>
      <c r="E19" s="223">
        <f t="shared" si="0"/>
        <v>13806928760.91</v>
      </c>
      <c r="F19" s="4"/>
    </row>
    <row r="20" spans="1:6">
      <c r="A20" s="233" t="s">
        <v>21</v>
      </c>
      <c r="B20" s="8">
        <f>280000000+11250000</f>
        <v>291250000</v>
      </c>
      <c r="C20" s="234">
        <f>558203895.14+17215939.5</f>
        <v>575419834.63999999</v>
      </c>
      <c r="D20" s="8"/>
      <c r="E20" s="8">
        <f t="shared" si="0"/>
        <v>866669834.63999999</v>
      </c>
      <c r="F20" s="235" t="s">
        <v>309</v>
      </c>
    </row>
    <row r="21" spans="1:6" ht="15.6">
      <c r="A21" s="236" t="s">
        <v>22</v>
      </c>
      <c r="B21" s="8">
        <f>140000000+5625000</f>
        <v>145625000</v>
      </c>
      <c r="C21" s="205">
        <f>279101947.57+8607969.75</f>
        <v>287709917.31999999</v>
      </c>
      <c r="D21" s="8"/>
      <c r="E21" s="8">
        <f t="shared" si="0"/>
        <v>433334917.31999999</v>
      </c>
      <c r="F21" s="235" t="s">
        <v>310</v>
      </c>
    </row>
    <row r="22" spans="1:6" ht="15.6">
      <c r="A22" s="236" t="s">
        <v>23</v>
      </c>
      <c r="B22" s="8">
        <f>140000000+5625000</f>
        <v>145625000</v>
      </c>
      <c r="C22" s="205">
        <f>+C21</f>
        <v>287709917.31999999</v>
      </c>
      <c r="D22" s="8"/>
      <c r="E22" s="8">
        <f t="shared" si="0"/>
        <v>433334917.31999999</v>
      </c>
      <c r="F22" s="235" t="s">
        <v>311</v>
      </c>
    </row>
    <row r="23" spans="1:6">
      <c r="A23" s="233" t="s">
        <v>24</v>
      </c>
      <c r="B23" s="8">
        <v>810000000</v>
      </c>
      <c r="C23" s="237">
        <f>863926546.34+735318</f>
        <v>864661864.34000003</v>
      </c>
      <c r="D23" s="8"/>
      <c r="E23" s="8">
        <f t="shared" si="0"/>
        <v>1674661864.3400002</v>
      </c>
      <c r="F23" s="235" t="s">
        <v>312</v>
      </c>
    </row>
    <row r="24" spans="1:6" ht="31.2">
      <c r="A24" s="236" t="s">
        <v>313</v>
      </c>
      <c r="B24" s="8">
        <v>202500000</v>
      </c>
      <c r="C24" s="205">
        <f>200450388.89+4220058.77</f>
        <v>204670447.66</v>
      </c>
      <c r="D24" s="8"/>
      <c r="E24" s="8">
        <f t="shared" si="0"/>
        <v>407170447.65999997</v>
      </c>
      <c r="F24" s="235" t="s">
        <v>314</v>
      </c>
    </row>
    <row r="25" spans="1:6" ht="31.2">
      <c r="A25" s="236" t="s">
        <v>315</v>
      </c>
      <c r="B25" s="8">
        <v>202500000</v>
      </c>
      <c r="C25" s="205">
        <f>+C24</f>
        <v>204670447.66</v>
      </c>
      <c r="D25" s="8"/>
      <c r="E25" s="8">
        <f t="shared" si="0"/>
        <v>407170447.65999997</v>
      </c>
      <c r="F25" s="235" t="s">
        <v>316</v>
      </c>
    </row>
    <row r="26" spans="1:6" ht="31.2">
      <c r="A26" s="236" t="s">
        <v>317</v>
      </c>
      <c r="B26" s="8">
        <v>162000000</v>
      </c>
      <c r="C26" s="205">
        <f>160360311+3376047.01</f>
        <v>163736358.00999999</v>
      </c>
      <c r="D26" s="8"/>
      <c r="E26" s="8">
        <v>0.3</v>
      </c>
      <c r="F26" s="235" t="s">
        <v>318</v>
      </c>
    </row>
    <row r="27" spans="1:6" ht="31.2">
      <c r="A27" s="236" t="s">
        <v>319</v>
      </c>
      <c r="B27" s="8">
        <v>243000000</v>
      </c>
      <c r="C27" s="205">
        <f>240540466.67+5064070.5</f>
        <v>245604537.16999999</v>
      </c>
      <c r="D27" s="8"/>
      <c r="E27" s="8">
        <f t="shared" si="0"/>
        <v>488604537.16999996</v>
      </c>
      <c r="F27" s="235" t="s">
        <v>320</v>
      </c>
    </row>
    <row r="28" spans="1:6">
      <c r="A28" s="233" t="s">
        <v>25</v>
      </c>
      <c r="B28" s="8">
        <v>2309400000</v>
      </c>
      <c r="C28" s="205">
        <f>2370797005.66+51929136.77</f>
        <v>2422726142.4299998</v>
      </c>
      <c r="D28" s="8"/>
      <c r="E28" s="8">
        <f t="shared" si="0"/>
        <v>4732126142.4300003</v>
      </c>
      <c r="F28" s="235" t="s">
        <v>321</v>
      </c>
    </row>
    <row r="29" spans="1:6">
      <c r="A29" s="233" t="s">
        <v>26</v>
      </c>
      <c r="B29" s="8">
        <v>256600000</v>
      </c>
      <c r="C29" s="205">
        <f>284970807.87+28137779.11</f>
        <v>313108586.98000002</v>
      </c>
      <c r="D29" s="8">
        <f>20326466+10043120</f>
        <v>30369586</v>
      </c>
      <c r="E29" s="8">
        <f t="shared" si="0"/>
        <v>600078172.98000002</v>
      </c>
      <c r="F29" s="235" t="s">
        <v>322</v>
      </c>
    </row>
    <row r="30" spans="1:6">
      <c r="A30" s="233" t="s">
        <v>27</v>
      </c>
      <c r="B30" s="8"/>
      <c r="C30" s="237">
        <v>1372542169.8900001</v>
      </c>
      <c r="D30" s="8"/>
      <c r="E30" s="8">
        <f t="shared" si="0"/>
        <v>1372542169.8900001</v>
      </c>
      <c r="F30" s="235" t="s">
        <v>322</v>
      </c>
    </row>
    <row r="31" spans="1:6">
      <c r="A31" s="233" t="s">
        <v>28</v>
      </c>
      <c r="B31" s="8">
        <v>581000000</v>
      </c>
      <c r="C31" s="205">
        <f>826472702.83+38376563.21</f>
        <v>864849266.04000008</v>
      </c>
      <c r="D31" s="8"/>
      <c r="E31" s="8">
        <f t="shared" si="0"/>
        <v>1445849266.04</v>
      </c>
      <c r="F31" s="235" t="s">
        <v>323</v>
      </c>
    </row>
    <row r="32" spans="1:6" ht="40.200000000000003">
      <c r="A32" s="238" t="s">
        <v>28</v>
      </c>
      <c r="B32" s="8">
        <v>249000000</v>
      </c>
      <c r="C32" s="205">
        <f>354202586.93+16447098.52</f>
        <v>370649685.44999999</v>
      </c>
      <c r="D32" s="8"/>
      <c r="E32" s="8">
        <f t="shared" si="0"/>
        <v>619649685.45000005</v>
      </c>
      <c r="F32" s="235" t="s">
        <v>324</v>
      </c>
    </row>
    <row r="33" spans="1:6" ht="24">
      <c r="A33" s="230" t="s">
        <v>325</v>
      </c>
      <c r="B33" s="222">
        <f>SUM(B34:B40)</f>
        <v>12347386832.650002</v>
      </c>
      <c r="C33" s="228">
        <f>SUM(C34:C40)</f>
        <v>13548761630.48</v>
      </c>
      <c r="D33" s="222">
        <f>SUM(D34:D40)</f>
        <v>219760407.43000004</v>
      </c>
      <c r="E33" s="223">
        <f t="shared" si="0"/>
        <v>26115908870.560001</v>
      </c>
      <c r="F33" s="4"/>
    </row>
    <row r="34" spans="1:6">
      <c r="A34" s="239" t="s">
        <v>17</v>
      </c>
      <c r="B34" s="8">
        <v>603000000</v>
      </c>
      <c r="C34" s="154">
        <f>163050431.25+10053100.84</f>
        <v>173103532.09</v>
      </c>
      <c r="D34" s="8">
        <v>1483264.72</v>
      </c>
      <c r="E34" s="8">
        <f t="shared" si="0"/>
        <v>777586796.81000006</v>
      </c>
      <c r="F34" s="4" t="s">
        <v>326</v>
      </c>
    </row>
    <row r="35" spans="1:6" ht="28.2">
      <c r="A35" s="240" t="s">
        <v>29</v>
      </c>
      <c r="B35" s="8">
        <v>3200000000</v>
      </c>
      <c r="C35" s="241">
        <f>6262380609.94+151412516.24</f>
        <v>6413793126.1799994</v>
      </c>
      <c r="D35" s="8"/>
      <c r="E35" s="8">
        <f t="shared" si="0"/>
        <v>9613793126.1800003</v>
      </c>
      <c r="F35" s="4" t="s">
        <v>248</v>
      </c>
    </row>
    <row r="36" spans="1:6" ht="28.8">
      <c r="A36" s="242" t="s">
        <v>30</v>
      </c>
      <c r="B36" s="8">
        <f>+'[1]saldo del 2016 disponible'!D52</f>
        <v>3949864259</v>
      </c>
      <c r="C36" s="154">
        <v>36133093.689999998</v>
      </c>
      <c r="D36" s="8">
        <f>189803076+1539062.77</f>
        <v>191342138.77000001</v>
      </c>
      <c r="E36" s="8">
        <f t="shared" si="0"/>
        <v>4177339491.46</v>
      </c>
      <c r="F36" s="4" t="s">
        <v>327</v>
      </c>
    </row>
    <row r="37" spans="1:6">
      <c r="A37" s="242" t="s">
        <v>328</v>
      </c>
      <c r="B37" s="8"/>
      <c r="C37" s="243">
        <f>+'[1]FTES DE INVERSION '!D63</f>
        <v>6114120677.6700001</v>
      </c>
      <c r="D37" s="8"/>
      <c r="E37" s="8">
        <f t="shared" si="0"/>
        <v>6114120677.6700001</v>
      </c>
      <c r="F37" s="4" t="s">
        <v>329</v>
      </c>
    </row>
    <row r="38" spans="1:6">
      <c r="A38" s="242" t="s">
        <v>31</v>
      </c>
      <c r="B38" s="8">
        <f>+'[1]saldo del 2016 disponible'!D49</f>
        <v>4156423280.9500003</v>
      </c>
      <c r="C38" s="243">
        <f>+'[1]FTES DE INVERSION '!D70</f>
        <v>317175198.97000003</v>
      </c>
      <c r="D38" s="8">
        <v>25392974.859999999</v>
      </c>
      <c r="E38" s="8">
        <f t="shared" si="0"/>
        <v>4498991454.7799997</v>
      </c>
      <c r="F38" s="4" t="s">
        <v>330</v>
      </c>
    </row>
    <row r="39" spans="1:6">
      <c r="A39" s="220" t="s">
        <v>32</v>
      </c>
      <c r="B39" s="8"/>
      <c r="C39" s="147">
        <f>+'[1]FTES DE INVERSION '!D82</f>
        <v>164554800.34</v>
      </c>
      <c r="D39" s="8">
        <v>1542029.08</v>
      </c>
      <c r="E39" s="8">
        <f t="shared" si="0"/>
        <v>166096829.42000002</v>
      </c>
      <c r="F39" s="4" t="s">
        <v>331</v>
      </c>
    </row>
    <row r="40" spans="1:6">
      <c r="A40" s="220" t="s">
        <v>33</v>
      </c>
      <c r="B40" s="8">
        <f>+'[1]saldo del 2016 disponible'!D44</f>
        <v>438099292.69999999</v>
      </c>
      <c r="C40" s="147">
        <f>+'[1]FTES DE INVERSION '!D75</f>
        <v>329881201.54000002</v>
      </c>
      <c r="D40" s="8"/>
      <c r="E40" s="8">
        <f t="shared" si="0"/>
        <v>767980494.24000001</v>
      </c>
      <c r="F40" s="4" t="s">
        <v>332</v>
      </c>
    </row>
    <row r="41" spans="1:6" ht="21.6">
      <c r="A41" s="221" t="s">
        <v>333</v>
      </c>
      <c r="B41" s="222">
        <f>+B33+B19+B18+B15</f>
        <v>114322864702.59999</v>
      </c>
      <c r="C41" s="222">
        <f>+C33+C19+C15+C18</f>
        <v>28333864694.949997</v>
      </c>
      <c r="D41" s="244">
        <f>+D33+D19+D18+D15</f>
        <v>2748607248</v>
      </c>
      <c r="E41" s="223">
        <f t="shared" si="0"/>
        <v>145405336645.54999</v>
      </c>
      <c r="F41" s="4"/>
    </row>
  </sheetData>
  <sheetProtection sheet="1" formatCells="0" formatColumns="0" formatRows="0" insertColumns="0" insertRows="0" insertHyperlinks="0" deleteColumns="0" deleteRows="0"/>
  <mergeCells count="1">
    <mergeCell ref="A3:F3"/>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49"/>
  <sheetViews>
    <sheetView view="pageBreakPreview" zoomScale="130" zoomScaleNormal="200" zoomScaleSheetLayoutView="130" zoomScalePageLayoutView="200" workbookViewId="0">
      <pane ySplit="3" topLeftCell="A24" activePane="bottomLeft" state="frozen"/>
      <selection activeCell="E1" sqref="E1"/>
      <selection pane="bottomLeft" activeCell="J35" sqref="J35"/>
    </sheetView>
  </sheetViews>
  <sheetFormatPr baseColWidth="10" defaultColWidth="10.8984375" defaultRowHeight="11.4"/>
  <cols>
    <col min="1" max="2" width="3.3984375" style="499" customWidth="1"/>
    <col min="3" max="3" width="3.5" style="499" customWidth="1"/>
    <col min="4" max="5" width="3.3984375" style="499" customWidth="1"/>
    <col min="6" max="6" width="7.59765625" style="499" customWidth="1"/>
    <col min="7" max="7" width="9.3984375" style="500" customWidth="1"/>
    <col min="8" max="8" width="31.5" style="432" hidden="1" customWidth="1"/>
    <col min="9" max="9" width="4.3984375" style="501" hidden="1" customWidth="1"/>
    <col min="10" max="10" width="34.5" style="502" customWidth="1"/>
    <col min="11" max="11" width="16.8984375" style="425" bestFit="1" customWidth="1"/>
    <col min="12" max="12" width="3.5" style="425" customWidth="1"/>
    <col min="13" max="13" width="4.59765625" style="425" customWidth="1"/>
    <col min="14" max="14" width="20" style="425" hidden="1" customWidth="1"/>
    <col min="15" max="15" width="4.3984375" style="425" customWidth="1"/>
    <col min="16" max="16" width="1.3984375" style="425" customWidth="1"/>
    <col min="17" max="17" width="4.09765625" style="425" customWidth="1"/>
    <col min="18" max="18" width="2" style="425" customWidth="1"/>
    <col min="19" max="19" width="1.59765625" style="425" customWidth="1"/>
    <col min="20" max="20" width="2.59765625" style="425" customWidth="1"/>
    <col min="21" max="21" width="2.3984375" style="425" customWidth="1"/>
    <col min="22" max="22" width="3.3984375" style="425" customWidth="1"/>
    <col min="23" max="23" width="1.5" style="425" customWidth="1"/>
    <col min="24" max="24" width="4.09765625" style="425" customWidth="1"/>
    <col min="25" max="25" width="3" style="425" customWidth="1"/>
    <col min="26" max="26" width="4" style="425" customWidth="1"/>
    <col min="27" max="27" width="3.5" style="425" customWidth="1"/>
    <col min="28" max="28" width="5.09765625" style="425" customWidth="1"/>
    <col min="29" max="29" width="4.59765625" style="425" customWidth="1"/>
    <col min="30" max="30" width="4.09765625" style="425" customWidth="1"/>
    <col min="31" max="31" width="14" style="425" customWidth="1"/>
    <col min="32" max="32" width="3.5" style="425" customWidth="1"/>
    <col min="33" max="33" width="4.5" style="425" customWidth="1"/>
    <col min="34" max="34" width="5.09765625" style="425" customWidth="1"/>
    <col min="35" max="35" width="5.59765625" style="425" customWidth="1"/>
    <col min="36" max="36" width="6.5" style="425" customWidth="1"/>
    <col min="37" max="37" width="5.5" style="425" customWidth="1"/>
    <col min="38" max="38" width="2.59765625" style="425" customWidth="1"/>
    <col min="39" max="40" width="4.59765625" style="425" customWidth="1"/>
    <col min="41" max="41" width="4.3984375" style="425" customWidth="1"/>
    <col min="42" max="42" width="4" style="425" customWidth="1"/>
    <col min="43" max="43" width="5" style="425" customWidth="1"/>
    <col min="44" max="44" width="3.8984375" style="425" customWidth="1"/>
    <col min="45" max="45" width="16.5" style="425" customWidth="1"/>
    <col min="46" max="46" width="19.5" style="425" customWidth="1"/>
    <col min="47" max="47" width="12.09765625" style="425" customWidth="1"/>
    <col min="48" max="48" width="17.5" style="425" customWidth="1"/>
    <col min="49" max="49" width="14.8984375" style="425" customWidth="1"/>
    <col min="50" max="50" width="12.3984375" style="425" customWidth="1"/>
    <col min="51" max="51" width="13.3984375" style="425" customWidth="1"/>
    <col min="52" max="52" width="15.5" style="425" customWidth="1"/>
    <col min="53" max="53" width="13.09765625" style="425" customWidth="1"/>
    <col min="54" max="54" width="16.09765625" style="425" customWidth="1"/>
    <col min="55" max="55" width="14.5" style="425" customWidth="1"/>
    <col min="56" max="56" width="13" style="425" customWidth="1"/>
    <col min="57" max="57" width="14.5" style="425" customWidth="1"/>
    <col min="58" max="58" width="16.8984375" style="425" customWidth="1"/>
    <col min="59" max="59" width="13.59765625" style="425" customWidth="1"/>
    <col min="60" max="60" width="11.8984375" style="425" customWidth="1"/>
    <col min="61" max="62" width="14.8984375" style="425" customWidth="1"/>
    <col min="63" max="63" width="17.5" style="425" customWidth="1"/>
    <col min="64" max="64" width="15.59765625" style="425" customWidth="1"/>
    <col min="65" max="65" width="14.8984375" style="425" customWidth="1"/>
    <col min="66" max="66" width="16.5" style="425" customWidth="1"/>
    <col min="67" max="67" width="13.3984375" style="425" customWidth="1"/>
    <col min="68" max="68" width="15.5" style="425" customWidth="1"/>
    <col min="69" max="69" width="12.09765625" style="425" customWidth="1"/>
    <col min="70" max="70" width="15.3984375" style="425" customWidth="1"/>
    <col min="71" max="71" width="14.59765625" style="425" customWidth="1"/>
    <col min="72" max="72" width="13" style="425" customWidth="1"/>
    <col min="73" max="73" width="12.3984375" style="425" customWidth="1"/>
    <col min="74" max="74" width="12.5" style="425" customWidth="1"/>
    <col min="75" max="76" width="13.5" style="425" customWidth="1"/>
    <col min="77" max="77" width="15.09765625" style="425" customWidth="1"/>
    <col min="78" max="78" width="18.09765625" style="425" customWidth="1"/>
    <col min="79" max="84" width="14.59765625" style="429" customWidth="1"/>
    <col min="85" max="85" width="15.3984375" style="429" bestFit="1" customWidth="1"/>
    <col min="86" max="86" width="15.3984375" style="429" customWidth="1"/>
    <col min="87" max="113" width="14.59765625" style="429" customWidth="1"/>
    <col min="114" max="115" width="14.59765625" style="429" hidden="1" customWidth="1"/>
    <col min="116" max="118" width="14.59765625" style="429" customWidth="1"/>
    <col min="119" max="125" width="14.59765625" style="429" hidden="1" customWidth="1"/>
    <col min="126" max="136" width="14.59765625" style="429" customWidth="1"/>
    <col min="137" max="137" width="14.8984375" style="429" bestFit="1" customWidth="1"/>
    <col min="138" max="138" width="15" style="429" customWidth="1"/>
    <col min="139" max="139" width="13" style="429" customWidth="1"/>
    <col min="140" max="140" width="13.59765625" style="429" customWidth="1"/>
    <col min="141" max="141" width="12.59765625" style="430" customWidth="1"/>
    <col min="142" max="142" width="13.8984375" style="431" bestFit="1" customWidth="1"/>
    <col min="143" max="143" width="14.8984375" style="431" bestFit="1" customWidth="1"/>
    <col min="144" max="144" width="13.09765625" style="431" bestFit="1" customWidth="1"/>
    <col min="145" max="145" width="13.8984375" style="431" bestFit="1" customWidth="1"/>
    <col min="146" max="146" width="17.5" style="429" customWidth="1"/>
    <col min="147" max="147" width="20.5" style="429" customWidth="1"/>
    <col min="148" max="148" width="13.09765625" style="430" customWidth="1"/>
    <col min="149" max="149" width="15.09765625" style="430" customWidth="1"/>
    <col min="150" max="150" width="13.09765625" style="430" bestFit="1" customWidth="1"/>
    <col min="151" max="151" width="14.8984375" style="432" bestFit="1" customWidth="1"/>
    <col min="152" max="152" width="13.8984375" style="432" bestFit="1" customWidth="1"/>
    <col min="153" max="153" width="14.59765625" style="432" customWidth="1"/>
    <col min="154" max="154" width="13.8984375" style="432" bestFit="1" customWidth="1"/>
    <col min="155" max="155" width="13" style="432" bestFit="1" customWidth="1"/>
    <col min="156" max="156" width="14.3984375" style="432" customWidth="1"/>
    <col min="157" max="157" width="16.09765625" style="432" bestFit="1" customWidth="1"/>
    <col min="158" max="158" width="15" style="432" bestFit="1" customWidth="1"/>
    <col min="159" max="159" width="13" style="432" bestFit="1" customWidth="1"/>
    <col min="160" max="160" width="14.5" style="432" customWidth="1"/>
    <col min="161" max="161" width="13.09765625" style="432" bestFit="1" customWidth="1"/>
    <col min="162" max="162" width="12.09765625" style="432" bestFit="1" customWidth="1"/>
    <col min="163" max="163" width="15" style="432" bestFit="1" customWidth="1"/>
    <col min="164" max="164" width="12.09765625" style="432" bestFit="1" customWidth="1"/>
    <col min="165" max="165" width="13.09765625" style="432" bestFit="1" customWidth="1"/>
    <col min="166" max="16384" width="10.8984375" style="432"/>
  </cols>
  <sheetData>
    <row r="1" spans="1:165" ht="20.399999999999999">
      <c r="A1" s="701" t="s">
        <v>512</v>
      </c>
      <c r="B1" s="702"/>
      <c r="C1" s="702"/>
      <c r="D1" s="702"/>
      <c r="E1" s="702"/>
      <c r="F1" s="702"/>
      <c r="G1" s="702"/>
      <c r="H1" s="702"/>
      <c r="I1" s="702"/>
      <c r="J1" s="702"/>
      <c r="L1" s="703" t="s">
        <v>513</v>
      </c>
      <c r="M1" s="703"/>
      <c r="N1" s="703"/>
      <c r="O1" s="703"/>
      <c r="P1" s="703"/>
      <c r="Q1" s="703"/>
      <c r="R1" s="703"/>
      <c r="S1" s="703"/>
      <c r="T1" s="703"/>
      <c r="U1" s="703"/>
      <c r="V1" s="703"/>
      <c r="W1" s="703"/>
      <c r="X1" s="703"/>
      <c r="Y1" s="703"/>
      <c r="Z1" s="703"/>
      <c r="AA1" s="703"/>
      <c r="AB1" s="703"/>
      <c r="AC1" s="703"/>
      <c r="AD1" s="703"/>
      <c r="AE1" s="703"/>
      <c r="AF1" s="703"/>
      <c r="AG1" s="704"/>
      <c r="AH1" s="705" t="s">
        <v>1</v>
      </c>
      <c r="AI1" s="706"/>
      <c r="AJ1" s="706"/>
      <c r="AK1" s="706"/>
      <c r="AL1" s="706"/>
      <c r="AM1" s="706"/>
      <c r="AN1" s="706"/>
      <c r="AO1" s="706"/>
      <c r="AP1" s="706"/>
      <c r="AQ1" s="706"/>
      <c r="AR1" s="706"/>
      <c r="AS1" s="706"/>
      <c r="AT1" s="706"/>
      <c r="AU1" s="706"/>
      <c r="AV1" s="706"/>
      <c r="AW1" s="706"/>
      <c r="AX1" s="707"/>
      <c r="AY1" s="426" t="s">
        <v>514</v>
      </c>
      <c r="AZ1" s="427"/>
      <c r="BA1" s="427"/>
      <c r="BB1" s="427"/>
      <c r="BC1" s="427"/>
      <c r="BD1" s="427"/>
      <c r="BE1" s="427"/>
      <c r="BF1" s="427"/>
      <c r="BG1" s="427"/>
      <c r="BH1" s="427"/>
      <c r="BI1" s="427"/>
      <c r="BJ1" s="427"/>
      <c r="BK1" s="427"/>
      <c r="BL1" s="427"/>
      <c r="BM1" s="427"/>
      <c r="BN1" s="427"/>
      <c r="BO1" s="427"/>
      <c r="BP1" s="427"/>
      <c r="BQ1" s="427"/>
      <c r="BR1" s="427"/>
      <c r="BS1" s="427"/>
      <c r="BT1" s="427"/>
      <c r="BU1" s="427"/>
      <c r="BV1" s="427"/>
      <c r="BW1" s="427"/>
      <c r="BX1" s="427"/>
      <c r="BY1" s="428"/>
      <c r="BZ1" s="428"/>
    </row>
    <row r="2" spans="1:165" s="448" customFormat="1" ht="119.1" customHeight="1">
      <c r="A2" s="433" t="s">
        <v>2</v>
      </c>
      <c r="B2" s="433" t="s">
        <v>3</v>
      </c>
      <c r="C2" s="433" t="s">
        <v>4</v>
      </c>
      <c r="D2" s="433" t="s">
        <v>5</v>
      </c>
      <c r="E2" s="433" t="s">
        <v>6</v>
      </c>
      <c r="F2" s="433" t="s">
        <v>7</v>
      </c>
      <c r="G2" s="433" t="s">
        <v>515</v>
      </c>
      <c r="H2" s="434" t="s">
        <v>516</v>
      </c>
      <c r="I2" s="435" t="s">
        <v>517</v>
      </c>
      <c r="J2" s="434" t="s">
        <v>8</v>
      </c>
      <c r="K2" s="436" t="s">
        <v>9</v>
      </c>
      <c r="L2" s="437" t="s">
        <v>11</v>
      </c>
      <c r="M2" s="437" t="s">
        <v>518</v>
      </c>
      <c r="N2" s="437" t="s">
        <v>10</v>
      </c>
      <c r="O2" s="437" t="s">
        <v>14</v>
      </c>
      <c r="P2" s="437" t="s">
        <v>519</v>
      </c>
      <c r="Q2" s="437" t="s">
        <v>520</v>
      </c>
      <c r="R2" s="437" t="s">
        <v>521</v>
      </c>
      <c r="S2" s="437" t="s">
        <v>361</v>
      </c>
      <c r="T2" s="437" t="s">
        <v>522</v>
      </c>
      <c r="U2" s="437" t="s">
        <v>367</v>
      </c>
      <c r="V2" s="437" t="s">
        <v>523</v>
      </c>
      <c r="W2" s="437" t="s">
        <v>365</v>
      </c>
      <c r="X2" s="437" t="s">
        <v>524</v>
      </c>
      <c r="Y2" s="437" t="s">
        <v>363</v>
      </c>
      <c r="Z2" s="437" t="s">
        <v>525</v>
      </c>
      <c r="AA2" s="437" t="s">
        <v>526</v>
      </c>
      <c r="AB2" s="437" t="s">
        <v>12</v>
      </c>
      <c r="AC2" s="437" t="s">
        <v>13</v>
      </c>
      <c r="AD2" s="437" t="s">
        <v>527</v>
      </c>
      <c r="AE2" s="437" t="s">
        <v>371</v>
      </c>
      <c r="AF2" s="437" t="s">
        <v>15</v>
      </c>
      <c r="AG2" s="437" t="s">
        <v>337</v>
      </c>
      <c r="AH2" s="438" t="s">
        <v>528</v>
      </c>
      <c r="AI2" s="438" t="s">
        <v>22</v>
      </c>
      <c r="AJ2" s="438" t="s">
        <v>23</v>
      </c>
      <c r="AK2" s="438" t="s">
        <v>529</v>
      </c>
      <c r="AL2" s="438" t="s">
        <v>24</v>
      </c>
      <c r="AM2" s="438" t="s">
        <v>530</v>
      </c>
      <c r="AN2" s="438" t="s">
        <v>531</v>
      </c>
      <c r="AO2" s="438" t="s">
        <v>532</v>
      </c>
      <c r="AP2" s="438" t="s">
        <v>533</v>
      </c>
      <c r="AQ2" s="438" t="s">
        <v>534</v>
      </c>
      <c r="AR2" s="438" t="s">
        <v>535</v>
      </c>
      <c r="AS2" s="438" t="s">
        <v>536</v>
      </c>
      <c r="AT2" s="438" t="s">
        <v>537</v>
      </c>
      <c r="AU2" s="438" t="s">
        <v>538</v>
      </c>
      <c r="AV2" s="438" t="s">
        <v>539</v>
      </c>
      <c r="AW2" s="438" t="s">
        <v>539</v>
      </c>
      <c r="AX2" s="438" t="s">
        <v>540</v>
      </c>
      <c r="AY2" s="439" t="s">
        <v>395</v>
      </c>
      <c r="AZ2" s="439" t="s">
        <v>394</v>
      </c>
      <c r="BA2" s="439" t="s">
        <v>541</v>
      </c>
      <c r="BB2" s="439" t="s">
        <v>542</v>
      </c>
      <c r="BC2" s="439" t="s">
        <v>543</v>
      </c>
      <c r="BD2" s="439" t="s">
        <v>544</v>
      </c>
      <c r="BE2" s="439" t="s">
        <v>545</v>
      </c>
      <c r="BF2" s="439" t="s">
        <v>546</v>
      </c>
      <c r="BG2" s="440" t="s">
        <v>547</v>
      </c>
      <c r="BH2" s="440" t="s">
        <v>548</v>
      </c>
      <c r="BI2" s="439" t="s">
        <v>549</v>
      </c>
      <c r="BJ2" s="439" t="s">
        <v>550</v>
      </c>
      <c r="BK2" s="439" t="s">
        <v>551</v>
      </c>
      <c r="BL2" s="439" t="s">
        <v>552</v>
      </c>
      <c r="BM2" s="439" t="s">
        <v>553</v>
      </c>
      <c r="BN2" s="439" t="s">
        <v>554</v>
      </c>
      <c r="BO2" s="439" t="s">
        <v>555</v>
      </c>
      <c r="BP2" s="439" t="s">
        <v>556</v>
      </c>
      <c r="BQ2" s="439" t="s">
        <v>557</v>
      </c>
      <c r="BR2" s="439" t="s">
        <v>558</v>
      </c>
      <c r="BS2" s="439" t="s">
        <v>559</v>
      </c>
      <c r="BT2" s="439" t="s">
        <v>560</v>
      </c>
      <c r="BU2" s="439" t="s">
        <v>363</v>
      </c>
      <c r="BV2" s="439" t="s">
        <v>363</v>
      </c>
      <c r="BW2" s="439" t="s">
        <v>561</v>
      </c>
      <c r="BX2" s="441" t="s">
        <v>562</v>
      </c>
      <c r="BY2" s="439" t="s">
        <v>18</v>
      </c>
      <c r="BZ2" s="441" t="s">
        <v>563</v>
      </c>
      <c r="CA2" s="442" t="s">
        <v>564</v>
      </c>
      <c r="CB2" s="443" t="s">
        <v>565</v>
      </c>
      <c r="CC2" s="443" t="s">
        <v>566</v>
      </c>
      <c r="CD2" s="443" t="s">
        <v>567</v>
      </c>
      <c r="CE2" s="444" t="s">
        <v>568</v>
      </c>
      <c r="CF2" s="443" t="s">
        <v>569</v>
      </c>
      <c r="CG2" s="443" t="s">
        <v>570</v>
      </c>
      <c r="CH2" s="443" t="s">
        <v>571</v>
      </c>
      <c r="CI2" s="444" t="s">
        <v>572</v>
      </c>
      <c r="CJ2" s="442" t="s">
        <v>573</v>
      </c>
      <c r="CK2" s="442" t="s">
        <v>574</v>
      </c>
      <c r="CL2" s="442" t="s">
        <v>575</v>
      </c>
      <c r="CM2" s="442" t="s">
        <v>576</v>
      </c>
      <c r="CN2" s="442" t="s">
        <v>577</v>
      </c>
      <c r="CO2" s="442" t="s">
        <v>578</v>
      </c>
      <c r="CP2" s="442" t="s">
        <v>579</v>
      </c>
      <c r="CQ2" s="443" t="s">
        <v>580</v>
      </c>
      <c r="CR2" s="443" t="s">
        <v>581</v>
      </c>
      <c r="CS2" s="444" t="s">
        <v>582</v>
      </c>
      <c r="CT2" s="444" t="s">
        <v>583</v>
      </c>
      <c r="CU2" s="443" t="s">
        <v>584</v>
      </c>
      <c r="CV2" s="443" t="s">
        <v>585</v>
      </c>
      <c r="CW2" s="443" t="s">
        <v>586</v>
      </c>
      <c r="CX2" s="443" t="s">
        <v>587</v>
      </c>
      <c r="CY2" s="443" t="s">
        <v>588</v>
      </c>
      <c r="CZ2" s="444" t="s">
        <v>589</v>
      </c>
      <c r="DA2" s="443" t="s">
        <v>590</v>
      </c>
      <c r="DB2" s="443" t="s">
        <v>591</v>
      </c>
      <c r="DC2" s="443" t="s">
        <v>592</v>
      </c>
      <c r="DD2" s="444" t="s">
        <v>593</v>
      </c>
      <c r="DE2" s="443" t="s">
        <v>594</v>
      </c>
      <c r="DF2" s="443" t="s">
        <v>595</v>
      </c>
      <c r="DG2" s="444" t="s">
        <v>596</v>
      </c>
      <c r="DH2" s="443" t="s">
        <v>597</v>
      </c>
      <c r="DI2" s="443" t="s">
        <v>598</v>
      </c>
      <c r="DJ2" s="444" t="s">
        <v>599</v>
      </c>
      <c r="DK2" s="443" t="s">
        <v>600</v>
      </c>
      <c r="DL2" s="444" t="s">
        <v>601</v>
      </c>
      <c r="DM2" s="443" t="s">
        <v>602</v>
      </c>
      <c r="DN2" s="443" t="s">
        <v>603</v>
      </c>
      <c r="DO2" s="444" t="s">
        <v>602</v>
      </c>
      <c r="DP2" s="443" t="s">
        <v>604</v>
      </c>
      <c r="DQ2" s="443" t="s">
        <v>605</v>
      </c>
      <c r="DR2" s="444" t="s">
        <v>606</v>
      </c>
      <c r="DS2" s="444" t="s">
        <v>607</v>
      </c>
      <c r="DT2" s="443" t="s">
        <v>608</v>
      </c>
      <c r="DU2" s="444" t="s">
        <v>609</v>
      </c>
      <c r="DV2" s="443" t="s">
        <v>610</v>
      </c>
      <c r="DW2" s="443" t="s">
        <v>598</v>
      </c>
      <c r="DX2" s="443" t="s">
        <v>611</v>
      </c>
      <c r="DY2" s="443" t="s">
        <v>612</v>
      </c>
      <c r="DZ2" s="443" t="s">
        <v>613</v>
      </c>
      <c r="EA2" s="443" t="s">
        <v>614</v>
      </c>
      <c r="EB2" s="443" t="s">
        <v>615</v>
      </c>
      <c r="EC2" s="443" t="s">
        <v>616</v>
      </c>
      <c r="ED2" s="443" t="s">
        <v>617</v>
      </c>
      <c r="EE2" s="444" t="s">
        <v>618</v>
      </c>
      <c r="EF2" s="443" t="s">
        <v>619</v>
      </c>
      <c r="EG2" s="442" t="s">
        <v>620</v>
      </c>
      <c r="EH2" s="442" t="s">
        <v>594</v>
      </c>
      <c r="EI2" s="442" t="s">
        <v>621</v>
      </c>
      <c r="EJ2" s="445" t="s">
        <v>622</v>
      </c>
      <c r="EK2" s="444" t="s">
        <v>623</v>
      </c>
      <c r="EL2" s="446" t="s">
        <v>624</v>
      </c>
      <c r="EM2" s="446" t="s">
        <v>625</v>
      </c>
      <c r="EN2" s="446" t="s">
        <v>626</v>
      </c>
      <c r="EO2" s="443" t="s">
        <v>627</v>
      </c>
      <c r="EP2" s="447" t="s">
        <v>628</v>
      </c>
      <c r="EQ2" s="443" t="s">
        <v>629</v>
      </c>
      <c r="ER2" s="443" t="s">
        <v>630</v>
      </c>
      <c r="ES2" s="443" t="s">
        <v>631</v>
      </c>
      <c r="ET2" s="443" t="s">
        <v>632</v>
      </c>
      <c r="EU2" s="443" t="s">
        <v>633</v>
      </c>
      <c r="EV2" s="443" t="s">
        <v>595</v>
      </c>
      <c r="EW2" s="443" t="s">
        <v>634</v>
      </c>
      <c r="EX2" s="443" t="s">
        <v>635</v>
      </c>
      <c r="EY2" s="444" t="s">
        <v>636</v>
      </c>
      <c r="EZ2" s="444" t="s">
        <v>637</v>
      </c>
      <c r="FA2" s="443" t="s">
        <v>638</v>
      </c>
      <c r="FB2" s="443" t="s">
        <v>639</v>
      </c>
      <c r="FC2" s="443" t="s">
        <v>640</v>
      </c>
      <c r="FD2" s="443" t="s">
        <v>641</v>
      </c>
      <c r="FE2" s="4" t="s">
        <v>642</v>
      </c>
      <c r="FF2" s="4" t="s">
        <v>643</v>
      </c>
      <c r="FG2" s="4" t="s">
        <v>644</v>
      </c>
      <c r="FH2" s="4" t="s">
        <v>645</v>
      </c>
      <c r="FI2" s="4" t="s">
        <v>646</v>
      </c>
    </row>
    <row r="3" spans="1:165" ht="0.9" customHeight="1">
      <c r="A3" s="449"/>
      <c r="B3" s="449"/>
      <c r="C3" s="449"/>
      <c r="D3" s="449"/>
      <c r="E3" s="449"/>
      <c r="F3" s="433"/>
      <c r="G3" s="433"/>
      <c r="H3" s="450"/>
      <c r="I3" s="435"/>
      <c r="J3" s="451"/>
      <c r="K3" s="452"/>
      <c r="L3" s="453">
        <f>SUM(L4:L35)</f>
        <v>0</v>
      </c>
      <c r="M3" s="453">
        <f>SUM(M4:M35)</f>
        <v>0</v>
      </c>
      <c r="N3" s="453">
        <f>SUM(N4:N35)</f>
        <v>0</v>
      </c>
      <c r="O3" s="453">
        <f>SUM(O4:O35)</f>
        <v>0</v>
      </c>
      <c r="P3" s="453" t="e">
        <f>SUM(#REF!)</f>
        <v>#REF!</v>
      </c>
      <c r="Q3" s="453">
        <f>SUM(Q4:Q35)</f>
        <v>0</v>
      </c>
      <c r="R3" s="453" t="e">
        <f>SUM(#REF!)</f>
        <v>#REF!</v>
      </c>
      <c r="S3" s="453">
        <v>273600000</v>
      </c>
      <c r="T3" s="453">
        <v>8910000</v>
      </c>
      <c r="U3" s="453">
        <v>237600000</v>
      </c>
      <c r="V3" s="453">
        <v>2560332237</v>
      </c>
      <c r="W3" s="453">
        <v>5940000</v>
      </c>
      <c r="X3" s="453">
        <v>130977000</v>
      </c>
      <c r="Y3" s="453">
        <v>11642400</v>
      </c>
      <c r="Z3" s="453">
        <v>14850000</v>
      </c>
      <c r="AA3" s="453">
        <v>23760000</v>
      </c>
      <c r="AB3" s="453">
        <v>35640000</v>
      </c>
      <c r="AC3" s="453">
        <v>1485000</v>
      </c>
      <c r="AD3" s="453">
        <v>34140000</v>
      </c>
      <c r="AE3" s="454">
        <v>2713691926.2199998</v>
      </c>
      <c r="AF3" s="453">
        <v>5940000</v>
      </c>
      <c r="AG3" s="453">
        <v>8910000</v>
      </c>
      <c r="AH3" s="455">
        <v>560000000</v>
      </c>
      <c r="AI3" s="455">
        <v>280000000</v>
      </c>
      <c r="AJ3" s="455">
        <v>280000000</v>
      </c>
      <c r="AK3" s="455">
        <v>30000000</v>
      </c>
      <c r="AL3" s="455">
        <v>800000000</v>
      </c>
      <c r="AM3" s="455">
        <v>10000000</v>
      </c>
      <c r="AN3" s="455">
        <v>200000000</v>
      </c>
      <c r="AO3" s="455">
        <v>200000000</v>
      </c>
      <c r="AP3" s="455">
        <v>160000000</v>
      </c>
      <c r="AQ3" s="455">
        <v>240000000</v>
      </c>
      <c r="AR3" s="455">
        <v>10000000</v>
      </c>
      <c r="AS3" s="455">
        <v>2400000000</v>
      </c>
      <c r="AT3" s="455">
        <v>400000000</v>
      </c>
      <c r="AU3" s="455">
        <v>40000000</v>
      </c>
      <c r="AV3" s="455">
        <v>560000000</v>
      </c>
      <c r="AW3" s="455">
        <v>240000000</v>
      </c>
      <c r="AX3" s="455">
        <v>30000000</v>
      </c>
      <c r="AY3" s="456">
        <v>3000000</v>
      </c>
      <c r="AZ3" s="456">
        <v>600000000</v>
      </c>
      <c r="BA3" s="456">
        <v>100000000</v>
      </c>
      <c r="BB3" s="456">
        <v>3500000000</v>
      </c>
      <c r="BC3" s="456">
        <v>616805799.88</v>
      </c>
      <c r="BD3" s="456">
        <v>2000000</v>
      </c>
      <c r="BE3" s="456">
        <v>2200000000</v>
      </c>
      <c r="BF3" s="456">
        <v>114018163716</v>
      </c>
      <c r="BG3" s="457">
        <v>410000000</v>
      </c>
      <c r="BH3" s="457">
        <v>8000000</v>
      </c>
      <c r="BI3" s="456">
        <v>475352206</v>
      </c>
      <c r="BJ3" s="456">
        <v>6276019515</v>
      </c>
      <c r="BK3" s="456">
        <v>14458867558</v>
      </c>
      <c r="BL3" s="456">
        <v>193049646.34999999</v>
      </c>
      <c r="BM3" s="456">
        <v>193049646.34999999</v>
      </c>
      <c r="BN3" s="456">
        <v>15000000</v>
      </c>
      <c r="BO3" s="456">
        <v>17000000</v>
      </c>
      <c r="BP3" s="458">
        <v>5067625668</v>
      </c>
      <c r="BQ3" s="456">
        <v>20000000</v>
      </c>
      <c r="BR3" s="456">
        <v>303754899.94</v>
      </c>
      <c r="BS3" s="456">
        <v>229500000</v>
      </c>
      <c r="BT3" s="456">
        <v>229500000</v>
      </c>
      <c r="BU3" s="456">
        <v>20400000</v>
      </c>
      <c r="BV3" s="456">
        <f>SUM(BV4:BV35)</f>
        <v>0</v>
      </c>
      <c r="BW3" s="456">
        <v>6000000</v>
      </c>
      <c r="BX3" s="459">
        <v>45000000</v>
      </c>
      <c r="BY3" s="456">
        <f>SUM(BY4:BY4)</f>
        <v>0</v>
      </c>
      <c r="BZ3" s="459">
        <f>SUM(BZ4:BZ35)</f>
        <v>0</v>
      </c>
      <c r="EU3" s="430"/>
      <c r="EV3" s="430"/>
      <c r="EW3" s="430"/>
      <c r="EX3" s="430"/>
      <c r="EY3" s="430"/>
    </row>
    <row r="4" spans="1:165">
      <c r="A4" s="460" t="s">
        <v>68</v>
      </c>
      <c r="B4" s="461"/>
      <c r="C4" s="461"/>
      <c r="D4" s="461"/>
      <c r="E4" s="461"/>
      <c r="F4" s="462"/>
      <c r="G4" s="462"/>
      <c r="H4" s="463"/>
      <c r="I4" s="464"/>
      <c r="J4" s="12" t="s">
        <v>164</v>
      </c>
      <c r="K4" s="465"/>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65"/>
      <c r="AT4" s="431"/>
      <c r="AU4" s="431"/>
      <c r="AV4" s="431"/>
      <c r="AW4" s="431"/>
      <c r="AX4" s="431"/>
      <c r="AY4" s="431"/>
      <c r="AZ4" s="431"/>
      <c r="BA4" s="431"/>
      <c r="BB4" s="431"/>
      <c r="BC4" s="431"/>
      <c r="BD4" s="431"/>
      <c r="BE4" s="431"/>
      <c r="BF4" s="431"/>
      <c r="BG4" s="431"/>
      <c r="BH4" s="431"/>
      <c r="BI4" s="431"/>
      <c r="BJ4" s="431"/>
      <c r="BK4" s="431"/>
      <c r="BL4" s="431"/>
      <c r="BM4" s="431"/>
      <c r="BN4" s="431"/>
      <c r="BO4" s="431"/>
      <c r="BP4" s="431"/>
      <c r="BQ4" s="431"/>
      <c r="BR4" s="431"/>
      <c r="BS4" s="431"/>
      <c r="BT4" s="431"/>
      <c r="BU4" s="431"/>
      <c r="BV4" s="431"/>
      <c r="BW4" s="431"/>
      <c r="BX4" s="466"/>
      <c r="BY4" s="431"/>
      <c r="BZ4" s="466"/>
    </row>
    <row r="5" spans="1:165" s="474" customFormat="1" ht="11.25" customHeight="1">
      <c r="A5" s="467" t="s">
        <v>68</v>
      </c>
      <c r="B5" s="467" t="s">
        <v>94</v>
      </c>
      <c r="C5" s="467" t="s">
        <v>94</v>
      </c>
      <c r="D5" s="468" t="s">
        <v>172</v>
      </c>
      <c r="E5" s="468"/>
      <c r="F5" s="469"/>
      <c r="G5" s="469"/>
      <c r="H5" s="470"/>
      <c r="I5" s="470"/>
      <c r="J5" s="139" t="s">
        <v>173</v>
      </c>
      <c r="K5" s="465"/>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65"/>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65"/>
      <c r="BY5" s="471"/>
      <c r="BZ5" s="465"/>
      <c r="CA5" s="472"/>
      <c r="CB5" s="472"/>
      <c r="CC5" s="472"/>
      <c r="CD5" s="472"/>
      <c r="CE5" s="472"/>
      <c r="CF5" s="472"/>
      <c r="CG5" s="472"/>
      <c r="CH5" s="472"/>
      <c r="CI5" s="472"/>
      <c r="CJ5" s="472"/>
      <c r="CK5" s="472"/>
      <c r="CL5" s="472"/>
      <c r="CM5" s="472"/>
      <c r="CN5" s="472"/>
      <c r="CO5" s="472"/>
      <c r="CP5" s="472"/>
      <c r="CQ5" s="472"/>
      <c r="CR5" s="472"/>
      <c r="CS5" s="472"/>
      <c r="CT5" s="472"/>
      <c r="CU5" s="472"/>
      <c r="CV5" s="472"/>
      <c r="CW5" s="472"/>
      <c r="CX5" s="472"/>
      <c r="CY5" s="472"/>
      <c r="CZ5" s="472"/>
      <c r="DA5" s="472"/>
      <c r="DB5" s="472"/>
      <c r="DC5" s="472"/>
      <c r="DD5" s="472"/>
      <c r="DE5" s="472"/>
      <c r="DF5" s="472"/>
      <c r="DG5" s="472"/>
      <c r="DH5" s="472"/>
      <c r="DI5" s="472"/>
      <c r="DJ5" s="472"/>
      <c r="DK5" s="472"/>
      <c r="DL5" s="472"/>
      <c r="DM5" s="472"/>
      <c r="DN5" s="472"/>
      <c r="DO5" s="472"/>
      <c r="DP5" s="472"/>
      <c r="DQ5" s="472"/>
      <c r="DR5" s="472"/>
      <c r="DS5" s="472"/>
      <c r="DT5" s="472"/>
      <c r="DU5" s="472"/>
      <c r="DV5" s="472"/>
      <c r="DW5" s="472"/>
      <c r="DX5" s="472"/>
      <c r="DY5" s="472"/>
      <c r="DZ5" s="472"/>
      <c r="EA5" s="472"/>
      <c r="EB5" s="472"/>
      <c r="EC5" s="472"/>
      <c r="ED5" s="472"/>
      <c r="EE5" s="472"/>
      <c r="EF5" s="472"/>
      <c r="EG5" s="472"/>
      <c r="EH5" s="472"/>
      <c r="EI5" s="472"/>
      <c r="EJ5" s="472"/>
      <c r="EK5" s="473"/>
      <c r="EL5" s="471"/>
      <c r="EM5" s="471"/>
      <c r="EN5" s="471"/>
      <c r="EO5" s="471"/>
      <c r="EP5" s="472"/>
      <c r="EQ5" s="472"/>
      <c r="ER5" s="473"/>
      <c r="ES5" s="473"/>
      <c r="ET5" s="473"/>
    </row>
    <row r="6" spans="1:165" s="474" customFormat="1" ht="11.25" customHeight="1">
      <c r="A6" s="467" t="s">
        <v>68</v>
      </c>
      <c r="B6" s="467" t="s">
        <v>94</v>
      </c>
      <c r="C6" s="467" t="s">
        <v>94</v>
      </c>
      <c r="D6" s="468" t="s">
        <v>172</v>
      </c>
      <c r="E6" s="468" t="s">
        <v>174</v>
      </c>
      <c r="F6" s="469"/>
      <c r="G6" s="469"/>
      <c r="H6" s="470"/>
      <c r="I6" s="470"/>
      <c r="J6" s="139" t="s">
        <v>175</v>
      </c>
      <c r="K6" s="465"/>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65"/>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65"/>
      <c r="BY6" s="471"/>
      <c r="BZ6" s="465"/>
      <c r="CA6" s="472"/>
      <c r="CB6" s="472"/>
      <c r="CC6" s="472"/>
      <c r="CD6" s="472"/>
      <c r="CE6" s="472"/>
      <c r="CF6" s="472"/>
      <c r="CG6" s="472"/>
      <c r="CH6" s="472"/>
      <c r="CI6" s="472"/>
      <c r="CJ6" s="472"/>
      <c r="CK6" s="472"/>
      <c r="CL6" s="472"/>
      <c r="CM6" s="472"/>
      <c r="CN6" s="472"/>
      <c r="CO6" s="472"/>
      <c r="CP6" s="472"/>
      <c r="CQ6" s="472"/>
      <c r="CR6" s="472"/>
      <c r="CS6" s="472"/>
      <c r="CT6" s="472"/>
      <c r="CU6" s="472"/>
      <c r="CV6" s="472"/>
      <c r="CW6" s="472"/>
      <c r="CX6" s="472"/>
      <c r="CY6" s="472"/>
      <c r="CZ6" s="472"/>
      <c r="DA6" s="472"/>
      <c r="DB6" s="472"/>
      <c r="DC6" s="472"/>
      <c r="DD6" s="472"/>
      <c r="DE6" s="472"/>
      <c r="DF6" s="472"/>
      <c r="DG6" s="472"/>
      <c r="DH6" s="472"/>
      <c r="DI6" s="472"/>
      <c r="DJ6" s="472"/>
      <c r="DK6" s="472"/>
      <c r="DL6" s="472"/>
      <c r="DM6" s="472"/>
      <c r="DN6" s="472"/>
      <c r="DO6" s="472"/>
      <c r="DP6" s="472"/>
      <c r="DQ6" s="472"/>
      <c r="DR6" s="472"/>
      <c r="DS6" s="472"/>
      <c r="DT6" s="472"/>
      <c r="DU6" s="472"/>
      <c r="DV6" s="472"/>
      <c r="DW6" s="472"/>
      <c r="DX6" s="472"/>
      <c r="DY6" s="472"/>
      <c r="DZ6" s="472"/>
      <c r="EA6" s="472"/>
      <c r="EB6" s="472"/>
      <c r="EC6" s="472"/>
      <c r="ED6" s="472"/>
      <c r="EE6" s="472"/>
      <c r="EF6" s="472"/>
      <c r="EG6" s="472"/>
      <c r="EH6" s="472"/>
      <c r="EI6" s="472"/>
      <c r="EJ6" s="472"/>
      <c r="EK6" s="473"/>
      <c r="EL6" s="471"/>
      <c r="EM6" s="471"/>
      <c r="EN6" s="471"/>
      <c r="EO6" s="471"/>
      <c r="EP6" s="472"/>
      <c r="EQ6" s="472"/>
      <c r="ER6" s="473"/>
      <c r="ES6" s="473"/>
      <c r="ET6" s="473"/>
    </row>
    <row r="7" spans="1:165" s="474" customFormat="1" ht="30.6">
      <c r="A7" s="476" t="s">
        <v>68</v>
      </c>
      <c r="B7" s="477" t="s">
        <v>94</v>
      </c>
      <c r="C7" s="477" t="s">
        <v>94</v>
      </c>
      <c r="D7" s="477" t="s">
        <v>172</v>
      </c>
      <c r="E7" s="477" t="s">
        <v>174</v>
      </c>
      <c r="F7" s="478"/>
      <c r="G7" s="478" t="s">
        <v>176</v>
      </c>
      <c r="H7" s="479" t="s">
        <v>647</v>
      </c>
      <c r="I7" s="479" t="s">
        <v>648</v>
      </c>
      <c r="J7" s="508" t="s">
        <v>182</v>
      </c>
      <c r="K7" s="509">
        <v>100000000</v>
      </c>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65">
        <v>100000000</v>
      </c>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c r="BV7" s="471"/>
      <c r="BW7" s="471"/>
      <c r="BX7" s="465"/>
      <c r="BY7" s="471"/>
      <c r="BZ7" s="465"/>
      <c r="CA7" s="472"/>
      <c r="CB7" s="472"/>
      <c r="CC7" s="472"/>
      <c r="CD7" s="472"/>
      <c r="CE7" s="472"/>
      <c r="CF7" s="472"/>
      <c r="CG7" s="472"/>
      <c r="CH7" s="472"/>
      <c r="CI7" s="472"/>
      <c r="CJ7" s="472"/>
      <c r="CK7" s="472"/>
      <c r="CL7" s="472"/>
      <c r="CM7" s="472"/>
      <c r="CN7" s="472"/>
      <c r="CO7" s="472"/>
      <c r="CP7" s="472"/>
      <c r="CQ7" s="472"/>
      <c r="CR7" s="472"/>
      <c r="CS7" s="472"/>
      <c r="CT7" s="472"/>
      <c r="CU7" s="472"/>
      <c r="CV7" s="472"/>
      <c r="CW7" s="472"/>
      <c r="CX7" s="472"/>
      <c r="CY7" s="472"/>
      <c r="CZ7" s="472"/>
      <c r="DA7" s="472"/>
      <c r="DB7" s="472"/>
      <c r="DC7" s="472"/>
      <c r="DD7" s="472"/>
      <c r="DE7" s="472"/>
      <c r="DF7" s="472"/>
      <c r="DG7" s="472"/>
      <c r="DH7" s="472"/>
      <c r="DI7" s="472"/>
      <c r="DJ7" s="472"/>
      <c r="DK7" s="472"/>
      <c r="DL7" s="472"/>
      <c r="DM7" s="472"/>
      <c r="DN7" s="472"/>
      <c r="DO7" s="472"/>
      <c r="DP7" s="472"/>
      <c r="DQ7" s="472"/>
      <c r="DR7" s="472"/>
      <c r="DS7" s="472"/>
      <c r="DT7" s="472"/>
      <c r="DU7" s="472"/>
      <c r="DV7" s="472"/>
      <c r="DW7" s="472"/>
      <c r="DX7" s="472"/>
      <c r="DY7" s="472"/>
      <c r="DZ7" s="472"/>
      <c r="EA7" s="472"/>
      <c r="EB7" s="472"/>
      <c r="EC7" s="472"/>
      <c r="ED7" s="472"/>
      <c r="EE7" s="472"/>
      <c r="EF7" s="472"/>
      <c r="EG7" s="472"/>
      <c r="EH7" s="472"/>
      <c r="EI7" s="472"/>
      <c r="EJ7" s="472"/>
      <c r="EK7" s="473"/>
      <c r="EL7" s="471"/>
      <c r="EM7" s="471"/>
      <c r="EN7" s="471"/>
      <c r="EO7" s="471"/>
      <c r="EP7" s="472"/>
      <c r="EQ7" s="472"/>
      <c r="ER7" s="473"/>
      <c r="ES7" s="473"/>
      <c r="ET7" s="473"/>
    </row>
    <row r="8" spans="1:165" s="474" customFormat="1" ht="55.5" customHeight="1">
      <c r="A8" s="476" t="s">
        <v>68</v>
      </c>
      <c r="B8" s="477" t="s">
        <v>94</v>
      </c>
      <c r="C8" s="477" t="s">
        <v>94</v>
      </c>
      <c r="D8" s="477" t="s">
        <v>172</v>
      </c>
      <c r="E8" s="477" t="s">
        <v>174</v>
      </c>
      <c r="F8" s="478"/>
      <c r="G8" s="478" t="s">
        <v>179</v>
      </c>
      <c r="H8" s="479" t="s">
        <v>649</v>
      </c>
      <c r="I8" s="479" t="s">
        <v>648</v>
      </c>
      <c r="J8" s="510" t="s">
        <v>183</v>
      </c>
      <c r="K8" s="509">
        <v>65000000</v>
      </c>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65">
        <v>65000000</v>
      </c>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1"/>
      <c r="BU8" s="471"/>
      <c r="BV8" s="471"/>
      <c r="BW8" s="471"/>
      <c r="BX8" s="465"/>
      <c r="BY8" s="471"/>
      <c r="BZ8" s="465"/>
      <c r="CA8" s="472"/>
      <c r="CB8" s="472"/>
      <c r="CC8" s="472"/>
      <c r="CD8" s="472"/>
      <c r="CE8" s="472"/>
      <c r="CF8" s="472"/>
      <c r="CG8" s="472"/>
      <c r="CH8" s="472"/>
      <c r="CI8" s="472"/>
      <c r="CJ8" s="472"/>
      <c r="CK8" s="472"/>
      <c r="CL8" s="472"/>
      <c r="CM8" s="472"/>
      <c r="CN8" s="472"/>
      <c r="CO8" s="472"/>
      <c r="CP8" s="472"/>
      <c r="CQ8" s="472"/>
      <c r="CR8" s="472"/>
      <c r="CS8" s="472"/>
      <c r="CT8" s="472"/>
      <c r="CU8" s="472"/>
      <c r="CV8" s="472"/>
      <c r="CW8" s="472"/>
      <c r="CX8" s="472"/>
      <c r="CY8" s="472"/>
      <c r="CZ8" s="472"/>
      <c r="DA8" s="472"/>
      <c r="DB8" s="472"/>
      <c r="DC8" s="472"/>
      <c r="DD8" s="472"/>
      <c r="DE8" s="472"/>
      <c r="DF8" s="472"/>
      <c r="DG8" s="472"/>
      <c r="DH8" s="472"/>
      <c r="DI8" s="472"/>
      <c r="DJ8" s="472"/>
      <c r="DK8" s="472"/>
      <c r="DL8" s="472"/>
      <c r="DM8" s="472"/>
      <c r="DN8" s="472"/>
      <c r="DO8" s="472"/>
      <c r="DP8" s="472"/>
      <c r="DQ8" s="472"/>
      <c r="DR8" s="472"/>
      <c r="DS8" s="472"/>
      <c r="DT8" s="472"/>
      <c r="DU8" s="472"/>
      <c r="DV8" s="472"/>
      <c r="DW8" s="472"/>
      <c r="DX8" s="472"/>
      <c r="DY8" s="472"/>
      <c r="DZ8" s="472"/>
      <c r="EA8" s="472"/>
      <c r="EB8" s="472"/>
      <c r="EC8" s="472"/>
      <c r="ED8" s="472"/>
      <c r="EE8" s="472"/>
      <c r="EF8" s="472"/>
      <c r="EG8" s="472"/>
      <c r="EH8" s="472"/>
      <c r="EI8" s="472"/>
      <c r="EJ8" s="472"/>
      <c r="EK8" s="473"/>
      <c r="EL8" s="471"/>
      <c r="EM8" s="471"/>
      <c r="EN8" s="471"/>
      <c r="EO8" s="471"/>
      <c r="EP8" s="472"/>
      <c r="EQ8" s="472"/>
      <c r="ER8" s="473"/>
      <c r="ES8" s="473"/>
      <c r="ET8" s="473"/>
    </row>
    <row r="9" spans="1:165" s="474" customFormat="1" ht="55.5" customHeight="1">
      <c r="A9" s="476" t="s">
        <v>68</v>
      </c>
      <c r="B9" s="477" t="s">
        <v>94</v>
      </c>
      <c r="C9" s="477" t="s">
        <v>94</v>
      </c>
      <c r="D9" s="477" t="s">
        <v>172</v>
      </c>
      <c r="E9" s="477" t="s">
        <v>174</v>
      </c>
      <c r="F9" s="478"/>
      <c r="G9" s="708" t="s">
        <v>180</v>
      </c>
      <c r="H9" s="479" t="s">
        <v>649</v>
      </c>
      <c r="I9" s="479" t="s">
        <v>648</v>
      </c>
      <c r="J9" s="511" t="s">
        <v>650</v>
      </c>
      <c r="K9" s="512">
        <v>100000000</v>
      </c>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65">
        <v>100000000</v>
      </c>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65"/>
      <c r="BY9" s="471"/>
      <c r="BZ9" s="465"/>
      <c r="CA9" s="472"/>
      <c r="CB9" s="472"/>
      <c r="CC9" s="472"/>
      <c r="CD9" s="472"/>
      <c r="CE9" s="472"/>
      <c r="CF9" s="472"/>
      <c r="CG9" s="472"/>
      <c r="CH9" s="472"/>
      <c r="CI9" s="472"/>
      <c r="CJ9" s="472"/>
      <c r="CK9" s="472"/>
      <c r="CL9" s="472"/>
      <c r="CM9" s="472"/>
      <c r="CN9" s="472"/>
      <c r="CO9" s="472"/>
      <c r="CP9" s="472"/>
      <c r="CQ9" s="472"/>
      <c r="CR9" s="472"/>
      <c r="CS9" s="472"/>
      <c r="CT9" s="472"/>
      <c r="CU9" s="472"/>
      <c r="CV9" s="472"/>
      <c r="CW9" s="472"/>
      <c r="CX9" s="472"/>
      <c r="CY9" s="472"/>
      <c r="CZ9" s="472"/>
      <c r="DA9" s="472"/>
      <c r="DB9" s="472"/>
      <c r="DC9" s="472"/>
      <c r="DD9" s="472"/>
      <c r="DE9" s="472"/>
      <c r="DF9" s="472"/>
      <c r="DG9" s="472"/>
      <c r="DH9" s="472"/>
      <c r="DI9" s="472"/>
      <c r="DJ9" s="472"/>
      <c r="DK9" s="472"/>
      <c r="DL9" s="472"/>
      <c r="DM9" s="472"/>
      <c r="DN9" s="472"/>
      <c r="DO9" s="472"/>
      <c r="DP9" s="472"/>
      <c r="DQ9" s="472"/>
      <c r="DR9" s="472"/>
      <c r="DS9" s="472"/>
      <c r="DT9" s="472"/>
      <c r="DU9" s="472"/>
      <c r="DV9" s="472"/>
      <c r="DW9" s="472"/>
      <c r="DX9" s="472"/>
      <c r="DY9" s="472"/>
      <c r="DZ9" s="472"/>
      <c r="EA9" s="472"/>
      <c r="EB9" s="472"/>
      <c r="EC9" s="472"/>
      <c r="ED9" s="472"/>
      <c r="EE9" s="472"/>
      <c r="EF9" s="472"/>
      <c r="EG9" s="472"/>
      <c r="EH9" s="472"/>
      <c r="EI9" s="472"/>
      <c r="EJ9" s="472"/>
      <c r="EK9" s="473"/>
      <c r="EL9" s="471"/>
      <c r="EM9" s="471"/>
      <c r="EN9" s="471"/>
      <c r="EO9" s="471"/>
      <c r="EP9" s="472"/>
      <c r="EQ9" s="472"/>
      <c r="ER9" s="473"/>
      <c r="ES9" s="473"/>
      <c r="ET9" s="473"/>
    </row>
    <row r="10" spans="1:165" s="474" customFormat="1" ht="45" customHeight="1">
      <c r="A10" s="476" t="s">
        <v>68</v>
      </c>
      <c r="B10" s="477" t="s">
        <v>94</v>
      </c>
      <c r="C10" s="477" t="s">
        <v>94</v>
      </c>
      <c r="D10" s="477" t="s">
        <v>172</v>
      </c>
      <c r="E10" s="477" t="s">
        <v>174</v>
      </c>
      <c r="F10" s="478"/>
      <c r="G10" s="709"/>
      <c r="H10" s="479"/>
      <c r="I10" s="479"/>
      <c r="J10" s="511" t="s">
        <v>651</v>
      </c>
      <c r="K10" s="512">
        <v>100000000</v>
      </c>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65">
        <v>100000000</v>
      </c>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1"/>
      <c r="BT10" s="471"/>
      <c r="BU10" s="471"/>
      <c r="BV10" s="471"/>
      <c r="BW10" s="471"/>
      <c r="BX10" s="465"/>
      <c r="BY10" s="471"/>
      <c r="BZ10" s="465"/>
      <c r="CA10" s="472"/>
      <c r="CB10" s="472"/>
      <c r="CC10" s="472"/>
      <c r="CD10" s="472"/>
      <c r="CE10" s="472"/>
      <c r="CF10" s="472"/>
      <c r="CG10" s="472"/>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472"/>
      <c r="DJ10" s="472"/>
      <c r="DK10" s="472"/>
      <c r="DL10" s="472"/>
      <c r="DM10" s="472"/>
      <c r="DN10" s="472"/>
      <c r="DO10" s="472"/>
      <c r="DP10" s="472"/>
      <c r="DQ10" s="472"/>
      <c r="DR10" s="472"/>
      <c r="DS10" s="472"/>
      <c r="DT10" s="472"/>
      <c r="DU10" s="472"/>
      <c r="DV10" s="472"/>
      <c r="DW10" s="472"/>
      <c r="DX10" s="472"/>
      <c r="DY10" s="472"/>
      <c r="DZ10" s="472"/>
      <c r="EA10" s="472"/>
      <c r="EB10" s="472"/>
      <c r="EC10" s="472"/>
      <c r="ED10" s="472"/>
      <c r="EE10" s="472"/>
      <c r="EF10" s="472"/>
      <c r="EG10" s="472"/>
      <c r="EH10" s="472"/>
      <c r="EI10" s="472"/>
      <c r="EJ10" s="472"/>
      <c r="EK10" s="473"/>
      <c r="EL10" s="471"/>
      <c r="EM10" s="471"/>
      <c r="EN10" s="471"/>
      <c r="EO10" s="471"/>
      <c r="EP10" s="472"/>
      <c r="EQ10" s="472"/>
      <c r="ER10" s="473"/>
      <c r="ES10" s="473"/>
      <c r="ET10" s="473"/>
    </row>
    <row r="11" spans="1:165" s="474" customFormat="1" ht="45" customHeight="1">
      <c r="A11" s="476" t="s">
        <v>68</v>
      </c>
      <c r="B11" s="477" t="s">
        <v>94</v>
      </c>
      <c r="C11" s="477" t="s">
        <v>94</v>
      </c>
      <c r="D11" s="477" t="s">
        <v>172</v>
      </c>
      <c r="E11" s="477" t="s">
        <v>174</v>
      </c>
      <c r="F11" s="478"/>
      <c r="G11" s="480"/>
      <c r="H11" s="479"/>
      <c r="I11" s="479"/>
      <c r="J11" s="513" t="s">
        <v>652</v>
      </c>
      <c r="K11" s="452">
        <v>100000000</v>
      </c>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65">
        <v>100000000</v>
      </c>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65"/>
      <c r="BY11" s="471"/>
      <c r="BZ11" s="465"/>
      <c r="CA11" s="472"/>
      <c r="CB11" s="472"/>
      <c r="CC11" s="472"/>
      <c r="CD11" s="472"/>
      <c r="CE11" s="472"/>
      <c r="CF11" s="472"/>
      <c r="CG11" s="472"/>
      <c r="CH11" s="472"/>
      <c r="CI11" s="472"/>
      <c r="CJ11" s="472"/>
      <c r="CK11" s="472"/>
      <c r="CL11" s="472"/>
      <c r="CM11" s="472"/>
      <c r="CN11" s="472"/>
      <c r="CO11" s="472"/>
      <c r="CP11" s="472"/>
      <c r="CQ11" s="472"/>
      <c r="CR11" s="472"/>
      <c r="CS11" s="472"/>
      <c r="CT11" s="472"/>
      <c r="CU11" s="472"/>
      <c r="CV11" s="472"/>
      <c r="CW11" s="472"/>
      <c r="CX11" s="472"/>
      <c r="CY11" s="472"/>
      <c r="CZ11" s="472"/>
      <c r="DA11" s="472"/>
      <c r="DB11" s="472"/>
      <c r="DC11" s="472"/>
      <c r="DD11" s="472"/>
      <c r="DE11" s="472"/>
      <c r="DF11" s="472"/>
      <c r="DG11" s="472"/>
      <c r="DH11" s="472"/>
      <c r="DI11" s="472"/>
      <c r="DJ11" s="472"/>
      <c r="DK11" s="472"/>
      <c r="DL11" s="472"/>
      <c r="DM11" s="472"/>
      <c r="DN11" s="472"/>
      <c r="DO11" s="472"/>
      <c r="DP11" s="472"/>
      <c r="DQ11" s="472"/>
      <c r="DR11" s="472"/>
      <c r="DS11" s="472"/>
      <c r="DT11" s="472"/>
      <c r="DU11" s="472"/>
      <c r="DV11" s="472"/>
      <c r="DW11" s="472"/>
      <c r="DX11" s="472"/>
      <c r="DY11" s="472"/>
      <c r="DZ11" s="472"/>
      <c r="EA11" s="472"/>
      <c r="EB11" s="472"/>
      <c r="EC11" s="472"/>
      <c r="ED11" s="472"/>
      <c r="EE11" s="472"/>
      <c r="EF11" s="472"/>
      <c r="EG11" s="472"/>
      <c r="EH11" s="472"/>
      <c r="EI11" s="472"/>
      <c r="EJ11" s="472"/>
      <c r="EK11" s="473"/>
      <c r="EL11" s="471"/>
      <c r="EM11" s="471"/>
      <c r="EN11" s="471"/>
      <c r="EO11" s="471"/>
      <c r="EP11" s="472"/>
      <c r="EQ11" s="472"/>
      <c r="ER11" s="473"/>
      <c r="ES11" s="473"/>
      <c r="ET11" s="473"/>
    </row>
    <row r="12" spans="1:165" s="474" customFormat="1" ht="45" customHeight="1">
      <c r="A12" s="476" t="s">
        <v>68</v>
      </c>
      <c r="B12" s="477" t="s">
        <v>94</v>
      </c>
      <c r="C12" s="477" t="s">
        <v>94</v>
      </c>
      <c r="D12" s="477" t="s">
        <v>172</v>
      </c>
      <c r="E12" s="477" t="s">
        <v>174</v>
      </c>
      <c r="F12" s="478"/>
      <c r="G12" s="480" t="s">
        <v>188</v>
      </c>
      <c r="H12" s="479"/>
      <c r="I12" s="479"/>
      <c r="J12" s="513" t="s">
        <v>190</v>
      </c>
      <c r="K12" s="452">
        <v>450000000</v>
      </c>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65">
        <v>450000000</v>
      </c>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c r="BS12" s="471"/>
      <c r="BT12" s="471"/>
      <c r="BU12" s="471"/>
      <c r="BV12" s="471"/>
      <c r="BW12" s="471"/>
      <c r="BX12" s="465"/>
      <c r="BY12" s="471"/>
      <c r="BZ12" s="465"/>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472"/>
      <c r="EF12" s="472"/>
      <c r="EG12" s="472"/>
      <c r="EH12" s="472"/>
      <c r="EI12" s="472"/>
      <c r="EJ12" s="472"/>
      <c r="EK12" s="473"/>
      <c r="EL12" s="471"/>
      <c r="EM12" s="471"/>
      <c r="EN12" s="471"/>
      <c r="EO12" s="471"/>
      <c r="EP12" s="472"/>
      <c r="EQ12" s="472"/>
      <c r="ER12" s="473"/>
      <c r="ES12" s="473"/>
      <c r="ET12" s="473"/>
    </row>
    <row r="13" spans="1:165" s="474" customFormat="1" ht="45" customHeight="1">
      <c r="A13" s="476" t="s">
        <v>68</v>
      </c>
      <c r="B13" s="477" t="s">
        <v>94</v>
      </c>
      <c r="C13" s="477" t="s">
        <v>94</v>
      </c>
      <c r="D13" s="477" t="s">
        <v>172</v>
      </c>
      <c r="E13" s="477" t="s">
        <v>174</v>
      </c>
      <c r="F13" s="478"/>
      <c r="G13" s="708" t="s">
        <v>191</v>
      </c>
      <c r="H13" s="479"/>
      <c r="I13" s="479"/>
      <c r="J13" s="513" t="s">
        <v>193</v>
      </c>
      <c r="K13" s="452">
        <v>150000000</v>
      </c>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65">
        <v>150000000</v>
      </c>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1"/>
      <c r="BT13" s="471"/>
      <c r="BU13" s="471"/>
      <c r="BV13" s="471"/>
      <c r="BW13" s="471"/>
      <c r="BX13" s="465"/>
      <c r="BY13" s="471"/>
      <c r="BZ13" s="465"/>
      <c r="CA13" s="472"/>
      <c r="CB13" s="472"/>
      <c r="CC13" s="472"/>
      <c r="CD13" s="472"/>
      <c r="CE13" s="472"/>
      <c r="CF13" s="472"/>
      <c r="CG13" s="472"/>
      <c r="CH13" s="472"/>
      <c r="CI13" s="472"/>
      <c r="CJ13" s="472"/>
      <c r="CK13" s="472"/>
      <c r="CL13" s="472"/>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2"/>
      <c r="DQ13" s="472"/>
      <c r="DR13" s="472"/>
      <c r="DS13" s="472"/>
      <c r="DT13" s="472"/>
      <c r="DU13" s="472"/>
      <c r="DV13" s="472"/>
      <c r="DW13" s="472"/>
      <c r="DX13" s="472"/>
      <c r="DY13" s="472"/>
      <c r="DZ13" s="472"/>
      <c r="EA13" s="472"/>
      <c r="EB13" s="472"/>
      <c r="EC13" s="472"/>
      <c r="ED13" s="472"/>
      <c r="EE13" s="472"/>
      <c r="EF13" s="472"/>
      <c r="EG13" s="472"/>
      <c r="EH13" s="472"/>
      <c r="EI13" s="472"/>
      <c r="EJ13" s="472"/>
      <c r="EK13" s="473"/>
      <c r="EL13" s="471"/>
      <c r="EM13" s="471"/>
      <c r="EN13" s="471"/>
      <c r="EO13" s="471"/>
      <c r="EP13" s="472"/>
      <c r="EQ13" s="472"/>
      <c r="ER13" s="473"/>
      <c r="ES13" s="473"/>
      <c r="ET13" s="473"/>
    </row>
    <row r="14" spans="1:165" s="474" customFormat="1" ht="45" customHeight="1">
      <c r="A14" s="476" t="s">
        <v>68</v>
      </c>
      <c r="B14" s="477" t="s">
        <v>94</v>
      </c>
      <c r="C14" s="477" t="s">
        <v>94</v>
      </c>
      <c r="D14" s="477" t="s">
        <v>172</v>
      </c>
      <c r="E14" s="477" t="s">
        <v>174</v>
      </c>
      <c r="F14" s="478" t="s">
        <v>653</v>
      </c>
      <c r="G14" s="710"/>
      <c r="H14" s="479"/>
      <c r="I14" s="479"/>
      <c r="J14" s="513" t="s">
        <v>654</v>
      </c>
      <c r="K14" s="452">
        <v>50000000</v>
      </c>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1"/>
      <c r="AM14" s="471"/>
      <c r="AN14" s="471"/>
      <c r="AO14" s="471"/>
      <c r="AP14" s="471"/>
      <c r="AQ14" s="471"/>
      <c r="AR14" s="471"/>
      <c r="AS14" s="465">
        <v>50000000</v>
      </c>
      <c r="AT14" s="471"/>
      <c r="AU14" s="471"/>
      <c r="AV14" s="471"/>
      <c r="AW14" s="471"/>
      <c r="AX14" s="471"/>
      <c r="AY14" s="471"/>
      <c r="AZ14" s="471"/>
      <c r="BA14" s="471"/>
      <c r="BB14" s="471"/>
      <c r="BC14" s="471"/>
      <c r="BD14" s="471"/>
      <c r="BE14" s="471"/>
      <c r="BF14" s="471"/>
      <c r="BG14" s="471"/>
      <c r="BH14" s="471"/>
      <c r="BI14" s="471"/>
      <c r="BJ14" s="471"/>
      <c r="BK14" s="471"/>
      <c r="BL14" s="471"/>
      <c r="BM14" s="471"/>
      <c r="BN14" s="471"/>
      <c r="BO14" s="471"/>
      <c r="BP14" s="471"/>
      <c r="BQ14" s="471"/>
      <c r="BR14" s="471"/>
      <c r="BS14" s="471"/>
      <c r="BT14" s="471"/>
      <c r="BU14" s="471"/>
      <c r="BV14" s="471"/>
      <c r="BW14" s="471"/>
      <c r="BX14" s="465"/>
      <c r="BY14" s="471"/>
      <c r="BZ14" s="465"/>
      <c r="CA14" s="472"/>
      <c r="CB14" s="472"/>
      <c r="CC14" s="472"/>
      <c r="CD14" s="472"/>
      <c r="CE14" s="472"/>
      <c r="CF14" s="472"/>
      <c r="CG14" s="472"/>
      <c r="CH14" s="472"/>
      <c r="CI14" s="472"/>
      <c r="CJ14" s="472"/>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2"/>
      <c r="DH14" s="472"/>
      <c r="DI14" s="472"/>
      <c r="DJ14" s="472"/>
      <c r="DK14" s="472"/>
      <c r="DL14" s="472"/>
      <c r="DM14" s="472"/>
      <c r="DN14" s="472"/>
      <c r="DO14" s="472"/>
      <c r="DP14" s="472"/>
      <c r="DQ14" s="472"/>
      <c r="DR14" s="472"/>
      <c r="DS14" s="472"/>
      <c r="DT14" s="472"/>
      <c r="DU14" s="472"/>
      <c r="DV14" s="472"/>
      <c r="DW14" s="472"/>
      <c r="DX14" s="472"/>
      <c r="DY14" s="472"/>
      <c r="DZ14" s="472"/>
      <c r="EA14" s="472"/>
      <c r="EB14" s="472"/>
      <c r="EC14" s="472"/>
      <c r="ED14" s="472"/>
      <c r="EE14" s="472"/>
      <c r="EF14" s="472"/>
      <c r="EG14" s="472"/>
      <c r="EH14" s="472"/>
      <c r="EI14" s="472"/>
      <c r="EJ14" s="472"/>
      <c r="EK14" s="473"/>
      <c r="EL14" s="471"/>
      <c r="EM14" s="471"/>
      <c r="EN14" s="471"/>
      <c r="EO14" s="471"/>
      <c r="EP14" s="472"/>
      <c r="EQ14" s="472"/>
      <c r="ER14" s="473"/>
      <c r="ES14" s="473"/>
      <c r="ET14" s="473"/>
    </row>
    <row r="15" spans="1:165" s="474" customFormat="1" ht="45" customHeight="1">
      <c r="A15" s="476" t="s">
        <v>68</v>
      </c>
      <c r="B15" s="477" t="s">
        <v>94</v>
      </c>
      <c r="C15" s="477" t="s">
        <v>94</v>
      </c>
      <c r="D15" s="477" t="s">
        <v>172</v>
      </c>
      <c r="E15" s="477" t="s">
        <v>174</v>
      </c>
      <c r="F15" s="478" t="s">
        <v>653</v>
      </c>
      <c r="G15" s="480"/>
      <c r="H15" s="479"/>
      <c r="I15" s="479"/>
      <c r="J15" s="513" t="s">
        <v>655</v>
      </c>
      <c r="K15" s="452">
        <v>50000000</v>
      </c>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65">
        <v>50000000</v>
      </c>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c r="BS15" s="471"/>
      <c r="BT15" s="471"/>
      <c r="BU15" s="471"/>
      <c r="BV15" s="471"/>
      <c r="BW15" s="471"/>
      <c r="BX15" s="465"/>
      <c r="BY15" s="471"/>
      <c r="BZ15" s="465"/>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c r="DV15" s="472"/>
      <c r="DW15" s="472"/>
      <c r="DX15" s="472"/>
      <c r="DY15" s="472"/>
      <c r="DZ15" s="472"/>
      <c r="EA15" s="472"/>
      <c r="EB15" s="472"/>
      <c r="EC15" s="472"/>
      <c r="ED15" s="472"/>
      <c r="EE15" s="472"/>
      <c r="EF15" s="472"/>
      <c r="EG15" s="472"/>
      <c r="EH15" s="472"/>
      <c r="EI15" s="472"/>
      <c r="EJ15" s="472"/>
      <c r="EK15" s="473"/>
      <c r="EL15" s="471"/>
      <c r="EM15" s="471"/>
      <c r="EN15" s="471"/>
      <c r="EO15" s="471"/>
      <c r="EP15" s="472"/>
      <c r="EQ15" s="472"/>
      <c r="ER15" s="473"/>
      <c r="ES15" s="473"/>
      <c r="ET15" s="473"/>
    </row>
    <row r="16" spans="1:165" s="474" customFormat="1" ht="33.75" customHeight="1">
      <c r="A16" s="476" t="s">
        <v>68</v>
      </c>
      <c r="B16" s="477" t="s">
        <v>94</v>
      </c>
      <c r="C16" s="477" t="s">
        <v>94</v>
      </c>
      <c r="D16" s="477" t="s">
        <v>172</v>
      </c>
      <c r="E16" s="477" t="s">
        <v>174</v>
      </c>
      <c r="F16" s="478" t="s">
        <v>656</v>
      </c>
      <c r="G16" s="708" t="s">
        <v>196</v>
      </c>
      <c r="H16" s="479" t="s">
        <v>649</v>
      </c>
      <c r="I16" s="479" t="s">
        <v>648</v>
      </c>
      <c r="J16" s="514" t="s">
        <v>197</v>
      </c>
      <c r="K16" s="452">
        <v>80000000</v>
      </c>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1"/>
      <c r="AL16" s="471"/>
      <c r="AM16" s="471"/>
      <c r="AN16" s="471"/>
      <c r="AO16" s="471"/>
      <c r="AP16" s="471"/>
      <c r="AQ16" s="471"/>
      <c r="AR16" s="471"/>
      <c r="AS16" s="465">
        <v>80000000</v>
      </c>
      <c r="AT16" s="471"/>
      <c r="AU16" s="471"/>
      <c r="AV16" s="471"/>
      <c r="AW16" s="471"/>
      <c r="AX16" s="471"/>
      <c r="AY16" s="471"/>
      <c r="AZ16" s="471"/>
      <c r="BA16" s="471"/>
      <c r="BB16" s="471"/>
      <c r="BC16" s="471"/>
      <c r="BD16" s="471"/>
      <c r="BE16" s="471"/>
      <c r="BF16" s="471"/>
      <c r="BG16" s="471"/>
      <c r="BH16" s="471"/>
      <c r="BI16" s="471"/>
      <c r="BJ16" s="471"/>
      <c r="BK16" s="471"/>
      <c r="BL16" s="471"/>
      <c r="BM16" s="471"/>
      <c r="BN16" s="471"/>
      <c r="BO16" s="471"/>
      <c r="BP16" s="471"/>
      <c r="BQ16" s="471"/>
      <c r="BR16" s="471"/>
      <c r="BS16" s="471"/>
      <c r="BT16" s="471"/>
      <c r="BU16" s="471"/>
      <c r="BV16" s="471"/>
      <c r="BW16" s="471"/>
      <c r="BX16" s="465"/>
      <c r="BY16" s="471"/>
      <c r="BZ16" s="465"/>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3"/>
      <c r="EL16" s="471"/>
      <c r="EM16" s="471"/>
      <c r="EN16" s="471"/>
      <c r="EO16" s="471"/>
      <c r="EP16" s="472"/>
      <c r="EQ16" s="472"/>
      <c r="ER16" s="473"/>
      <c r="ES16" s="473"/>
      <c r="ET16" s="473"/>
    </row>
    <row r="17" spans="1:150" s="474" customFormat="1" ht="33.75" customHeight="1">
      <c r="A17" s="476" t="s">
        <v>68</v>
      </c>
      <c r="B17" s="477" t="s">
        <v>94</v>
      </c>
      <c r="C17" s="477" t="s">
        <v>94</v>
      </c>
      <c r="D17" s="477" t="s">
        <v>172</v>
      </c>
      <c r="E17" s="477" t="s">
        <v>174</v>
      </c>
      <c r="F17" s="478" t="s">
        <v>657</v>
      </c>
      <c r="G17" s="710"/>
      <c r="H17" s="479"/>
      <c r="I17" s="479"/>
      <c r="J17" s="513" t="s">
        <v>658</v>
      </c>
      <c r="K17" s="452">
        <v>100000000</v>
      </c>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1"/>
      <c r="AI17" s="471"/>
      <c r="AJ17" s="471"/>
      <c r="AK17" s="471"/>
      <c r="AL17" s="471"/>
      <c r="AM17" s="471"/>
      <c r="AN17" s="471"/>
      <c r="AO17" s="471"/>
      <c r="AP17" s="471"/>
      <c r="AQ17" s="471"/>
      <c r="AR17" s="471"/>
      <c r="AS17" s="465">
        <v>100000000</v>
      </c>
      <c r="AT17" s="471"/>
      <c r="AU17" s="471"/>
      <c r="AV17" s="471"/>
      <c r="AW17" s="471"/>
      <c r="AX17" s="471"/>
      <c r="AY17" s="471"/>
      <c r="AZ17" s="471"/>
      <c r="BA17" s="471"/>
      <c r="BB17" s="471"/>
      <c r="BC17" s="471"/>
      <c r="BD17" s="471"/>
      <c r="BE17" s="471"/>
      <c r="BF17" s="471"/>
      <c r="BG17" s="471"/>
      <c r="BH17" s="471"/>
      <c r="BI17" s="471"/>
      <c r="BJ17" s="471"/>
      <c r="BK17" s="471"/>
      <c r="BL17" s="471"/>
      <c r="BM17" s="471"/>
      <c r="BN17" s="471"/>
      <c r="BO17" s="471"/>
      <c r="BP17" s="471"/>
      <c r="BQ17" s="471"/>
      <c r="BR17" s="471"/>
      <c r="BS17" s="471"/>
      <c r="BT17" s="471"/>
      <c r="BU17" s="471"/>
      <c r="BV17" s="471"/>
      <c r="BW17" s="471"/>
      <c r="BX17" s="465"/>
      <c r="BY17" s="471"/>
      <c r="BZ17" s="465"/>
      <c r="CA17" s="472"/>
      <c r="CB17" s="472"/>
      <c r="CC17" s="472"/>
      <c r="CD17" s="472"/>
      <c r="CE17" s="472"/>
      <c r="CF17" s="472"/>
      <c r="CG17" s="472"/>
      <c r="CH17" s="472"/>
      <c r="CI17" s="472"/>
      <c r="CJ17" s="472"/>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c r="DJ17" s="472"/>
      <c r="DK17" s="472"/>
      <c r="DL17" s="472"/>
      <c r="DM17" s="472"/>
      <c r="DN17" s="472"/>
      <c r="DO17" s="472"/>
      <c r="DP17" s="472"/>
      <c r="DQ17" s="472"/>
      <c r="DR17" s="472"/>
      <c r="DS17" s="472"/>
      <c r="DT17" s="472"/>
      <c r="DU17" s="472"/>
      <c r="DV17" s="472"/>
      <c r="DW17" s="472"/>
      <c r="DX17" s="472"/>
      <c r="DY17" s="472"/>
      <c r="DZ17" s="472"/>
      <c r="EA17" s="472"/>
      <c r="EB17" s="472"/>
      <c r="EC17" s="472"/>
      <c r="ED17" s="472"/>
      <c r="EE17" s="472"/>
      <c r="EF17" s="472"/>
      <c r="EG17" s="472"/>
      <c r="EH17" s="472"/>
      <c r="EI17" s="472"/>
      <c r="EJ17" s="472"/>
      <c r="EK17" s="473"/>
      <c r="EL17" s="471"/>
      <c r="EM17" s="471"/>
      <c r="EN17" s="471"/>
      <c r="EO17" s="471"/>
      <c r="EP17" s="472"/>
      <c r="EQ17" s="472"/>
      <c r="ER17" s="473"/>
      <c r="ES17" s="473"/>
      <c r="ET17" s="473"/>
    </row>
    <row r="18" spans="1:150" s="474" customFormat="1" ht="33.75" customHeight="1">
      <c r="A18" s="476" t="s">
        <v>68</v>
      </c>
      <c r="B18" s="477" t="s">
        <v>94</v>
      </c>
      <c r="C18" s="477" t="s">
        <v>94</v>
      </c>
      <c r="D18" s="477" t="s">
        <v>172</v>
      </c>
      <c r="E18" s="477" t="s">
        <v>174</v>
      </c>
      <c r="F18" s="482" t="s">
        <v>199</v>
      </c>
      <c r="G18" s="482" t="s">
        <v>198</v>
      </c>
      <c r="H18" s="479" t="s">
        <v>649</v>
      </c>
      <c r="I18" s="479" t="s">
        <v>648</v>
      </c>
      <c r="J18" s="514" t="s">
        <v>659</v>
      </c>
      <c r="K18" s="452">
        <v>50000000</v>
      </c>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71"/>
      <c r="AO18" s="471"/>
      <c r="AP18" s="471"/>
      <c r="AQ18" s="471"/>
      <c r="AR18" s="471"/>
      <c r="AS18" s="465">
        <v>50000000</v>
      </c>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1"/>
      <c r="BS18" s="471"/>
      <c r="BT18" s="471"/>
      <c r="BU18" s="471"/>
      <c r="BV18" s="471"/>
      <c r="BW18" s="471"/>
      <c r="BX18" s="465"/>
      <c r="BY18" s="471"/>
      <c r="BZ18" s="465"/>
      <c r="CA18" s="472"/>
      <c r="CB18" s="472"/>
      <c r="CC18" s="472"/>
      <c r="CD18" s="472"/>
      <c r="CE18" s="472"/>
      <c r="CF18" s="472"/>
      <c r="CG18" s="472"/>
      <c r="CH18" s="472"/>
      <c r="CI18" s="472"/>
      <c r="CJ18" s="472"/>
      <c r="CK18" s="472"/>
      <c r="CL18" s="472"/>
      <c r="CM18" s="472"/>
      <c r="CN18" s="472"/>
      <c r="CO18" s="472"/>
      <c r="CP18" s="472"/>
      <c r="CQ18" s="472"/>
      <c r="CR18" s="472"/>
      <c r="CS18" s="472"/>
      <c r="CT18" s="472"/>
      <c r="CU18" s="472"/>
      <c r="CV18" s="472"/>
      <c r="CW18" s="472"/>
      <c r="CX18" s="472"/>
      <c r="CY18" s="472"/>
      <c r="CZ18" s="472"/>
      <c r="DA18" s="472"/>
      <c r="DB18" s="472"/>
      <c r="DC18" s="472"/>
      <c r="DD18" s="472"/>
      <c r="DE18" s="472"/>
      <c r="DF18" s="472"/>
      <c r="DG18" s="472"/>
      <c r="DH18" s="472"/>
      <c r="DI18" s="472"/>
      <c r="DJ18" s="472"/>
      <c r="DK18" s="472"/>
      <c r="DL18" s="472"/>
      <c r="DM18" s="472"/>
      <c r="DN18" s="472"/>
      <c r="DO18" s="472"/>
      <c r="DP18" s="472"/>
      <c r="DQ18" s="472"/>
      <c r="DR18" s="472"/>
      <c r="DS18" s="472"/>
      <c r="DT18" s="472"/>
      <c r="DU18" s="472"/>
      <c r="DV18" s="472"/>
      <c r="DW18" s="472"/>
      <c r="DX18" s="472"/>
      <c r="DY18" s="472"/>
      <c r="DZ18" s="472"/>
      <c r="EA18" s="472"/>
      <c r="EB18" s="472"/>
      <c r="EC18" s="472"/>
      <c r="ED18" s="472"/>
      <c r="EE18" s="472"/>
      <c r="EF18" s="472"/>
      <c r="EG18" s="472"/>
      <c r="EH18" s="472"/>
      <c r="EI18" s="472"/>
      <c r="EJ18" s="472"/>
      <c r="EK18" s="473"/>
      <c r="EL18" s="471"/>
      <c r="EM18" s="471"/>
      <c r="EN18" s="471"/>
      <c r="EO18" s="471"/>
      <c r="EP18" s="472"/>
      <c r="EQ18" s="472"/>
      <c r="ER18" s="473"/>
      <c r="ES18" s="473"/>
      <c r="ET18" s="473"/>
    </row>
    <row r="19" spans="1:150" s="474" customFormat="1" ht="33.75" customHeight="1" thickBot="1">
      <c r="A19" s="476" t="s">
        <v>68</v>
      </c>
      <c r="B19" s="477" t="s">
        <v>94</v>
      </c>
      <c r="C19" s="477" t="s">
        <v>94</v>
      </c>
      <c r="D19" s="477" t="s">
        <v>172</v>
      </c>
      <c r="E19" s="477" t="s">
        <v>174</v>
      </c>
      <c r="F19" s="478"/>
      <c r="G19" s="708" t="s">
        <v>200</v>
      </c>
      <c r="H19" s="479" t="s">
        <v>649</v>
      </c>
      <c r="I19" s="479" t="s">
        <v>648</v>
      </c>
      <c r="J19" s="513" t="s">
        <v>660</v>
      </c>
      <c r="K19" s="452">
        <v>400000000</v>
      </c>
      <c r="L19" s="471"/>
      <c r="M19" s="471"/>
      <c r="N19" s="478"/>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471"/>
      <c r="AN19" s="471"/>
      <c r="AO19" s="471"/>
      <c r="AP19" s="471"/>
      <c r="AQ19" s="471"/>
      <c r="AR19" s="471"/>
      <c r="AS19" s="465">
        <v>400000000</v>
      </c>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1"/>
      <c r="BW19" s="471"/>
      <c r="BX19" s="465"/>
      <c r="BY19" s="471"/>
      <c r="BZ19" s="465"/>
      <c r="CA19" s="472"/>
      <c r="CB19" s="472"/>
      <c r="CC19" s="472"/>
      <c r="CD19" s="472"/>
      <c r="CE19" s="472"/>
      <c r="CF19" s="472"/>
      <c r="CG19" s="472"/>
      <c r="CH19" s="472"/>
      <c r="CI19" s="472"/>
      <c r="CJ19" s="472"/>
      <c r="CK19" s="472"/>
      <c r="CL19" s="472"/>
      <c r="CM19" s="472"/>
      <c r="CN19" s="472"/>
      <c r="CO19" s="472"/>
      <c r="CP19" s="472"/>
      <c r="CQ19" s="472"/>
      <c r="CR19" s="472"/>
      <c r="CS19" s="472"/>
      <c r="CT19" s="472"/>
      <c r="CU19" s="472"/>
      <c r="CV19" s="472"/>
      <c r="CW19" s="472"/>
      <c r="CX19" s="472"/>
      <c r="CY19" s="472"/>
      <c r="CZ19" s="472"/>
      <c r="DA19" s="472"/>
      <c r="DB19" s="472"/>
      <c r="DC19" s="472"/>
      <c r="DD19" s="472"/>
      <c r="DE19" s="472"/>
      <c r="DF19" s="472"/>
      <c r="DG19" s="472"/>
      <c r="DH19" s="472"/>
      <c r="DI19" s="472"/>
      <c r="DJ19" s="472"/>
      <c r="DK19" s="472"/>
      <c r="DL19" s="472"/>
      <c r="DM19" s="472"/>
      <c r="DN19" s="472"/>
      <c r="DO19" s="472"/>
      <c r="DP19" s="472"/>
      <c r="DQ19" s="472"/>
      <c r="DR19" s="472"/>
      <c r="DS19" s="472"/>
      <c r="DT19" s="472"/>
      <c r="DU19" s="472"/>
      <c r="DV19" s="472"/>
      <c r="DW19" s="472"/>
      <c r="DX19" s="472"/>
      <c r="DY19" s="472"/>
      <c r="DZ19" s="472"/>
      <c r="EA19" s="472"/>
      <c r="EB19" s="472"/>
      <c r="EC19" s="472"/>
      <c r="ED19" s="472"/>
      <c r="EE19" s="472"/>
      <c r="EF19" s="472"/>
      <c r="EG19" s="472"/>
      <c r="EH19" s="472"/>
      <c r="EI19" s="472"/>
      <c r="EJ19" s="472"/>
      <c r="EK19" s="473"/>
      <c r="EL19" s="471"/>
      <c r="EM19" s="471"/>
      <c r="EN19" s="471"/>
      <c r="EO19" s="471"/>
      <c r="EP19" s="472"/>
      <c r="EQ19" s="472"/>
      <c r="ER19" s="473"/>
      <c r="ES19" s="473"/>
      <c r="ET19" s="473"/>
    </row>
    <row r="20" spans="1:150" s="474" customFormat="1" ht="33.75" customHeight="1">
      <c r="A20" s="476" t="s">
        <v>68</v>
      </c>
      <c r="B20" s="477" t="s">
        <v>94</v>
      </c>
      <c r="C20" s="477" t="s">
        <v>94</v>
      </c>
      <c r="D20" s="477" t="s">
        <v>172</v>
      </c>
      <c r="E20" s="477" t="s">
        <v>174</v>
      </c>
      <c r="F20" s="483"/>
      <c r="G20" s="710"/>
      <c r="H20" s="479"/>
      <c r="I20" s="479"/>
      <c r="J20" s="513" t="s">
        <v>661</v>
      </c>
      <c r="K20" s="452">
        <v>80000000</v>
      </c>
      <c r="L20" s="471"/>
      <c r="M20" s="471"/>
      <c r="N20" s="478"/>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1"/>
      <c r="AM20" s="471"/>
      <c r="AN20" s="471"/>
      <c r="AO20" s="471"/>
      <c r="AP20" s="471"/>
      <c r="AQ20" s="471"/>
      <c r="AR20" s="471"/>
      <c r="AS20" s="465">
        <v>80000000</v>
      </c>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65"/>
      <c r="BY20" s="471"/>
      <c r="BZ20" s="465"/>
      <c r="CA20" s="472"/>
      <c r="CB20" s="472"/>
      <c r="CC20" s="472"/>
      <c r="CD20" s="472"/>
      <c r="CE20" s="472"/>
      <c r="CF20" s="472"/>
      <c r="CG20" s="472"/>
      <c r="CH20" s="472"/>
      <c r="CI20" s="472"/>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G20" s="472"/>
      <c r="DH20" s="472"/>
      <c r="DI20" s="472"/>
      <c r="DJ20" s="472"/>
      <c r="DK20" s="472"/>
      <c r="DL20" s="472"/>
      <c r="DM20" s="472"/>
      <c r="DN20" s="472"/>
      <c r="DO20" s="472"/>
      <c r="DP20" s="472"/>
      <c r="DQ20" s="472"/>
      <c r="DR20" s="472"/>
      <c r="DS20" s="472"/>
      <c r="DT20" s="472"/>
      <c r="DU20" s="472"/>
      <c r="DV20" s="472"/>
      <c r="DW20" s="472"/>
      <c r="DX20" s="472"/>
      <c r="DY20" s="472"/>
      <c r="DZ20" s="472"/>
      <c r="EA20" s="472"/>
      <c r="EB20" s="472"/>
      <c r="EC20" s="472"/>
      <c r="ED20" s="472"/>
      <c r="EE20" s="472"/>
      <c r="EF20" s="472"/>
      <c r="EG20" s="472"/>
      <c r="EH20" s="472"/>
      <c r="EI20" s="472"/>
      <c r="EJ20" s="472"/>
      <c r="EK20" s="473"/>
      <c r="EL20" s="471"/>
      <c r="EM20" s="471"/>
      <c r="EN20" s="471"/>
      <c r="EO20" s="471"/>
      <c r="EP20" s="472"/>
      <c r="EQ20" s="472"/>
      <c r="ER20" s="473"/>
      <c r="ES20" s="473"/>
      <c r="ET20" s="473"/>
    </row>
    <row r="21" spans="1:150" s="474" customFormat="1" ht="60.75" customHeight="1" thickBot="1">
      <c r="A21" s="476" t="s">
        <v>68</v>
      </c>
      <c r="B21" s="477" t="s">
        <v>94</v>
      </c>
      <c r="C21" s="477" t="s">
        <v>94</v>
      </c>
      <c r="D21" s="477" t="s">
        <v>172</v>
      </c>
      <c r="E21" s="477" t="s">
        <v>174</v>
      </c>
      <c r="F21" s="482"/>
      <c r="G21" s="696" t="s">
        <v>203</v>
      </c>
      <c r="H21" s="479" t="s">
        <v>662</v>
      </c>
      <c r="I21" s="479" t="s">
        <v>648</v>
      </c>
      <c r="J21" s="481" t="s">
        <v>663</v>
      </c>
      <c r="K21" s="465">
        <v>740000000</v>
      </c>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65">
        <v>740000000</v>
      </c>
      <c r="AT21" s="471"/>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1"/>
      <c r="BS21" s="471"/>
      <c r="BT21" s="471"/>
      <c r="BU21" s="471"/>
      <c r="BV21" s="471"/>
      <c r="BW21" s="471"/>
      <c r="BX21" s="465"/>
      <c r="BY21" s="471"/>
      <c r="BZ21" s="465"/>
      <c r="CA21" s="472"/>
      <c r="CB21" s="472"/>
      <c r="CC21" s="472"/>
      <c r="CD21" s="472"/>
      <c r="CE21" s="472"/>
      <c r="CF21" s="472"/>
      <c r="CG21" s="472"/>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72"/>
      <c r="DV21" s="472"/>
      <c r="DW21" s="472"/>
      <c r="DX21" s="472"/>
      <c r="DY21" s="472"/>
      <c r="DZ21" s="472"/>
      <c r="EA21" s="472"/>
      <c r="EB21" s="472"/>
      <c r="EC21" s="472"/>
      <c r="ED21" s="472"/>
      <c r="EE21" s="472"/>
      <c r="EF21" s="472"/>
      <c r="EG21" s="472"/>
      <c r="EH21" s="472"/>
      <c r="EI21" s="472"/>
      <c r="EJ21" s="472"/>
      <c r="EK21" s="473"/>
      <c r="EL21" s="471"/>
      <c r="EM21" s="471"/>
      <c r="EN21" s="471"/>
      <c r="EO21" s="471"/>
      <c r="EP21" s="472"/>
      <c r="EQ21" s="472"/>
      <c r="ER21" s="473"/>
      <c r="ES21" s="473"/>
      <c r="ET21" s="473"/>
    </row>
    <row r="22" spans="1:150" s="474" customFormat="1" ht="31.2" thickBot="1">
      <c r="A22" s="476" t="s">
        <v>68</v>
      </c>
      <c r="B22" s="477" t="s">
        <v>94</v>
      </c>
      <c r="C22" s="477" t="s">
        <v>94</v>
      </c>
      <c r="D22" s="477" t="s">
        <v>172</v>
      </c>
      <c r="E22" s="477" t="s">
        <v>174</v>
      </c>
      <c r="F22" s="483"/>
      <c r="G22" s="697"/>
      <c r="H22" s="481" t="s">
        <v>662</v>
      </c>
      <c r="I22" s="484" t="s">
        <v>648</v>
      </c>
      <c r="J22" s="140" t="s">
        <v>664</v>
      </c>
      <c r="K22" s="465">
        <v>150000000</v>
      </c>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c r="AL22" s="471"/>
      <c r="AM22" s="471"/>
      <c r="AN22" s="471"/>
      <c r="AO22" s="471"/>
      <c r="AP22" s="471"/>
      <c r="AQ22" s="471"/>
      <c r="AR22" s="471"/>
      <c r="AS22" s="465">
        <v>150000000</v>
      </c>
      <c r="AT22" s="471"/>
      <c r="AU22" s="471"/>
      <c r="AV22" s="471"/>
      <c r="AW22" s="471"/>
      <c r="AX22" s="471"/>
      <c r="AY22" s="471"/>
      <c r="AZ22" s="471"/>
      <c r="BA22" s="471"/>
      <c r="BB22" s="471"/>
      <c r="BC22" s="471"/>
      <c r="BD22" s="471"/>
      <c r="BE22" s="471"/>
      <c r="BF22" s="471"/>
      <c r="BG22" s="471"/>
      <c r="BH22" s="471"/>
      <c r="BI22" s="471"/>
      <c r="BJ22" s="471"/>
      <c r="BK22" s="471"/>
      <c r="BL22" s="471"/>
      <c r="BM22" s="471"/>
      <c r="BN22" s="471"/>
      <c r="BO22" s="471"/>
      <c r="BP22" s="471"/>
      <c r="BQ22" s="471"/>
      <c r="BR22" s="471"/>
      <c r="BS22" s="471"/>
      <c r="BT22" s="471"/>
      <c r="BU22" s="471"/>
      <c r="BV22" s="471"/>
      <c r="BW22" s="471"/>
      <c r="BX22" s="465"/>
      <c r="BY22" s="471"/>
      <c r="BZ22" s="465"/>
      <c r="CA22" s="472"/>
      <c r="CB22" s="472"/>
      <c r="CC22" s="472"/>
      <c r="CD22" s="472"/>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472"/>
      <c r="ED22" s="472"/>
      <c r="EE22" s="472"/>
      <c r="EF22" s="472"/>
      <c r="EG22" s="472"/>
      <c r="EH22" s="472"/>
      <c r="EI22" s="472"/>
      <c r="EJ22" s="472"/>
      <c r="EK22" s="473"/>
      <c r="EL22" s="471"/>
      <c r="EM22" s="471"/>
      <c r="EN22" s="471"/>
      <c r="EO22" s="471"/>
      <c r="EP22" s="472"/>
      <c r="EQ22" s="472"/>
      <c r="ER22" s="473"/>
      <c r="ES22" s="473"/>
      <c r="ET22" s="473"/>
    </row>
    <row r="23" spans="1:150" s="474" customFormat="1" ht="32.25" customHeight="1" thickBot="1">
      <c r="A23" s="476" t="s">
        <v>68</v>
      </c>
      <c r="B23" s="477" t="s">
        <v>94</v>
      </c>
      <c r="C23" s="477" t="s">
        <v>94</v>
      </c>
      <c r="D23" s="477" t="s">
        <v>172</v>
      </c>
      <c r="E23" s="477" t="s">
        <v>174</v>
      </c>
      <c r="F23" s="483"/>
      <c r="G23" s="698"/>
      <c r="H23" s="481"/>
      <c r="I23" s="484"/>
      <c r="J23" s="297" t="s">
        <v>204</v>
      </c>
      <c r="K23" s="465">
        <v>100000000</v>
      </c>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1"/>
      <c r="AQ23" s="471"/>
      <c r="AR23" s="471"/>
      <c r="AS23" s="465">
        <v>100000000</v>
      </c>
      <c r="AT23" s="471"/>
      <c r="AU23" s="471"/>
      <c r="AV23" s="471"/>
      <c r="AW23" s="471"/>
      <c r="AX23" s="471"/>
      <c r="AY23" s="471"/>
      <c r="AZ23" s="471"/>
      <c r="BA23" s="471"/>
      <c r="BB23" s="471"/>
      <c r="BC23" s="471"/>
      <c r="BD23" s="471"/>
      <c r="BE23" s="471"/>
      <c r="BF23" s="471"/>
      <c r="BG23" s="471"/>
      <c r="BH23" s="471"/>
      <c r="BI23" s="471"/>
      <c r="BJ23" s="471"/>
      <c r="BK23" s="471"/>
      <c r="BL23" s="471"/>
      <c r="BM23" s="471"/>
      <c r="BN23" s="471"/>
      <c r="BO23" s="471"/>
      <c r="BP23" s="471"/>
      <c r="BQ23" s="471"/>
      <c r="BR23" s="471"/>
      <c r="BS23" s="471"/>
      <c r="BT23" s="471"/>
      <c r="BU23" s="471"/>
      <c r="BV23" s="471"/>
      <c r="BW23" s="471"/>
      <c r="BX23" s="465"/>
      <c r="BY23" s="471"/>
      <c r="BZ23" s="465"/>
      <c r="CA23" s="472"/>
      <c r="CB23" s="472"/>
      <c r="CC23" s="472"/>
      <c r="CD23" s="472"/>
      <c r="CE23" s="472"/>
      <c r="CF23" s="472"/>
      <c r="CG23" s="472"/>
      <c r="CH23" s="472"/>
      <c r="CI23" s="472"/>
      <c r="CJ23" s="472"/>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72"/>
      <c r="DJ23" s="472"/>
      <c r="DK23" s="472"/>
      <c r="DL23" s="472"/>
      <c r="DM23" s="472"/>
      <c r="DN23" s="472"/>
      <c r="DO23" s="472"/>
      <c r="DP23" s="472"/>
      <c r="DQ23" s="472"/>
      <c r="DR23" s="472"/>
      <c r="DS23" s="472"/>
      <c r="DT23" s="472"/>
      <c r="DU23" s="472"/>
      <c r="DV23" s="472"/>
      <c r="DW23" s="472"/>
      <c r="DX23" s="472"/>
      <c r="DY23" s="472"/>
      <c r="DZ23" s="472"/>
      <c r="EA23" s="472"/>
      <c r="EB23" s="472"/>
      <c r="EC23" s="472"/>
      <c r="ED23" s="472"/>
      <c r="EE23" s="472"/>
      <c r="EF23" s="472"/>
      <c r="EG23" s="472"/>
      <c r="EH23" s="472"/>
      <c r="EI23" s="472"/>
      <c r="EJ23" s="472"/>
      <c r="EK23" s="473"/>
      <c r="EL23" s="471"/>
      <c r="EM23" s="471"/>
      <c r="EN23" s="471"/>
      <c r="EO23" s="471"/>
      <c r="EP23" s="472"/>
      <c r="EQ23" s="472"/>
      <c r="ER23" s="473"/>
      <c r="ES23" s="473"/>
      <c r="ET23" s="473"/>
    </row>
    <row r="24" spans="1:150" s="474" customFormat="1" ht="30.6">
      <c r="A24" s="476" t="s">
        <v>68</v>
      </c>
      <c r="B24" s="477" t="s">
        <v>94</v>
      </c>
      <c r="C24" s="477" t="s">
        <v>94</v>
      </c>
      <c r="D24" s="477" t="s">
        <v>172</v>
      </c>
      <c r="E24" s="477" t="s">
        <v>174</v>
      </c>
      <c r="F24" s="141"/>
      <c r="G24" s="141" t="s">
        <v>205</v>
      </c>
      <c r="H24" s="485" t="s">
        <v>665</v>
      </c>
      <c r="I24" s="486" t="s">
        <v>648</v>
      </c>
      <c r="J24" s="142" t="s">
        <v>666</v>
      </c>
      <c r="K24" s="465">
        <v>200000000</v>
      </c>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1"/>
      <c r="AN24" s="471"/>
      <c r="AO24" s="471"/>
      <c r="AP24" s="471"/>
      <c r="AQ24" s="471"/>
      <c r="AR24" s="471"/>
      <c r="AS24" s="465">
        <v>200000000</v>
      </c>
      <c r="AT24" s="471"/>
      <c r="AU24" s="471"/>
      <c r="AV24" s="471"/>
      <c r="AW24" s="471"/>
      <c r="AX24" s="471"/>
      <c r="AY24" s="471"/>
      <c r="AZ24" s="471"/>
      <c r="BA24" s="471"/>
      <c r="BB24" s="471"/>
      <c r="BC24" s="471"/>
      <c r="BD24" s="471"/>
      <c r="BE24" s="471"/>
      <c r="BF24" s="471"/>
      <c r="BG24" s="471"/>
      <c r="BH24" s="471"/>
      <c r="BI24" s="471"/>
      <c r="BJ24" s="471"/>
      <c r="BK24" s="471"/>
      <c r="BL24" s="471"/>
      <c r="BM24" s="471"/>
      <c r="BN24" s="471"/>
      <c r="BO24" s="471"/>
      <c r="BP24" s="471"/>
      <c r="BQ24" s="471"/>
      <c r="BR24" s="471"/>
      <c r="BS24" s="471"/>
      <c r="BT24" s="471"/>
      <c r="BU24" s="471"/>
      <c r="BV24" s="471"/>
      <c r="BW24" s="471"/>
      <c r="BX24" s="465"/>
      <c r="BY24" s="471"/>
      <c r="BZ24" s="465"/>
      <c r="CA24" s="472"/>
      <c r="CB24" s="472"/>
      <c r="CC24" s="472"/>
      <c r="CD24" s="472"/>
      <c r="CE24" s="472"/>
      <c r="CF24" s="472"/>
      <c r="CG24" s="472"/>
      <c r="CH24" s="472"/>
      <c r="CI24" s="472"/>
      <c r="CJ24" s="472"/>
      <c r="CK24" s="472"/>
      <c r="CL24" s="472"/>
      <c r="CM24" s="472"/>
      <c r="CN24" s="472"/>
      <c r="CO24" s="472"/>
      <c r="CP24" s="472"/>
      <c r="CQ24" s="472"/>
      <c r="CR24" s="472"/>
      <c r="CS24" s="472"/>
      <c r="CT24" s="472"/>
      <c r="CU24" s="472"/>
      <c r="CV24" s="472"/>
      <c r="CW24" s="472"/>
      <c r="CX24" s="472"/>
      <c r="CY24" s="472"/>
      <c r="CZ24" s="472"/>
      <c r="DA24" s="472"/>
      <c r="DB24" s="472"/>
      <c r="DC24" s="472"/>
      <c r="DD24" s="472"/>
      <c r="DE24" s="472"/>
      <c r="DF24" s="472"/>
      <c r="DG24" s="472"/>
      <c r="DH24" s="472"/>
      <c r="DI24" s="472"/>
      <c r="DJ24" s="472"/>
      <c r="DK24" s="472"/>
      <c r="DL24" s="472"/>
      <c r="DM24" s="472"/>
      <c r="DN24" s="472"/>
      <c r="DO24" s="472"/>
      <c r="DP24" s="472"/>
      <c r="DQ24" s="472"/>
      <c r="DR24" s="472"/>
      <c r="DS24" s="472"/>
      <c r="DT24" s="472"/>
      <c r="DU24" s="472"/>
      <c r="DV24" s="472"/>
      <c r="DW24" s="472"/>
      <c r="DX24" s="472"/>
      <c r="DY24" s="472"/>
      <c r="DZ24" s="472"/>
      <c r="EA24" s="472"/>
      <c r="EB24" s="472"/>
      <c r="EC24" s="472"/>
      <c r="ED24" s="472"/>
      <c r="EE24" s="472"/>
      <c r="EF24" s="472"/>
      <c r="EG24" s="472"/>
      <c r="EH24" s="472"/>
      <c r="EI24" s="472"/>
      <c r="EJ24" s="472"/>
      <c r="EK24" s="473"/>
      <c r="EL24" s="471"/>
      <c r="EM24" s="471"/>
      <c r="EN24" s="471"/>
      <c r="EO24" s="471"/>
      <c r="EP24" s="472"/>
      <c r="EQ24" s="472"/>
      <c r="ER24" s="473"/>
      <c r="ES24" s="473"/>
      <c r="ET24" s="473"/>
    </row>
    <row r="25" spans="1:150" s="474" customFormat="1" ht="20.399999999999999">
      <c r="A25" s="476" t="s">
        <v>68</v>
      </c>
      <c r="B25" s="477" t="s">
        <v>94</v>
      </c>
      <c r="C25" s="477" t="s">
        <v>94</v>
      </c>
      <c r="D25" s="477" t="s">
        <v>172</v>
      </c>
      <c r="E25" s="477" t="s">
        <v>174</v>
      </c>
      <c r="F25" s="400"/>
      <c r="G25" s="400"/>
      <c r="H25" s="485"/>
      <c r="I25" s="487"/>
      <c r="J25" s="142" t="s">
        <v>206</v>
      </c>
      <c r="K25" s="465">
        <v>80000000</v>
      </c>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1"/>
      <c r="AL25" s="471"/>
      <c r="AM25" s="471"/>
      <c r="AN25" s="471"/>
      <c r="AO25" s="471"/>
      <c r="AP25" s="471"/>
      <c r="AQ25" s="471"/>
      <c r="AR25" s="471"/>
      <c r="AS25" s="465">
        <v>80000000</v>
      </c>
      <c r="AT25" s="471"/>
      <c r="AU25" s="471"/>
      <c r="AV25" s="471"/>
      <c r="AW25" s="471"/>
      <c r="AX25" s="471"/>
      <c r="AY25" s="471"/>
      <c r="AZ25" s="471"/>
      <c r="BA25" s="471"/>
      <c r="BB25" s="471"/>
      <c r="BC25" s="471"/>
      <c r="BD25" s="471"/>
      <c r="BE25" s="471"/>
      <c r="BF25" s="471"/>
      <c r="BG25" s="471"/>
      <c r="BH25" s="471"/>
      <c r="BI25" s="471"/>
      <c r="BJ25" s="471"/>
      <c r="BK25" s="471"/>
      <c r="BL25" s="465"/>
      <c r="BM25" s="471"/>
      <c r="BN25" s="471"/>
      <c r="BO25" s="471"/>
      <c r="BP25" s="471"/>
      <c r="BQ25" s="471"/>
      <c r="BR25" s="471"/>
      <c r="BS25" s="471"/>
      <c r="BT25" s="471"/>
      <c r="BU25" s="471"/>
      <c r="BV25" s="471"/>
      <c r="BW25" s="471"/>
      <c r="BX25" s="465"/>
      <c r="BY25" s="471"/>
      <c r="BZ25" s="465"/>
      <c r="CA25" s="472"/>
      <c r="CB25" s="472"/>
      <c r="CC25" s="472"/>
      <c r="CD25" s="472"/>
      <c r="CE25" s="472"/>
      <c r="CF25" s="472"/>
      <c r="CG25" s="472"/>
      <c r="CH25" s="472"/>
      <c r="CI25" s="472"/>
      <c r="CJ25" s="472"/>
      <c r="CK25" s="472"/>
      <c r="CL25" s="472"/>
      <c r="CM25" s="472"/>
      <c r="CN25" s="472"/>
      <c r="CO25" s="472"/>
      <c r="CP25" s="472"/>
      <c r="CQ25" s="472"/>
      <c r="CR25" s="472"/>
      <c r="CS25" s="472"/>
      <c r="CT25" s="472"/>
      <c r="CU25" s="472"/>
      <c r="CV25" s="472"/>
      <c r="CW25" s="472"/>
      <c r="CX25" s="472"/>
      <c r="CY25" s="472"/>
      <c r="CZ25" s="472"/>
      <c r="DA25" s="472"/>
      <c r="DB25" s="472"/>
      <c r="DC25" s="472"/>
      <c r="DD25" s="472"/>
      <c r="DE25" s="472"/>
      <c r="DF25" s="472"/>
      <c r="DG25" s="472"/>
      <c r="DH25" s="472"/>
      <c r="DI25" s="472"/>
      <c r="DJ25" s="472"/>
      <c r="DK25" s="472"/>
      <c r="DL25" s="472"/>
      <c r="DM25" s="472"/>
      <c r="DN25" s="472"/>
      <c r="DO25" s="472"/>
      <c r="DP25" s="472"/>
      <c r="DQ25" s="472"/>
      <c r="DR25" s="472"/>
      <c r="DS25" s="472"/>
      <c r="DT25" s="472"/>
      <c r="DU25" s="472"/>
      <c r="DV25" s="472"/>
      <c r="DW25" s="472"/>
      <c r="DX25" s="472"/>
      <c r="DY25" s="472"/>
      <c r="DZ25" s="472"/>
      <c r="EA25" s="472"/>
      <c r="EB25" s="472"/>
      <c r="EC25" s="472"/>
      <c r="ED25" s="472"/>
      <c r="EE25" s="472"/>
      <c r="EF25" s="472"/>
      <c r="EG25" s="472"/>
      <c r="EH25" s="472"/>
      <c r="EI25" s="472"/>
      <c r="EJ25" s="472"/>
      <c r="EK25" s="473"/>
      <c r="EL25" s="471"/>
      <c r="EM25" s="471"/>
      <c r="EN25" s="471"/>
      <c r="EO25" s="471"/>
      <c r="EP25" s="472"/>
      <c r="EQ25" s="472"/>
      <c r="ER25" s="473"/>
      <c r="ES25" s="473"/>
      <c r="ET25" s="473"/>
    </row>
    <row r="26" spans="1:150" s="474" customFormat="1" ht="20.399999999999999">
      <c r="A26" s="476" t="s">
        <v>68</v>
      </c>
      <c r="B26" s="477" t="s">
        <v>94</v>
      </c>
      <c r="C26" s="477" t="s">
        <v>94</v>
      </c>
      <c r="D26" s="477" t="s">
        <v>172</v>
      </c>
      <c r="E26" s="477" t="s">
        <v>174</v>
      </c>
      <c r="F26" s="400"/>
      <c r="G26" s="400"/>
      <c r="H26" s="485"/>
      <c r="I26" s="487"/>
      <c r="J26" s="142" t="s">
        <v>207</v>
      </c>
      <c r="K26" s="465">
        <v>50000000</v>
      </c>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1"/>
      <c r="AS26" s="465">
        <v>50000000</v>
      </c>
      <c r="AT26" s="471"/>
      <c r="AU26" s="471"/>
      <c r="AV26" s="471"/>
      <c r="AW26" s="471"/>
      <c r="AX26" s="471"/>
      <c r="AY26" s="471"/>
      <c r="AZ26" s="471"/>
      <c r="BA26" s="471"/>
      <c r="BB26" s="471"/>
      <c r="BC26" s="471"/>
      <c r="BD26" s="471"/>
      <c r="BE26" s="471"/>
      <c r="BF26" s="471"/>
      <c r="BG26" s="471"/>
      <c r="BH26" s="471"/>
      <c r="BI26" s="471"/>
      <c r="BJ26" s="471"/>
      <c r="BK26" s="471"/>
      <c r="BL26" s="471"/>
      <c r="BM26" s="471"/>
      <c r="BN26" s="471"/>
      <c r="BO26" s="471"/>
      <c r="BP26" s="471"/>
      <c r="BQ26" s="471"/>
      <c r="BR26" s="471"/>
      <c r="BS26" s="471"/>
      <c r="BT26" s="471"/>
      <c r="BU26" s="471"/>
      <c r="BV26" s="471"/>
      <c r="BW26" s="471"/>
      <c r="BX26" s="465"/>
      <c r="BY26" s="471"/>
      <c r="BZ26" s="465"/>
      <c r="CA26" s="472"/>
      <c r="CB26" s="472"/>
      <c r="CC26" s="472"/>
      <c r="CD26" s="472"/>
      <c r="CE26" s="472"/>
      <c r="CF26" s="472"/>
      <c r="CG26" s="472"/>
      <c r="CH26" s="472"/>
      <c r="CI26" s="472"/>
      <c r="CJ26" s="472"/>
      <c r="CK26" s="472"/>
      <c r="CL26" s="472"/>
      <c r="CM26" s="472"/>
      <c r="CN26" s="472"/>
      <c r="CO26" s="472"/>
      <c r="CP26" s="472"/>
      <c r="CQ26" s="472"/>
      <c r="CR26" s="472"/>
      <c r="CS26" s="472"/>
      <c r="CT26" s="472"/>
      <c r="CU26" s="472"/>
      <c r="CV26" s="472"/>
      <c r="CW26" s="472"/>
      <c r="CX26" s="472"/>
      <c r="CY26" s="472"/>
      <c r="CZ26" s="472"/>
      <c r="DA26" s="472"/>
      <c r="DB26" s="472"/>
      <c r="DC26" s="472"/>
      <c r="DD26" s="472"/>
      <c r="DE26" s="472"/>
      <c r="DF26" s="472"/>
      <c r="DG26" s="472"/>
      <c r="DH26" s="472"/>
      <c r="DI26" s="472"/>
      <c r="DJ26" s="472"/>
      <c r="DK26" s="472"/>
      <c r="DL26" s="472"/>
      <c r="DM26" s="472"/>
      <c r="DN26" s="472"/>
      <c r="DO26" s="472"/>
      <c r="DP26" s="472"/>
      <c r="DQ26" s="472"/>
      <c r="DR26" s="472"/>
      <c r="DS26" s="472"/>
      <c r="DT26" s="472"/>
      <c r="DU26" s="472"/>
      <c r="DV26" s="472"/>
      <c r="DW26" s="472"/>
      <c r="DX26" s="472"/>
      <c r="DY26" s="472"/>
      <c r="DZ26" s="472"/>
      <c r="EA26" s="472"/>
      <c r="EB26" s="472"/>
      <c r="EC26" s="472"/>
      <c r="ED26" s="472"/>
      <c r="EE26" s="472"/>
      <c r="EF26" s="472"/>
      <c r="EG26" s="472"/>
      <c r="EH26" s="472"/>
      <c r="EI26" s="472"/>
      <c r="EJ26" s="472"/>
      <c r="EK26" s="473"/>
      <c r="EL26" s="471"/>
      <c r="EM26" s="471"/>
      <c r="EN26" s="471"/>
      <c r="EO26" s="471"/>
      <c r="EP26" s="472"/>
      <c r="EQ26" s="472"/>
      <c r="ER26" s="473"/>
      <c r="ES26" s="473"/>
      <c r="ET26" s="473"/>
    </row>
    <row r="27" spans="1:150" s="474" customFormat="1" ht="11.25" customHeight="1">
      <c r="A27" s="467" t="s">
        <v>68</v>
      </c>
      <c r="B27" s="468" t="s">
        <v>94</v>
      </c>
      <c r="C27" s="468" t="s">
        <v>94</v>
      </c>
      <c r="D27" s="468" t="s">
        <v>172</v>
      </c>
      <c r="E27" s="468" t="s">
        <v>174</v>
      </c>
      <c r="F27" s="469"/>
      <c r="G27" s="469"/>
      <c r="H27" s="470"/>
      <c r="I27" s="470"/>
      <c r="J27" s="488" t="s">
        <v>208</v>
      </c>
      <c r="K27" s="465"/>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1"/>
      <c r="AM27" s="471"/>
      <c r="AN27" s="471"/>
      <c r="AO27" s="471"/>
      <c r="AP27" s="471"/>
      <c r="AQ27" s="471"/>
      <c r="AR27" s="471"/>
      <c r="AS27" s="465"/>
      <c r="AT27" s="471"/>
      <c r="AU27" s="471"/>
      <c r="AV27" s="471" t="e">
        <f>AT12+AT13+AT14+#REF!+#REF!+#REF!+AT15+AT16+AT18+AT19+AT21+AT24+#REF!+AT25+AT26</f>
        <v>#REF!</v>
      </c>
      <c r="AW27" s="471"/>
      <c r="AX27" s="471"/>
      <c r="AY27" s="471"/>
      <c r="AZ27" s="471"/>
      <c r="BA27" s="471"/>
      <c r="BB27" s="471"/>
      <c r="BC27" s="471"/>
      <c r="BD27" s="471"/>
      <c r="BE27" s="471"/>
      <c r="BF27" s="471"/>
      <c r="BG27" s="471"/>
      <c r="BH27" s="471"/>
      <c r="BI27" s="471"/>
      <c r="BJ27" s="471"/>
      <c r="BK27" s="471"/>
      <c r="BL27" s="471"/>
      <c r="BM27" s="471"/>
      <c r="BN27" s="471"/>
      <c r="BO27" s="471"/>
      <c r="BP27" s="471"/>
      <c r="BQ27" s="471"/>
      <c r="BR27" s="471"/>
      <c r="BS27" s="471"/>
      <c r="BT27" s="471"/>
      <c r="BU27" s="471"/>
      <c r="BV27" s="471"/>
      <c r="BW27" s="471"/>
      <c r="BX27" s="465"/>
      <c r="BY27" s="471"/>
      <c r="BZ27" s="465"/>
      <c r="CA27" s="472"/>
      <c r="CB27" s="472"/>
      <c r="CC27" s="472"/>
      <c r="CD27" s="472"/>
      <c r="CE27" s="472"/>
      <c r="CF27" s="472"/>
      <c r="CG27" s="472"/>
      <c r="CH27" s="472"/>
      <c r="CI27" s="472"/>
      <c r="CJ27" s="472"/>
      <c r="CK27" s="472"/>
      <c r="CL27" s="472"/>
      <c r="CM27" s="472"/>
      <c r="CN27" s="472"/>
      <c r="CO27" s="472"/>
      <c r="CP27" s="472"/>
      <c r="CQ27" s="472"/>
      <c r="CR27" s="472"/>
      <c r="CS27" s="472"/>
      <c r="CT27" s="472"/>
      <c r="CU27" s="472"/>
      <c r="CV27" s="472"/>
      <c r="CW27" s="472"/>
      <c r="CX27" s="472"/>
      <c r="CY27" s="472"/>
      <c r="CZ27" s="472"/>
      <c r="DA27" s="472"/>
      <c r="DB27" s="472"/>
      <c r="DC27" s="472"/>
      <c r="DD27" s="472"/>
      <c r="DE27" s="472"/>
      <c r="DF27" s="472"/>
      <c r="DG27" s="472"/>
      <c r="DH27" s="472"/>
      <c r="DI27" s="472"/>
      <c r="DJ27" s="472"/>
      <c r="DK27" s="472"/>
      <c r="DL27" s="472"/>
      <c r="DM27" s="472"/>
      <c r="DN27" s="472"/>
      <c r="DO27" s="472"/>
      <c r="DP27" s="472"/>
      <c r="DQ27" s="472"/>
      <c r="DR27" s="472"/>
      <c r="DS27" s="472"/>
      <c r="DT27" s="472"/>
      <c r="DU27" s="472"/>
      <c r="DV27" s="472"/>
      <c r="DW27" s="472"/>
      <c r="DX27" s="472"/>
      <c r="DY27" s="472"/>
      <c r="DZ27" s="472"/>
      <c r="EA27" s="472"/>
      <c r="EB27" s="472"/>
      <c r="EC27" s="472"/>
      <c r="ED27" s="472"/>
      <c r="EE27" s="472"/>
      <c r="EF27" s="472"/>
      <c r="EG27" s="472"/>
      <c r="EH27" s="472"/>
      <c r="EI27" s="472"/>
      <c r="EJ27" s="472"/>
      <c r="EK27" s="473"/>
      <c r="EL27" s="471"/>
      <c r="EM27" s="471"/>
      <c r="EN27" s="471"/>
      <c r="EO27" s="471"/>
      <c r="EP27" s="472"/>
      <c r="EQ27" s="472"/>
      <c r="ER27" s="473"/>
      <c r="ES27" s="473"/>
      <c r="ET27" s="473"/>
    </row>
    <row r="28" spans="1:150" s="474" customFormat="1" ht="31.5" customHeight="1">
      <c r="A28" s="476" t="s">
        <v>68</v>
      </c>
      <c r="B28" s="477" t="s">
        <v>94</v>
      </c>
      <c r="C28" s="477" t="s">
        <v>94</v>
      </c>
      <c r="D28" s="477" t="s">
        <v>172</v>
      </c>
      <c r="E28" s="477" t="s">
        <v>334</v>
      </c>
      <c r="F28" s="482"/>
      <c r="G28" s="482" t="s">
        <v>209</v>
      </c>
      <c r="H28" s="479"/>
      <c r="I28" s="479"/>
      <c r="J28" s="481" t="s">
        <v>667</v>
      </c>
      <c r="K28" s="465">
        <v>193049646.34999999</v>
      </c>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1"/>
      <c r="AQ28" s="471"/>
      <c r="AR28" s="471"/>
      <c r="AS28" s="465">
        <v>193049646.34999999</v>
      </c>
      <c r="AT28" s="471"/>
      <c r="AU28" s="471"/>
      <c r="AV28" s="471"/>
      <c r="AW28" s="471"/>
      <c r="AX28" s="471"/>
      <c r="AY28" s="471"/>
      <c r="AZ28" s="471"/>
      <c r="BA28" s="471"/>
      <c r="BB28" s="471"/>
      <c r="BC28" s="471"/>
      <c r="BD28" s="471"/>
      <c r="BE28" s="471"/>
      <c r="BF28" s="471"/>
      <c r="BG28" s="471"/>
      <c r="BH28" s="471"/>
      <c r="BI28" s="471"/>
      <c r="BJ28" s="471"/>
      <c r="BK28" s="471"/>
      <c r="BL28" s="465">
        <v>193049646.34999999</v>
      </c>
      <c r="BM28" s="471"/>
      <c r="BN28" s="471"/>
      <c r="BO28" s="471"/>
      <c r="BP28" s="471"/>
      <c r="BQ28" s="471"/>
      <c r="BR28" s="471"/>
      <c r="BS28" s="471"/>
      <c r="BT28" s="471"/>
      <c r="BU28" s="471"/>
      <c r="BV28" s="471"/>
      <c r="BW28" s="471"/>
      <c r="BX28" s="465"/>
      <c r="BY28" s="471"/>
      <c r="BZ28" s="465"/>
      <c r="CA28" s="472"/>
      <c r="CB28" s="472"/>
      <c r="CC28" s="472"/>
      <c r="CD28" s="472"/>
      <c r="CE28" s="472"/>
      <c r="CF28" s="472"/>
      <c r="CG28" s="472"/>
      <c r="CH28" s="472"/>
      <c r="CI28" s="472"/>
      <c r="CJ28" s="472"/>
      <c r="CK28" s="472"/>
      <c r="CL28" s="472"/>
      <c r="CM28" s="472"/>
      <c r="CN28" s="472"/>
      <c r="CO28" s="472"/>
      <c r="CP28" s="472"/>
      <c r="CQ28" s="472"/>
      <c r="CR28" s="472"/>
      <c r="CS28" s="472"/>
      <c r="CT28" s="472"/>
      <c r="CU28" s="472"/>
      <c r="CV28" s="472"/>
      <c r="CW28" s="472"/>
      <c r="CX28" s="472"/>
      <c r="CY28" s="472"/>
      <c r="CZ28" s="472"/>
      <c r="DA28" s="472"/>
      <c r="DB28" s="472"/>
      <c r="DC28" s="472"/>
      <c r="DD28" s="472"/>
      <c r="DE28" s="472"/>
      <c r="DF28" s="472"/>
      <c r="DG28" s="472"/>
      <c r="DH28" s="472"/>
      <c r="DI28" s="472"/>
      <c r="DJ28" s="472"/>
      <c r="DK28" s="472"/>
      <c r="DL28" s="472"/>
      <c r="DM28" s="472"/>
      <c r="DN28" s="472"/>
      <c r="DO28" s="472"/>
      <c r="DP28" s="472"/>
      <c r="DQ28" s="472"/>
      <c r="DR28" s="472"/>
      <c r="DS28" s="472"/>
      <c r="DT28" s="472"/>
      <c r="DU28" s="472"/>
      <c r="DV28" s="472"/>
      <c r="DW28" s="472"/>
      <c r="DX28" s="472"/>
      <c r="DY28" s="472"/>
      <c r="DZ28" s="472"/>
      <c r="EA28" s="472"/>
      <c r="EB28" s="472"/>
      <c r="EC28" s="472"/>
      <c r="ED28" s="472"/>
      <c r="EE28" s="472"/>
      <c r="EF28" s="472"/>
      <c r="EG28" s="472"/>
      <c r="EH28" s="472"/>
      <c r="EI28" s="472"/>
      <c r="EJ28" s="472"/>
      <c r="EK28" s="473"/>
      <c r="EL28" s="471"/>
      <c r="EM28" s="471"/>
      <c r="EN28" s="471"/>
      <c r="EO28" s="471"/>
      <c r="EP28" s="472"/>
      <c r="EQ28" s="472"/>
      <c r="ER28" s="473"/>
      <c r="ES28" s="473"/>
      <c r="ET28" s="473"/>
    </row>
    <row r="29" spans="1:150" s="474" customFormat="1" ht="31.5" customHeight="1">
      <c r="A29" s="476" t="s">
        <v>68</v>
      </c>
      <c r="B29" s="477" t="s">
        <v>94</v>
      </c>
      <c r="C29" s="477" t="s">
        <v>94</v>
      </c>
      <c r="D29" s="477" t="s">
        <v>172</v>
      </c>
      <c r="E29" s="477" t="s">
        <v>334</v>
      </c>
      <c r="F29" s="482"/>
      <c r="G29" s="482" t="s">
        <v>209</v>
      </c>
      <c r="H29" s="479"/>
      <c r="I29" s="479"/>
      <c r="J29" s="481" t="s">
        <v>668</v>
      </c>
      <c r="K29" s="465">
        <v>50000000</v>
      </c>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65">
        <v>50000000</v>
      </c>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1"/>
      <c r="BV29" s="471"/>
      <c r="BW29" s="471"/>
      <c r="BX29" s="465"/>
      <c r="BY29" s="471"/>
      <c r="BZ29" s="465"/>
      <c r="CA29" s="472"/>
      <c r="CB29" s="472"/>
      <c r="CC29" s="472"/>
      <c r="CD29" s="472"/>
      <c r="CE29" s="472"/>
      <c r="CF29" s="472"/>
      <c r="CG29" s="472"/>
      <c r="CH29" s="472"/>
      <c r="CI29" s="472"/>
      <c r="CJ29" s="472"/>
      <c r="CK29" s="472"/>
      <c r="CL29" s="472"/>
      <c r="CM29" s="472"/>
      <c r="CN29" s="472"/>
      <c r="CO29" s="472"/>
      <c r="CP29" s="472"/>
      <c r="CQ29" s="472"/>
      <c r="CR29" s="472"/>
      <c r="CS29" s="472"/>
      <c r="CT29" s="472"/>
      <c r="CU29" s="472"/>
      <c r="CV29" s="472"/>
      <c r="CW29" s="472"/>
      <c r="CX29" s="472"/>
      <c r="CY29" s="472"/>
      <c r="CZ29" s="472"/>
      <c r="DA29" s="472"/>
      <c r="DB29" s="472"/>
      <c r="DC29" s="472"/>
      <c r="DD29" s="472"/>
      <c r="DE29" s="472"/>
      <c r="DF29" s="472"/>
      <c r="DG29" s="472"/>
      <c r="DH29" s="472"/>
      <c r="DI29" s="472"/>
      <c r="DJ29" s="472"/>
      <c r="DK29" s="472"/>
      <c r="DL29" s="472"/>
      <c r="DM29" s="472"/>
      <c r="DN29" s="472"/>
      <c r="DO29" s="472"/>
      <c r="DP29" s="472"/>
      <c r="DQ29" s="472"/>
      <c r="DR29" s="472"/>
      <c r="DS29" s="472"/>
      <c r="DT29" s="472"/>
      <c r="DU29" s="472"/>
      <c r="DV29" s="472"/>
      <c r="DW29" s="472"/>
      <c r="DX29" s="472"/>
      <c r="DY29" s="472"/>
      <c r="DZ29" s="472"/>
      <c r="EA29" s="472"/>
      <c r="EB29" s="472"/>
      <c r="EC29" s="472"/>
      <c r="ED29" s="472"/>
      <c r="EE29" s="472"/>
      <c r="EF29" s="472"/>
      <c r="EG29" s="472"/>
      <c r="EH29" s="472"/>
      <c r="EI29" s="472"/>
      <c r="EJ29" s="472"/>
      <c r="EK29" s="473"/>
      <c r="EL29" s="471"/>
      <c r="EM29" s="471"/>
      <c r="EN29" s="471"/>
      <c r="EO29" s="471"/>
      <c r="EP29" s="472"/>
      <c r="EQ29" s="472"/>
      <c r="ER29" s="473"/>
      <c r="ES29" s="473"/>
      <c r="ET29" s="473"/>
    </row>
    <row r="30" spans="1:150" s="474" customFormat="1" ht="48" customHeight="1">
      <c r="A30" s="476" t="s">
        <v>68</v>
      </c>
      <c r="B30" s="477" t="s">
        <v>94</v>
      </c>
      <c r="C30" s="477" t="s">
        <v>94</v>
      </c>
      <c r="D30" s="477" t="s">
        <v>172</v>
      </c>
      <c r="E30" s="477" t="s">
        <v>174</v>
      </c>
      <c r="F30" s="482"/>
      <c r="G30" s="482" t="s">
        <v>669</v>
      </c>
      <c r="H30" s="479"/>
      <c r="I30" s="479"/>
      <c r="J30" s="481" t="s">
        <v>670</v>
      </c>
      <c r="K30" s="465">
        <v>180000000</v>
      </c>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65">
        <v>180000000</v>
      </c>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c r="BP30" s="471"/>
      <c r="BQ30" s="471"/>
      <c r="BR30" s="471"/>
      <c r="BS30" s="471"/>
      <c r="BT30" s="471"/>
      <c r="BU30" s="471"/>
      <c r="BV30" s="471"/>
      <c r="BW30" s="471"/>
      <c r="BX30" s="465"/>
      <c r="BY30" s="471"/>
      <c r="BZ30" s="465"/>
      <c r="CA30" s="472"/>
      <c r="CB30" s="472"/>
      <c r="CC30" s="472"/>
      <c r="CD30" s="472"/>
      <c r="CE30" s="472"/>
      <c r="CF30" s="472"/>
      <c r="CG30" s="472"/>
      <c r="CH30" s="472"/>
      <c r="CI30" s="472"/>
      <c r="CJ30" s="472"/>
      <c r="CK30" s="472"/>
      <c r="CL30" s="472"/>
      <c r="CM30" s="472"/>
      <c r="CN30" s="472"/>
      <c r="CO30" s="472"/>
      <c r="CP30" s="472"/>
      <c r="CQ30" s="472"/>
      <c r="CR30" s="472"/>
      <c r="CS30" s="472"/>
      <c r="CT30" s="472"/>
      <c r="CU30" s="472"/>
      <c r="CV30" s="472"/>
      <c r="CW30" s="472"/>
      <c r="CX30" s="472"/>
      <c r="CY30" s="472"/>
      <c r="CZ30" s="472"/>
      <c r="DA30" s="472"/>
      <c r="DB30" s="472"/>
      <c r="DC30" s="472"/>
      <c r="DD30" s="472"/>
      <c r="DE30" s="472"/>
      <c r="DF30" s="472"/>
      <c r="DG30" s="472"/>
      <c r="DH30" s="472"/>
      <c r="DI30" s="472"/>
      <c r="DJ30" s="472"/>
      <c r="DK30" s="472"/>
      <c r="DL30" s="472"/>
      <c r="DM30" s="472"/>
      <c r="DN30" s="472"/>
      <c r="DO30" s="472"/>
      <c r="DP30" s="472"/>
      <c r="DQ30" s="472"/>
      <c r="DR30" s="472"/>
      <c r="DS30" s="472"/>
      <c r="DT30" s="472"/>
      <c r="DU30" s="472"/>
      <c r="DV30" s="472"/>
      <c r="DW30" s="472"/>
      <c r="DX30" s="472"/>
      <c r="DY30" s="472"/>
      <c r="DZ30" s="472"/>
      <c r="EA30" s="472"/>
      <c r="EB30" s="472"/>
      <c r="EC30" s="472"/>
      <c r="ED30" s="472"/>
      <c r="EE30" s="472"/>
      <c r="EF30" s="472"/>
      <c r="EG30" s="472"/>
      <c r="EH30" s="472"/>
      <c r="EI30" s="472"/>
      <c r="EJ30" s="472"/>
      <c r="EK30" s="473"/>
      <c r="EL30" s="471"/>
      <c r="EM30" s="471"/>
      <c r="EN30" s="471"/>
      <c r="EO30" s="471"/>
      <c r="EP30" s="472"/>
      <c r="EQ30" s="472"/>
      <c r="ER30" s="473"/>
      <c r="ES30" s="473"/>
      <c r="ET30" s="473"/>
    </row>
    <row r="31" spans="1:150" s="474" customFormat="1" ht="11.25" customHeight="1">
      <c r="A31" s="489" t="s">
        <v>68</v>
      </c>
      <c r="B31" s="490" t="s">
        <v>94</v>
      </c>
      <c r="C31" s="490" t="s">
        <v>35</v>
      </c>
      <c r="D31" s="490" t="s">
        <v>105</v>
      </c>
      <c r="E31" s="491"/>
      <c r="F31" s="489"/>
      <c r="G31" s="489"/>
      <c r="H31" s="492"/>
      <c r="I31" s="493"/>
      <c r="J31" s="46" t="s">
        <v>106</v>
      </c>
      <c r="K31" s="465">
        <f t="shared" ref="K31:K34" si="0">SUM(L31:BX31)</f>
        <v>0</v>
      </c>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65">
        <f t="shared" ref="AS31:AS34" si="1">SUM(AT31:DF31)</f>
        <v>0</v>
      </c>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65"/>
      <c r="BY31" s="471"/>
      <c r="BZ31" s="465"/>
      <c r="CA31" s="472"/>
      <c r="CB31" s="472"/>
      <c r="CC31" s="472"/>
      <c r="CD31" s="472"/>
      <c r="CE31" s="472"/>
      <c r="CF31" s="472"/>
      <c r="CG31" s="472"/>
      <c r="CH31" s="472"/>
      <c r="CI31" s="472"/>
      <c r="CJ31" s="472"/>
      <c r="CK31" s="472"/>
      <c r="CL31" s="472"/>
      <c r="CM31" s="472"/>
      <c r="CN31" s="472"/>
      <c r="CO31" s="472"/>
      <c r="CP31" s="472"/>
      <c r="CQ31" s="472"/>
      <c r="CR31" s="472"/>
      <c r="CS31" s="472"/>
      <c r="CT31" s="472"/>
      <c r="CU31" s="472"/>
      <c r="CV31" s="472"/>
      <c r="CW31" s="472"/>
      <c r="CX31" s="472"/>
      <c r="CY31" s="472"/>
      <c r="CZ31" s="472"/>
      <c r="DA31" s="472"/>
      <c r="DB31" s="472"/>
      <c r="DC31" s="472"/>
      <c r="DD31" s="472"/>
      <c r="DE31" s="472"/>
      <c r="DF31" s="472"/>
      <c r="DG31" s="472"/>
      <c r="DH31" s="472"/>
      <c r="DI31" s="472"/>
      <c r="DJ31" s="472"/>
      <c r="DK31" s="472"/>
      <c r="DL31" s="472"/>
      <c r="DM31" s="472"/>
      <c r="DN31" s="472"/>
      <c r="DO31" s="472"/>
      <c r="DP31" s="472"/>
      <c r="DQ31" s="472"/>
      <c r="DR31" s="472"/>
      <c r="DS31" s="472"/>
      <c r="DT31" s="472"/>
      <c r="DU31" s="472"/>
      <c r="DV31" s="472"/>
      <c r="DW31" s="472"/>
      <c r="DX31" s="472"/>
      <c r="DY31" s="472"/>
      <c r="DZ31" s="472"/>
      <c r="EA31" s="472"/>
      <c r="EB31" s="472"/>
      <c r="EC31" s="472"/>
      <c r="ED31" s="472"/>
      <c r="EE31" s="472"/>
      <c r="EF31" s="472"/>
      <c r="EG31" s="472"/>
      <c r="EH31" s="472"/>
      <c r="EI31" s="472"/>
      <c r="EJ31" s="472"/>
      <c r="EK31" s="473"/>
      <c r="EL31" s="471"/>
      <c r="EM31" s="471"/>
      <c r="EN31" s="471"/>
      <c r="EO31" s="471"/>
      <c r="EP31" s="472"/>
      <c r="EQ31" s="472"/>
      <c r="ER31" s="473"/>
      <c r="ES31" s="473"/>
      <c r="ET31" s="473"/>
    </row>
    <row r="32" spans="1:150" s="474" customFormat="1" ht="22.5" customHeight="1">
      <c r="A32" s="494" t="s">
        <v>68</v>
      </c>
      <c r="B32" s="494" t="s">
        <v>94</v>
      </c>
      <c r="C32" s="494" t="s">
        <v>35</v>
      </c>
      <c r="D32" s="494" t="s">
        <v>105</v>
      </c>
      <c r="E32" s="494" t="s">
        <v>107</v>
      </c>
      <c r="F32" s="469"/>
      <c r="G32" s="469"/>
      <c r="H32" s="470"/>
      <c r="I32" s="470"/>
      <c r="J32" s="139" t="s">
        <v>108</v>
      </c>
      <c r="K32" s="465">
        <f>SUM(L32:BX32)</f>
        <v>0</v>
      </c>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c r="AM32" s="471"/>
      <c r="AN32" s="471"/>
      <c r="AO32" s="471"/>
      <c r="AP32" s="471"/>
      <c r="AQ32" s="471"/>
      <c r="AR32" s="471"/>
      <c r="AS32" s="465">
        <f>SUM(AT32:DF32)</f>
        <v>0</v>
      </c>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c r="BP32" s="471"/>
      <c r="BQ32" s="471"/>
      <c r="BR32" s="471"/>
      <c r="BS32" s="471"/>
      <c r="BT32" s="471"/>
      <c r="BU32" s="471"/>
      <c r="BV32" s="471"/>
      <c r="BW32" s="471"/>
      <c r="BX32" s="465"/>
      <c r="BY32" s="471"/>
      <c r="BZ32" s="465"/>
      <c r="CA32" s="472"/>
      <c r="CB32" s="472"/>
      <c r="CC32" s="472"/>
      <c r="CD32" s="472"/>
      <c r="CE32" s="472"/>
      <c r="CF32" s="472"/>
      <c r="CG32" s="472"/>
      <c r="CH32" s="472"/>
      <c r="CI32" s="472"/>
      <c r="CJ32" s="472"/>
      <c r="CK32" s="472"/>
      <c r="CL32" s="472"/>
      <c r="CM32" s="472"/>
      <c r="CN32" s="472"/>
      <c r="CO32" s="472"/>
      <c r="CP32" s="472"/>
      <c r="CQ32" s="472"/>
      <c r="CR32" s="472"/>
      <c r="CS32" s="472"/>
      <c r="CT32" s="472"/>
      <c r="CU32" s="472"/>
      <c r="CV32" s="472"/>
      <c r="CW32" s="472"/>
      <c r="CX32" s="472"/>
      <c r="CY32" s="472"/>
      <c r="CZ32" s="472"/>
      <c r="DA32" s="472"/>
      <c r="DB32" s="472"/>
      <c r="DC32" s="472"/>
      <c r="DD32" s="472"/>
      <c r="DE32" s="472"/>
      <c r="DF32" s="472"/>
      <c r="DG32" s="472"/>
      <c r="DH32" s="472"/>
      <c r="DI32" s="472"/>
      <c r="DJ32" s="472"/>
      <c r="DK32" s="472"/>
      <c r="DL32" s="472"/>
      <c r="DM32" s="472"/>
      <c r="DN32" s="472"/>
      <c r="DO32" s="472"/>
      <c r="DP32" s="472"/>
      <c r="DQ32" s="472"/>
      <c r="DR32" s="472"/>
      <c r="DS32" s="472"/>
      <c r="DT32" s="472"/>
      <c r="DU32" s="472"/>
      <c r="DV32" s="472"/>
      <c r="DW32" s="472"/>
      <c r="DX32" s="472"/>
      <c r="DY32" s="472"/>
      <c r="DZ32" s="472"/>
      <c r="EA32" s="472"/>
      <c r="EB32" s="472"/>
      <c r="EC32" s="472"/>
      <c r="ED32" s="472"/>
      <c r="EE32" s="472"/>
      <c r="EF32" s="472"/>
      <c r="EG32" s="472"/>
      <c r="EH32" s="472"/>
      <c r="EI32" s="472"/>
      <c r="EJ32" s="472"/>
      <c r="EK32" s="473"/>
      <c r="EL32" s="471"/>
      <c r="EM32" s="471"/>
      <c r="EN32" s="471"/>
      <c r="EO32" s="471"/>
      <c r="EP32" s="472"/>
      <c r="EQ32" s="472"/>
      <c r="ER32" s="473"/>
      <c r="ES32" s="473"/>
      <c r="ET32" s="473"/>
    </row>
    <row r="33" spans="1:150" ht="20.399999999999999">
      <c r="A33" s="477" t="s">
        <v>68</v>
      </c>
      <c r="B33" s="495" t="s">
        <v>94</v>
      </c>
      <c r="C33" s="495" t="s">
        <v>35</v>
      </c>
      <c r="D33" s="495" t="s">
        <v>105</v>
      </c>
      <c r="E33" s="495" t="s">
        <v>107</v>
      </c>
      <c r="F33" s="496"/>
      <c r="G33" s="496"/>
      <c r="H33" s="497" t="s">
        <v>671</v>
      </c>
      <c r="I33" s="479" t="s">
        <v>648</v>
      </c>
      <c r="J33" s="498" t="s">
        <v>672</v>
      </c>
      <c r="K33" s="465">
        <v>50000000</v>
      </c>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65">
        <v>50000000</v>
      </c>
      <c r="AT33" s="431"/>
      <c r="AU33" s="431"/>
      <c r="AV33" s="431"/>
      <c r="AW33" s="431"/>
      <c r="AX33" s="431"/>
      <c r="AY33" s="431"/>
      <c r="AZ33" s="431"/>
      <c r="BA33" s="431"/>
      <c r="BB33" s="431"/>
      <c r="BC33" s="431"/>
      <c r="BD33" s="431"/>
      <c r="BE33" s="431"/>
      <c r="BF33" s="431"/>
      <c r="BG33" s="431"/>
      <c r="BH33" s="431"/>
      <c r="BI33" s="431"/>
      <c r="BJ33" s="431"/>
      <c r="BK33" s="431"/>
      <c r="BL33" s="431"/>
      <c r="BM33" s="431"/>
      <c r="BN33" s="431"/>
      <c r="BO33" s="431"/>
      <c r="BP33" s="431"/>
      <c r="BQ33" s="431"/>
      <c r="BR33" s="431"/>
      <c r="BS33" s="431"/>
      <c r="BT33" s="431"/>
      <c r="BU33" s="431"/>
      <c r="BV33" s="431"/>
      <c r="BW33" s="431"/>
      <c r="BX33" s="466"/>
      <c r="BY33" s="431"/>
      <c r="BZ33" s="466"/>
    </row>
    <row r="34" spans="1:150" s="474" customFormat="1" ht="22.5" customHeight="1">
      <c r="A34" s="489" t="s">
        <v>68</v>
      </c>
      <c r="B34" s="490" t="s">
        <v>94</v>
      </c>
      <c r="C34" s="490" t="s">
        <v>35</v>
      </c>
      <c r="D34" s="490" t="s">
        <v>105</v>
      </c>
      <c r="E34" s="490" t="s">
        <v>109</v>
      </c>
      <c r="F34" s="489"/>
      <c r="G34" s="489"/>
      <c r="H34" s="492"/>
      <c r="I34" s="493"/>
      <c r="J34" s="46" t="s">
        <v>110</v>
      </c>
      <c r="K34" s="465">
        <f t="shared" si="0"/>
        <v>0</v>
      </c>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65">
        <f t="shared" si="1"/>
        <v>0</v>
      </c>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65"/>
      <c r="BY34" s="471"/>
      <c r="BZ34" s="465"/>
      <c r="CA34" s="472"/>
      <c r="CB34" s="472"/>
      <c r="CC34" s="472"/>
      <c r="CD34" s="472"/>
      <c r="CE34" s="472"/>
      <c r="CF34" s="472"/>
      <c r="CG34" s="472"/>
      <c r="CH34" s="472"/>
      <c r="CI34" s="472"/>
      <c r="CJ34" s="472"/>
      <c r="CK34" s="472"/>
      <c r="CL34" s="472"/>
      <c r="CM34" s="472"/>
      <c r="CN34" s="472"/>
      <c r="CO34" s="472"/>
      <c r="CP34" s="472"/>
      <c r="CQ34" s="472"/>
      <c r="CR34" s="472"/>
      <c r="CS34" s="472"/>
      <c r="CT34" s="472"/>
      <c r="CU34" s="472"/>
      <c r="CV34" s="472"/>
      <c r="CW34" s="472"/>
      <c r="CX34" s="472"/>
      <c r="CY34" s="472"/>
      <c r="CZ34" s="472"/>
      <c r="DA34" s="472"/>
      <c r="DB34" s="472"/>
      <c r="DC34" s="472"/>
      <c r="DD34" s="472"/>
      <c r="DE34" s="472"/>
      <c r="DF34" s="472"/>
      <c r="DG34" s="472"/>
      <c r="DH34" s="472"/>
      <c r="DI34" s="472"/>
      <c r="DJ34" s="472"/>
      <c r="DK34" s="472"/>
      <c r="DL34" s="472"/>
      <c r="DM34" s="472"/>
      <c r="DN34" s="472"/>
      <c r="DO34" s="472"/>
      <c r="DP34" s="472"/>
      <c r="DQ34" s="472"/>
      <c r="DR34" s="472"/>
      <c r="DS34" s="472"/>
      <c r="DT34" s="472"/>
      <c r="DU34" s="472"/>
      <c r="DV34" s="472"/>
      <c r="DW34" s="472"/>
      <c r="DX34" s="472"/>
      <c r="DY34" s="472"/>
      <c r="DZ34" s="472"/>
      <c r="EA34" s="472"/>
      <c r="EB34" s="472"/>
      <c r="EC34" s="472"/>
      <c r="ED34" s="472"/>
      <c r="EE34" s="472"/>
      <c r="EF34" s="472"/>
      <c r="EG34" s="472"/>
      <c r="EH34" s="472"/>
      <c r="EI34" s="472"/>
      <c r="EJ34" s="472"/>
      <c r="EK34" s="473"/>
      <c r="EL34" s="471"/>
      <c r="EM34" s="471"/>
      <c r="EN34" s="471"/>
      <c r="EO34" s="471"/>
      <c r="EP34" s="472"/>
      <c r="EQ34" s="472"/>
      <c r="ER34" s="473"/>
      <c r="ES34" s="473"/>
      <c r="ET34" s="473"/>
    </row>
    <row r="35" spans="1:150" ht="30.6">
      <c r="A35" s="476" t="s">
        <v>68</v>
      </c>
      <c r="B35" s="495" t="s">
        <v>94</v>
      </c>
      <c r="C35" s="495" t="s">
        <v>35</v>
      </c>
      <c r="D35" s="495" t="s">
        <v>105</v>
      </c>
      <c r="E35" s="495" t="s">
        <v>109</v>
      </c>
      <c r="F35" s="496"/>
      <c r="G35" s="496"/>
      <c r="H35" s="497" t="s">
        <v>673</v>
      </c>
      <c r="I35" s="479" t="s">
        <v>648</v>
      </c>
      <c r="J35" s="479" t="s">
        <v>674</v>
      </c>
      <c r="K35" s="465">
        <v>50000000</v>
      </c>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65">
        <v>50000000</v>
      </c>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66"/>
      <c r="BY35" s="431"/>
      <c r="BZ35" s="466"/>
    </row>
    <row r="37" spans="1:150">
      <c r="K37" s="425">
        <f>SUM(K7:K36)</f>
        <v>3718049646.3499999</v>
      </c>
    </row>
    <row r="38" spans="1:150">
      <c r="O38" s="699"/>
      <c r="P38" s="700"/>
      <c r="Q38" s="700"/>
      <c r="R38" s="700"/>
      <c r="S38" s="700"/>
      <c r="T38" s="700"/>
      <c r="U38" s="700"/>
      <c r="V38" s="700"/>
      <c r="W38" s="700"/>
      <c r="X38" s="700"/>
      <c r="Y38" s="700"/>
      <c r="Z38" s="700"/>
      <c r="AA38" s="700"/>
      <c r="AB38" s="700"/>
      <c r="AC38" s="700"/>
      <c r="AD38" s="700"/>
      <c r="AE38" s="700"/>
    </row>
    <row r="49" spans="1:165" s="425" customFormat="1" ht="234.6">
      <c r="A49" s="499"/>
      <c r="B49" s="499"/>
      <c r="C49" s="499"/>
      <c r="D49" s="499"/>
      <c r="E49" s="499"/>
      <c r="F49" s="499"/>
      <c r="G49" s="496" t="s">
        <v>210</v>
      </c>
      <c r="H49" s="496" t="s">
        <v>209</v>
      </c>
      <c r="I49" s="479" t="s">
        <v>675</v>
      </c>
      <c r="J49" s="479" t="s">
        <v>359</v>
      </c>
      <c r="K49" s="475">
        <v>0</v>
      </c>
      <c r="L49" s="465">
        <f t="shared" ref="L49" si="2">SUM(M49:BY49)</f>
        <v>0</v>
      </c>
      <c r="CA49" s="429"/>
      <c r="CB49" s="429"/>
      <c r="CC49" s="429"/>
      <c r="CD49" s="429"/>
      <c r="CE49" s="429"/>
      <c r="CF49" s="429"/>
      <c r="CG49" s="429"/>
      <c r="CH49" s="429"/>
      <c r="CI49" s="429"/>
      <c r="CJ49" s="429"/>
      <c r="CK49" s="429"/>
      <c r="CL49" s="429"/>
      <c r="CM49" s="429"/>
      <c r="CN49" s="429"/>
      <c r="CO49" s="429"/>
      <c r="CP49" s="429"/>
      <c r="CQ49" s="429"/>
      <c r="CR49" s="429"/>
      <c r="CS49" s="429"/>
      <c r="CT49" s="429"/>
      <c r="CU49" s="429"/>
      <c r="CV49" s="429"/>
      <c r="CW49" s="429"/>
      <c r="CX49" s="429"/>
      <c r="CY49" s="429"/>
      <c r="CZ49" s="429"/>
      <c r="DA49" s="429"/>
      <c r="DB49" s="429"/>
      <c r="DC49" s="429"/>
      <c r="DD49" s="429"/>
      <c r="DE49" s="429"/>
      <c r="DF49" s="429"/>
      <c r="DG49" s="429"/>
      <c r="DH49" s="429"/>
      <c r="DI49" s="429"/>
      <c r="DJ49" s="429"/>
      <c r="DK49" s="429"/>
      <c r="DL49" s="429"/>
      <c r="DM49" s="429"/>
      <c r="DN49" s="429"/>
      <c r="DO49" s="429"/>
      <c r="DP49" s="429"/>
      <c r="DQ49" s="429"/>
      <c r="DR49" s="429"/>
      <c r="DS49" s="429"/>
      <c r="DT49" s="429"/>
      <c r="DU49" s="429"/>
      <c r="DV49" s="429"/>
      <c r="DW49" s="429"/>
      <c r="DX49" s="429"/>
      <c r="DY49" s="429"/>
      <c r="DZ49" s="429"/>
      <c r="EA49" s="429"/>
      <c r="EB49" s="429"/>
      <c r="EC49" s="429"/>
      <c r="ED49" s="429"/>
      <c r="EE49" s="429"/>
      <c r="EF49" s="429"/>
      <c r="EG49" s="429"/>
      <c r="EH49" s="429"/>
      <c r="EI49" s="429"/>
      <c r="EJ49" s="429"/>
      <c r="EK49" s="430"/>
      <c r="EL49" s="431"/>
      <c r="EM49" s="431"/>
      <c r="EN49" s="431"/>
      <c r="EO49" s="431"/>
      <c r="EP49" s="429"/>
      <c r="EQ49" s="429"/>
      <c r="ER49" s="430"/>
      <c r="ES49" s="430"/>
      <c r="ET49" s="430"/>
      <c r="EU49" s="432"/>
      <c r="EV49" s="432"/>
      <c r="EW49" s="432"/>
      <c r="EX49" s="432"/>
      <c r="EY49" s="432"/>
      <c r="EZ49" s="432"/>
      <c r="FA49" s="432"/>
      <c r="FB49" s="432"/>
      <c r="FC49" s="432"/>
      <c r="FD49" s="432"/>
      <c r="FE49" s="432"/>
      <c r="FF49" s="432"/>
      <c r="FG49" s="432"/>
      <c r="FH49" s="432"/>
      <c r="FI49" s="432"/>
    </row>
  </sheetData>
  <sheetProtection sheet="1" formatCells="0" formatColumns="0" formatRows="0" insertColumns="0" insertRows="0" insertHyperlinks="0" deleteColumns="0" deleteRows="0" sort="0"/>
  <autoFilter ref="A2:J35"/>
  <mergeCells count="9">
    <mergeCell ref="G21:G23"/>
    <mergeCell ref="O38:AE38"/>
    <mergeCell ref="A1:J1"/>
    <mergeCell ref="L1:AG1"/>
    <mergeCell ref="AH1:AX1"/>
    <mergeCell ref="G9:G10"/>
    <mergeCell ref="G13:G14"/>
    <mergeCell ref="G16:G17"/>
    <mergeCell ref="G19:G20"/>
  </mergeCells>
  <phoneticPr fontId="36" type="noConversion"/>
  <pageMargins left="0.70000000000000007" right="0.70000000000000007" top="0.75000000000000011" bottom="0.75000000000000011" header="0.30000000000000004" footer="0.30000000000000004"/>
  <pageSetup paperSize="9" orientation="portrait" r:id="rId1"/>
  <colBreaks count="1" manualBreakCount="1">
    <brk id="11"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200" zoomScaleNormal="200" zoomScalePageLayoutView="200" workbookViewId="0">
      <selection activeCell="A31" sqref="A31:A33"/>
    </sheetView>
  </sheetViews>
  <sheetFormatPr baseColWidth="10" defaultColWidth="10.8984375" defaultRowHeight="14.4"/>
  <cols>
    <col min="1" max="1" width="85.5" style="5" customWidth="1"/>
    <col min="2" max="2" width="15.59765625" style="5" bestFit="1" customWidth="1"/>
    <col min="3" max="3" width="17.09765625" style="5" bestFit="1" customWidth="1"/>
    <col min="4" max="16384" width="10.8984375" style="5"/>
  </cols>
  <sheetData>
    <row r="1" spans="1:3">
      <c r="A1" s="711" t="s">
        <v>256</v>
      </c>
      <c r="B1" s="712"/>
    </row>
    <row r="2" spans="1:3">
      <c r="A2" s="401" t="s">
        <v>440</v>
      </c>
      <c r="B2" s="402">
        <v>200000000</v>
      </c>
    </row>
    <row r="3" spans="1:3">
      <c r="A3" s="401" t="s">
        <v>441</v>
      </c>
      <c r="B3" s="402">
        <v>200000000</v>
      </c>
    </row>
    <row r="4" spans="1:3">
      <c r="A4" s="401" t="s">
        <v>442</v>
      </c>
      <c r="B4" s="402">
        <v>200000000</v>
      </c>
    </row>
    <row r="5" spans="1:3">
      <c r="A5" s="401" t="s">
        <v>443</v>
      </c>
      <c r="B5" s="402">
        <v>200000000</v>
      </c>
    </row>
    <row r="6" spans="1:3">
      <c r="A6" s="711" t="s">
        <v>257</v>
      </c>
      <c r="B6" s="712"/>
      <c r="C6" s="408">
        <f>SUM(B2:B5)</f>
        <v>800000000</v>
      </c>
    </row>
    <row r="7" spans="1:3">
      <c r="A7" s="515" t="s">
        <v>444</v>
      </c>
      <c r="B7" s="516">
        <v>150000000</v>
      </c>
    </row>
    <row r="8" spans="1:3">
      <c r="A8" s="515" t="s">
        <v>445</v>
      </c>
      <c r="B8" s="516">
        <v>150000000</v>
      </c>
    </row>
    <row r="9" spans="1:3">
      <c r="A9" s="515" t="s">
        <v>446</v>
      </c>
      <c r="B9" s="516">
        <v>135000000</v>
      </c>
    </row>
    <row r="10" spans="1:3">
      <c r="A10" s="515" t="s">
        <v>447</v>
      </c>
      <c r="B10" s="516">
        <v>100000000</v>
      </c>
    </row>
    <row r="11" spans="1:3">
      <c r="A11" s="515" t="s">
        <v>448</v>
      </c>
      <c r="B11" s="516">
        <v>100000000</v>
      </c>
    </row>
    <row r="12" spans="1:3">
      <c r="A12" s="401" t="s">
        <v>449</v>
      </c>
      <c r="B12" s="402">
        <v>100000000</v>
      </c>
    </row>
    <row r="13" spans="1:3" ht="21.6">
      <c r="A13" s="401" t="s">
        <v>450</v>
      </c>
      <c r="B13" s="402">
        <v>150000000</v>
      </c>
    </row>
    <row r="14" spans="1:3">
      <c r="A14" s="401" t="s">
        <v>451</v>
      </c>
      <c r="B14" s="402">
        <v>200000000</v>
      </c>
    </row>
    <row r="15" spans="1:3">
      <c r="A15" s="401" t="s">
        <v>452</v>
      </c>
      <c r="B15" s="402">
        <v>206887500</v>
      </c>
    </row>
    <row r="16" spans="1:3">
      <c r="A16" s="401" t="s">
        <v>453</v>
      </c>
      <c r="B16" s="402">
        <v>200000000</v>
      </c>
    </row>
    <row r="17" spans="1:3" ht="21.6">
      <c r="A17" s="401" t="s">
        <v>454</v>
      </c>
      <c r="B17" s="402">
        <v>3500000000</v>
      </c>
    </row>
    <row r="18" spans="1:3">
      <c r="A18" s="401" t="s">
        <v>455</v>
      </c>
      <c r="B18" s="402">
        <v>500000000</v>
      </c>
    </row>
    <row r="19" spans="1:3" ht="21.6">
      <c r="A19" s="401" t="s">
        <v>456</v>
      </c>
      <c r="B19" s="402">
        <v>3500000000</v>
      </c>
    </row>
    <row r="20" spans="1:3">
      <c r="A20" s="401" t="s">
        <v>690</v>
      </c>
      <c r="B20" s="402">
        <v>1500000000</v>
      </c>
    </row>
    <row r="21" spans="1:3" ht="21.6">
      <c r="A21" s="401" t="s">
        <v>457</v>
      </c>
      <c r="B21" s="402">
        <v>1000000000</v>
      </c>
    </row>
    <row r="22" spans="1:3">
      <c r="A22" s="713" t="s">
        <v>258</v>
      </c>
      <c r="B22" s="714"/>
      <c r="C22" s="408">
        <f>SUM(B7:B21)</f>
        <v>11491887500</v>
      </c>
    </row>
    <row r="23" spans="1:3" ht="20.399999999999999">
      <c r="A23" s="403" t="s">
        <v>458</v>
      </c>
      <c r="B23" s="404">
        <v>1000000000</v>
      </c>
    </row>
    <row r="24" spans="1:3">
      <c r="A24" s="403" t="s">
        <v>459</v>
      </c>
      <c r="B24" s="404">
        <v>1000000000</v>
      </c>
    </row>
    <row r="25" spans="1:3">
      <c r="A25" s="403" t="s">
        <v>460</v>
      </c>
      <c r="B25" s="404">
        <v>1300000000</v>
      </c>
    </row>
    <row r="26" spans="1:3">
      <c r="A26" s="401" t="s">
        <v>461</v>
      </c>
      <c r="B26" s="402">
        <v>400000000</v>
      </c>
    </row>
    <row r="27" spans="1:3" ht="21.6">
      <c r="A27" s="401" t="s">
        <v>462</v>
      </c>
      <c r="B27" s="402">
        <v>100000000</v>
      </c>
    </row>
    <row r="28" spans="1:3">
      <c r="A28" s="401" t="s">
        <v>463</v>
      </c>
      <c r="B28" s="402">
        <v>300000000</v>
      </c>
      <c r="C28" s="409">
        <f>SUM(B23:B28)</f>
        <v>4100000000</v>
      </c>
    </row>
    <row r="29" spans="1:3">
      <c r="A29" s="715" t="s">
        <v>464</v>
      </c>
      <c r="B29" s="715"/>
    </row>
    <row r="30" spans="1:3">
      <c r="A30" s="715" t="s">
        <v>259</v>
      </c>
      <c r="B30" s="715"/>
    </row>
    <row r="31" spans="1:3">
      <c r="A31" s="401" t="s">
        <v>465</v>
      </c>
      <c r="B31" s="402">
        <v>100000000</v>
      </c>
    </row>
    <row r="32" spans="1:3" ht="21.6">
      <c r="A32" s="401" t="s">
        <v>466</v>
      </c>
      <c r="B32" s="402">
        <v>100000000</v>
      </c>
    </row>
    <row r="33" spans="1:3" ht="21.6">
      <c r="A33" s="401" t="s">
        <v>467</v>
      </c>
      <c r="B33" s="402">
        <v>100000000</v>
      </c>
      <c r="C33" s="408">
        <f>SUM(B31:B33)</f>
        <v>300000000</v>
      </c>
    </row>
    <row r="34" spans="1:3">
      <c r="A34" s="405" t="s">
        <v>468</v>
      </c>
      <c r="B34" s="406">
        <v>16041887500</v>
      </c>
      <c r="C34" s="9">
        <f>SUM(C3:C33)</f>
        <v>16691887500</v>
      </c>
    </row>
  </sheetData>
  <sheetProtection sheet="1" formatCells="0" formatColumns="0" formatRows="0" insertColumns="0" insertRows="0" insertHyperlinks="0" deleteColumns="0" deleteRows="0" sort="0"/>
  <mergeCells count="5">
    <mergeCell ref="A1:B1"/>
    <mergeCell ref="A6:B6"/>
    <mergeCell ref="A22:B22"/>
    <mergeCell ref="A29:B29"/>
    <mergeCell ref="A30:B30"/>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S47"/>
  <sheetViews>
    <sheetView tabSelected="1" topLeftCell="A10" zoomScale="150" zoomScaleNormal="150" zoomScalePageLayoutView="150" workbookViewId="0">
      <selection activeCell="K21" sqref="K21"/>
    </sheetView>
  </sheetViews>
  <sheetFormatPr baseColWidth="10" defaultRowHeight="15.6"/>
  <cols>
    <col min="1" max="1" width="2" customWidth="1"/>
    <col min="2" max="2" width="2.3984375" customWidth="1"/>
    <col min="3" max="5" width="2.59765625" bestFit="1" customWidth="1"/>
    <col min="9" max="9" width="0" hidden="1" customWidth="1"/>
    <col min="10" max="10" width="30.3984375" style="652" bestFit="1" customWidth="1"/>
    <col min="11" max="11" width="19" customWidth="1"/>
    <col min="12" max="12" width="16.3984375" bestFit="1" customWidth="1"/>
    <col min="13" max="13" width="14.8984375" bestFit="1" customWidth="1"/>
    <col min="18" max="18" width="19.09765625" customWidth="1"/>
  </cols>
  <sheetData>
    <row r="11" spans="1:14">
      <c r="B11" t="s">
        <v>1369</v>
      </c>
    </row>
    <row r="12" spans="1:14" s="37" customFormat="1" ht="39" customHeight="1">
      <c r="A12" s="155" t="s">
        <v>105</v>
      </c>
      <c r="B12" s="155" t="s">
        <v>35</v>
      </c>
      <c r="C12" s="155" t="s">
        <v>37</v>
      </c>
      <c r="D12" s="155" t="s">
        <v>124</v>
      </c>
      <c r="E12" s="155" t="s">
        <v>225</v>
      </c>
      <c r="F12" s="49" t="s">
        <v>1041</v>
      </c>
      <c r="G12" s="624" t="s">
        <v>1033</v>
      </c>
      <c r="H12" s="596" t="s">
        <v>340</v>
      </c>
      <c r="I12" s="63"/>
      <c r="J12" s="653" t="s">
        <v>758</v>
      </c>
      <c r="K12" s="358">
        <f>+L12</f>
        <v>500000000</v>
      </c>
      <c r="L12" s="35">
        <f>SUM(M12:AP12)</f>
        <v>500000000</v>
      </c>
      <c r="M12" s="30">
        <v>500000000</v>
      </c>
      <c r="N12" s="329"/>
    </row>
    <row r="13" spans="1:14" ht="40.799999999999997">
      <c r="A13" s="28" t="s">
        <v>111</v>
      </c>
      <c r="B13" s="28" t="s">
        <v>35</v>
      </c>
      <c r="C13" s="28" t="s">
        <v>37</v>
      </c>
      <c r="D13" s="28" t="s">
        <v>124</v>
      </c>
      <c r="E13" s="28" t="s">
        <v>213</v>
      </c>
      <c r="F13" s="49" t="s">
        <v>988</v>
      </c>
      <c r="G13" s="624" t="s">
        <v>987</v>
      </c>
      <c r="H13" s="63" t="s">
        <v>340</v>
      </c>
      <c r="I13" s="145" t="s">
        <v>343</v>
      </c>
      <c r="J13" s="583" t="s">
        <v>426</v>
      </c>
      <c r="K13" s="358">
        <v>1000000000</v>
      </c>
    </row>
    <row r="14" spans="1:14" ht="30.6">
      <c r="A14" s="28" t="s">
        <v>35</v>
      </c>
      <c r="B14" s="28" t="s">
        <v>37</v>
      </c>
      <c r="C14" s="28" t="s">
        <v>39</v>
      </c>
      <c r="D14" s="28" t="s">
        <v>41</v>
      </c>
      <c r="E14" s="28" t="s">
        <v>768</v>
      </c>
      <c r="F14" s="616"/>
      <c r="G14" s="544" t="s">
        <v>45</v>
      </c>
      <c r="H14" s="544" t="s">
        <v>339</v>
      </c>
      <c r="I14" s="544"/>
      <c r="J14" s="545" t="s">
        <v>46</v>
      </c>
      <c r="K14" s="358">
        <v>375000000</v>
      </c>
    </row>
    <row r="16" spans="1:14">
      <c r="B16" t="s">
        <v>1370</v>
      </c>
    </row>
    <row r="17" spans="1:19" s="37" customFormat="1" ht="33" customHeight="1">
      <c r="A17" s="658" t="s">
        <v>105</v>
      </c>
      <c r="B17" s="658" t="s">
        <v>35</v>
      </c>
      <c r="C17" s="658" t="s">
        <v>37</v>
      </c>
      <c r="D17" s="658" t="s">
        <v>86</v>
      </c>
      <c r="E17" s="658" t="s">
        <v>242</v>
      </c>
      <c r="F17" s="49" t="s">
        <v>1066</v>
      </c>
      <c r="G17" s="662" t="s">
        <v>653</v>
      </c>
      <c r="H17" s="62" t="s">
        <v>340</v>
      </c>
      <c r="I17" s="11"/>
      <c r="J17" s="659" t="s">
        <v>1380</v>
      </c>
      <c r="K17" s="358">
        <f>+L17</f>
        <v>750000000</v>
      </c>
      <c r="L17" s="35">
        <v>750000000</v>
      </c>
      <c r="N17" s="64"/>
      <c r="O17" s="329"/>
    </row>
    <row r="18" spans="1:19" ht="20.399999999999999">
      <c r="A18" s="28" t="s">
        <v>111</v>
      </c>
      <c r="B18" s="28" t="s">
        <v>35</v>
      </c>
      <c r="C18" s="28" t="s">
        <v>37</v>
      </c>
      <c r="D18" s="28" t="s">
        <v>124</v>
      </c>
      <c r="E18" s="28" t="s">
        <v>213</v>
      </c>
      <c r="F18" s="49"/>
      <c r="G18" s="657" t="s">
        <v>653</v>
      </c>
      <c r="H18" s="63" t="s">
        <v>340</v>
      </c>
      <c r="I18" s="145" t="s">
        <v>343</v>
      </c>
      <c r="J18" s="660" t="s">
        <v>1378</v>
      </c>
      <c r="K18" s="358">
        <v>1000000000</v>
      </c>
      <c r="L18" s="661"/>
    </row>
    <row r="19" spans="1:19" ht="40.799999999999997">
      <c r="A19" s="86" t="s">
        <v>68</v>
      </c>
      <c r="B19" s="86" t="s">
        <v>94</v>
      </c>
      <c r="C19" s="86" t="s">
        <v>94</v>
      </c>
      <c r="D19" s="86" t="s">
        <v>94</v>
      </c>
      <c r="E19" s="86" t="s">
        <v>37</v>
      </c>
      <c r="F19" s="49"/>
      <c r="G19" s="678" t="s">
        <v>653</v>
      </c>
      <c r="H19" s="101" t="s">
        <v>339</v>
      </c>
      <c r="I19" s="62"/>
      <c r="J19" s="679" t="s">
        <v>1383</v>
      </c>
      <c r="K19" s="358">
        <v>75000000</v>
      </c>
      <c r="L19" s="661"/>
    </row>
    <row r="20" spans="1:19" ht="30.6">
      <c r="A20" s="157" t="s">
        <v>105</v>
      </c>
      <c r="B20" s="157" t="s">
        <v>35</v>
      </c>
      <c r="C20" s="157" t="s">
        <v>37</v>
      </c>
      <c r="D20" s="157" t="s">
        <v>124</v>
      </c>
      <c r="E20" s="157" t="s">
        <v>234</v>
      </c>
      <c r="F20" s="49"/>
      <c r="G20" s="662" t="s">
        <v>653</v>
      </c>
      <c r="H20" s="62" t="s">
        <v>340</v>
      </c>
      <c r="I20" s="11"/>
      <c r="J20" s="680" t="s">
        <v>1384</v>
      </c>
      <c r="K20" s="358">
        <v>200000000</v>
      </c>
      <c r="L20" s="661"/>
    </row>
    <row r="21" spans="1:19" ht="30.6">
      <c r="A21" s="86" t="s">
        <v>68</v>
      </c>
      <c r="B21" s="87" t="s">
        <v>94</v>
      </c>
      <c r="C21" s="87" t="s">
        <v>94</v>
      </c>
      <c r="D21" s="87" t="s">
        <v>94</v>
      </c>
      <c r="E21" s="87" t="s">
        <v>35</v>
      </c>
      <c r="F21" s="49"/>
      <c r="G21" s="672" t="s">
        <v>653</v>
      </c>
      <c r="H21" s="319" t="s">
        <v>339</v>
      </c>
      <c r="I21" s="319"/>
      <c r="J21" s="673" t="s">
        <v>1382</v>
      </c>
      <c r="K21" s="358">
        <v>400000000</v>
      </c>
      <c r="L21" s="684"/>
    </row>
    <row r="22" spans="1:19">
      <c r="A22" s="663"/>
      <c r="B22" s="663"/>
      <c r="C22" s="663"/>
      <c r="D22" s="663"/>
      <c r="E22" s="663"/>
      <c r="F22" s="650"/>
      <c r="G22" s="682"/>
      <c r="H22" s="651"/>
      <c r="I22" s="664"/>
      <c r="J22" s="683"/>
      <c r="K22" s="635"/>
      <c r="L22" s="684"/>
    </row>
    <row r="23" spans="1:19">
      <c r="A23" t="s">
        <v>1371</v>
      </c>
    </row>
    <row r="24" spans="1:19" ht="40.799999999999997">
      <c r="A24" s="128" t="s">
        <v>50</v>
      </c>
      <c r="B24" s="124" t="s">
        <v>35</v>
      </c>
      <c r="C24" s="124" t="s">
        <v>37</v>
      </c>
      <c r="D24" s="124" t="s">
        <v>86</v>
      </c>
      <c r="E24" s="124" t="s">
        <v>125</v>
      </c>
      <c r="F24" s="49" t="s">
        <v>869</v>
      </c>
      <c r="G24" s="618" t="s">
        <v>867</v>
      </c>
      <c r="H24" s="62" t="s">
        <v>339</v>
      </c>
      <c r="I24" s="11"/>
      <c r="J24" s="273" t="s">
        <v>481</v>
      </c>
      <c r="K24" s="358">
        <f>+L24</f>
        <v>250000000</v>
      </c>
      <c r="L24" s="35">
        <v>250000000</v>
      </c>
      <c r="M24" s="30">
        <v>250000000</v>
      </c>
    </row>
    <row r="25" spans="1:19" ht="30.6">
      <c r="A25" s="128" t="s">
        <v>50</v>
      </c>
      <c r="B25" s="124" t="s">
        <v>39</v>
      </c>
      <c r="C25" s="124" t="s">
        <v>50</v>
      </c>
      <c r="D25" s="124" t="s">
        <v>143</v>
      </c>
      <c r="E25" s="124" t="s">
        <v>147</v>
      </c>
      <c r="F25" s="49" t="s">
        <v>886</v>
      </c>
      <c r="G25" s="619" t="s">
        <v>884</v>
      </c>
      <c r="H25" s="561" t="s">
        <v>340</v>
      </c>
      <c r="I25" s="421"/>
      <c r="J25" s="422" t="s">
        <v>504</v>
      </c>
      <c r="K25" s="358">
        <v>300000000</v>
      </c>
      <c r="L25" s="670">
        <v>300</v>
      </c>
    </row>
    <row r="27" spans="1:19">
      <c r="A27" t="s">
        <v>1372</v>
      </c>
    </row>
    <row r="28" spans="1:19">
      <c r="A28" t="s">
        <v>1373</v>
      </c>
    </row>
    <row r="29" spans="1:19" ht="30.6">
      <c r="A29" s="164" t="s">
        <v>97</v>
      </c>
      <c r="B29" s="164" t="s">
        <v>94</v>
      </c>
      <c r="C29" s="164" t="s">
        <v>94</v>
      </c>
      <c r="D29" s="164" t="s">
        <v>35</v>
      </c>
      <c r="E29" s="164" t="s">
        <v>111</v>
      </c>
      <c r="F29" s="49" t="s">
        <v>1310</v>
      </c>
      <c r="G29" s="618" t="s">
        <v>1217</v>
      </c>
      <c r="H29" s="62" t="s">
        <v>339</v>
      </c>
      <c r="I29" s="291"/>
      <c r="J29" s="254" t="s">
        <v>720</v>
      </c>
      <c r="K29" s="358">
        <f>+L29</f>
        <v>1500000000</v>
      </c>
      <c r="L29" s="35">
        <f>SUM(M29:AP29)</f>
        <v>1500000000</v>
      </c>
      <c r="M29" s="35">
        <v>1500000000</v>
      </c>
    </row>
    <row r="30" spans="1:19" s="37" customFormat="1" ht="29.4" customHeight="1">
      <c r="A30" s="157" t="s">
        <v>105</v>
      </c>
      <c r="B30" s="157" t="s">
        <v>35</v>
      </c>
      <c r="C30" s="157" t="s">
        <v>37</v>
      </c>
      <c r="D30" s="157" t="s">
        <v>124</v>
      </c>
      <c r="E30" s="157" t="s">
        <v>234</v>
      </c>
      <c r="F30" s="49" t="s">
        <v>1056</v>
      </c>
      <c r="G30" s="618" t="s">
        <v>1052</v>
      </c>
      <c r="H30" s="591" t="s">
        <v>340</v>
      </c>
      <c r="I30" s="314"/>
      <c r="J30" s="654" t="s">
        <v>1376</v>
      </c>
      <c r="K30" s="358">
        <f>+L30</f>
        <v>800000000</v>
      </c>
      <c r="L30" s="35">
        <f>SUM(M30:AQ30)</f>
        <v>800000000</v>
      </c>
      <c r="M30" s="30">
        <v>475000000</v>
      </c>
      <c r="N30" s="64"/>
      <c r="O30" s="329"/>
      <c r="R30" s="136">
        <v>320000000</v>
      </c>
      <c r="S30" s="136">
        <v>5000000</v>
      </c>
    </row>
    <row r="31" spans="1:19" s="37" customFormat="1" ht="34.35" customHeight="1">
      <c r="A31" s="157" t="s">
        <v>105</v>
      </c>
      <c r="B31" s="157" t="s">
        <v>35</v>
      </c>
      <c r="C31" s="157" t="s">
        <v>37</v>
      </c>
      <c r="D31" s="157" t="s">
        <v>124</v>
      </c>
      <c r="E31" s="157" t="s">
        <v>234</v>
      </c>
      <c r="F31" s="49" t="s">
        <v>1057</v>
      </c>
      <c r="G31" s="618" t="s">
        <v>1053</v>
      </c>
      <c r="H31" s="591" t="s">
        <v>340</v>
      </c>
      <c r="I31" s="314"/>
      <c r="J31" s="655" t="s">
        <v>1377</v>
      </c>
      <c r="K31" s="358">
        <f>+L31</f>
        <v>85000000</v>
      </c>
      <c r="L31" s="35">
        <f>SUM(M31:AQ31)</f>
        <v>85000000</v>
      </c>
      <c r="M31" s="30">
        <v>85000000</v>
      </c>
      <c r="N31" s="64"/>
      <c r="O31" s="329"/>
    </row>
    <row r="32" spans="1:19" s="37" customFormat="1" ht="33" customHeight="1">
      <c r="A32" s="658" t="s">
        <v>105</v>
      </c>
      <c r="B32" s="658" t="s">
        <v>35</v>
      </c>
      <c r="C32" s="658" t="s">
        <v>37</v>
      </c>
      <c r="D32" s="658" t="s">
        <v>86</v>
      </c>
      <c r="E32" s="658" t="s">
        <v>242</v>
      </c>
      <c r="F32" s="49" t="s">
        <v>1066</v>
      </c>
      <c r="G32" s="620" t="s">
        <v>1065</v>
      </c>
      <c r="H32" s="62" t="s">
        <v>340</v>
      </c>
      <c r="I32" s="11"/>
      <c r="J32" s="659" t="s">
        <v>759</v>
      </c>
      <c r="K32" s="358">
        <v>1000000000</v>
      </c>
      <c r="L32" s="35">
        <v>1000000000</v>
      </c>
      <c r="N32" s="64"/>
      <c r="O32" s="329"/>
    </row>
    <row r="33" spans="1:19">
      <c r="A33" t="s">
        <v>1374</v>
      </c>
    </row>
    <row r="34" spans="1:19" ht="20.399999999999999">
      <c r="A34" s="164" t="s">
        <v>97</v>
      </c>
      <c r="B34" s="164" t="s">
        <v>94</v>
      </c>
      <c r="C34" s="164" t="s">
        <v>94</v>
      </c>
      <c r="D34" s="164" t="s">
        <v>35</v>
      </c>
      <c r="E34" s="164" t="s">
        <v>111</v>
      </c>
      <c r="F34" s="49" t="s">
        <v>1310</v>
      </c>
      <c r="G34" s="618" t="s">
        <v>1217</v>
      </c>
      <c r="H34" s="62" t="s">
        <v>339</v>
      </c>
      <c r="I34" s="291"/>
      <c r="J34" s="655" t="s">
        <v>1375</v>
      </c>
      <c r="K34" s="358">
        <f>+L34</f>
        <v>1500000000</v>
      </c>
      <c r="L34" s="35">
        <f>SUM(M34:AP34)</f>
        <v>1500000000</v>
      </c>
      <c r="M34" s="35">
        <v>1500000000</v>
      </c>
    </row>
    <row r="35" spans="1:19" s="37" customFormat="1" ht="29.4" customHeight="1">
      <c r="A35" s="157" t="s">
        <v>105</v>
      </c>
      <c r="B35" s="157" t="s">
        <v>35</v>
      </c>
      <c r="C35" s="157" t="s">
        <v>37</v>
      </c>
      <c r="D35" s="157" t="s">
        <v>124</v>
      </c>
      <c r="E35" s="157" t="s">
        <v>234</v>
      </c>
      <c r="F35" s="49" t="s">
        <v>1056</v>
      </c>
      <c r="G35" s="618" t="s">
        <v>1052</v>
      </c>
      <c r="H35" s="62" t="s">
        <v>340</v>
      </c>
      <c r="I35" s="11"/>
      <c r="J35" s="656" t="s">
        <v>1368</v>
      </c>
      <c r="K35" s="358">
        <f>+L35</f>
        <v>800000000</v>
      </c>
      <c r="L35" s="35">
        <f>SUM(M35:AQ35)</f>
        <v>800000000</v>
      </c>
      <c r="M35" s="30">
        <v>475000000</v>
      </c>
      <c r="N35" s="64"/>
      <c r="O35" s="329"/>
      <c r="R35" s="136">
        <v>320000000</v>
      </c>
      <c r="S35" s="136">
        <v>5000000</v>
      </c>
    </row>
    <row r="36" spans="1:19" s="37" customFormat="1" ht="34.35" customHeight="1">
      <c r="A36" s="157" t="s">
        <v>105</v>
      </c>
      <c r="B36" s="157" t="s">
        <v>35</v>
      </c>
      <c r="C36" s="157" t="s">
        <v>37</v>
      </c>
      <c r="D36" s="157" t="s">
        <v>124</v>
      </c>
      <c r="E36" s="157" t="s">
        <v>234</v>
      </c>
      <c r="F36" s="49" t="s">
        <v>1057</v>
      </c>
      <c r="G36" s="618" t="s">
        <v>1053</v>
      </c>
      <c r="H36" s="62" t="s">
        <v>340</v>
      </c>
      <c r="I36" s="11"/>
      <c r="J36" s="656" t="s">
        <v>1367</v>
      </c>
      <c r="K36" s="358">
        <f>+L36</f>
        <v>85000000</v>
      </c>
      <c r="L36" s="35">
        <f>SUM(M36:AQ36)</f>
        <v>85000000</v>
      </c>
      <c r="M36" s="30">
        <v>85000000</v>
      </c>
      <c r="N36" s="64"/>
      <c r="O36" s="329"/>
    </row>
    <row r="37" spans="1:19" s="37" customFormat="1" ht="33" customHeight="1">
      <c r="A37" s="658" t="s">
        <v>105</v>
      </c>
      <c r="B37" s="658" t="s">
        <v>35</v>
      </c>
      <c r="C37" s="658" t="s">
        <v>37</v>
      </c>
      <c r="D37" s="658" t="s">
        <v>86</v>
      </c>
      <c r="E37" s="658" t="s">
        <v>242</v>
      </c>
      <c r="F37" s="49" t="s">
        <v>1066</v>
      </c>
      <c r="G37" s="620" t="s">
        <v>1065</v>
      </c>
      <c r="H37" s="62" t="s">
        <v>340</v>
      </c>
      <c r="I37" s="11"/>
      <c r="J37" s="659" t="s">
        <v>1379</v>
      </c>
      <c r="K37" s="358">
        <f>+L37</f>
        <v>1000000000</v>
      </c>
      <c r="L37" s="35">
        <v>1000000000</v>
      </c>
      <c r="N37" s="64"/>
      <c r="O37" s="329"/>
    </row>
    <row r="46" spans="1:19" ht="30.6">
      <c r="A46" s="86" t="s">
        <v>68</v>
      </c>
      <c r="B46" s="87" t="s">
        <v>94</v>
      </c>
      <c r="C46" s="87" t="s">
        <v>94</v>
      </c>
      <c r="D46" s="87" t="s">
        <v>94</v>
      </c>
      <c r="E46" s="87" t="s">
        <v>35</v>
      </c>
      <c r="F46" s="49" t="s">
        <v>907</v>
      </c>
      <c r="G46" s="617" t="s">
        <v>899</v>
      </c>
      <c r="H46" s="48" t="s">
        <v>339</v>
      </c>
      <c r="I46" s="48"/>
      <c r="J46" s="685" t="s">
        <v>439</v>
      </c>
      <c r="K46" s="358">
        <v>500000000</v>
      </c>
    </row>
    <row r="47" spans="1:19" ht="40.799999999999997">
      <c r="A47" s="86" t="s">
        <v>68</v>
      </c>
      <c r="B47" s="86" t="s">
        <v>94</v>
      </c>
      <c r="C47" s="86" t="s">
        <v>94</v>
      </c>
      <c r="D47" s="86" t="s">
        <v>94</v>
      </c>
      <c r="E47" s="86" t="s">
        <v>37</v>
      </c>
      <c r="F47" s="49"/>
      <c r="G47" s="678" t="s">
        <v>653</v>
      </c>
      <c r="H47" s="101" t="s">
        <v>339</v>
      </c>
      <c r="I47" s="62"/>
      <c r="J47" s="686" t="s">
        <v>1383</v>
      </c>
      <c r="K47" s="358">
        <v>75000000</v>
      </c>
    </row>
  </sheetData>
  <sheetProtection sheet="1" formatCells="0" formatColumns="0" formatRows="0" insertColumns="0" insertRows="0" insertHyperlinks="0" deleteColumns="0" deleteRows="0" sort="0"/>
  <phoneticPr fontId="36" type="noConversion"/>
  <pageMargins left="0.75" right="0.75" top="1" bottom="1" header="0.5" footer="0.5"/>
  <colBreaks count="1" manualBreakCount="1">
    <brk id="11"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POAI 2017</vt:lpstr>
      <vt:lpstr>SALDOS DISPONIBLES</vt:lpstr>
      <vt:lpstr>CULTURA</vt:lpstr>
      <vt:lpstr>UAESA</vt:lpstr>
      <vt:lpstr>Hoja2</vt:lpstr>
      <vt:lpstr>'POAI 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imac</dc:creator>
  <cp:lastModifiedBy>JAVIER MONTAÑEZ</cp:lastModifiedBy>
  <cp:lastPrinted>2016-10-25T23:00:45Z</cp:lastPrinted>
  <dcterms:created xsi:type="dcterms:W3CDTF">2016-06-14T15:25:01Z</dcterms:created>
  <dcterms:modified xsi:type="dcterms:W3CDTF">2017-01-31T22:58:05Z</dcterms:modified>
</cp:coreProperties>
</file>