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2240" windowHeight="6990" tabRatio="771" activeTab="0"/>
  </bookViews>
  <sheets>
    <sheet name="AGROPECUARIO" sheetId="1" r:id="rId1"/>
    <sheet name="AMBIENTAL" sheetId="2" r:id="rId2"/>
    <sheet name="CULTURA" sheetId="3" r:id="rId3"/>
    <sheet name="DEPORTE" sheetId="4" r:id="rId4"/>
    <sheet name="GRUPOS VULNERABLES" sheetId="5" r:id="rId5"/>
    <sheet name="EDUCACION" sheetId="6" r:id="rId6"/>
    <sheet name="OTROS SERVICIOS" sheetId="7" r:id="rId7"/>
    <sheet name="AAA" sheetId="8" r:id="rId8"/>
    <sheet name="VIAS" sheetId="9" r:id="rId9"/>
    <sheet name="VIVIENDA" sheetId="10" r:id="rId10"/>
    <sheet name="FORTALECIMIENTO" sheetId="11" r:id="rId11"/>
    <sheet name="EQUIPAMENTO" sheetId="12" r:id="rId12"/>
    <sheet name="JUSTICIA" sheetId="13" r:id="rId13"/>
    <sheet name="DESARROLLO" sheetId="14" r:id="rId14"/>
  </sheets>
  <definedNames/>
  <calcPr fullCalcOnLoad="1"/>
</workbook>
</file>

<file path=xl/comments1.xml><?xml version="1.0" encoding="utf-8"?>
<comments xmlns="http://schemas.openxmlformats.org/spreadsheetml/2006/main">
  <authors>
    <author>dcherrera</author>
    <author>Diana</author>
    <author>DIRECTOR UMATA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O12" authorId="2">
      <text>
        <r>
          <rPr>
            <b/>
            <sz val="9"/>
            <rFont val="Tahoma"/>
            <family val="2"/>
          </rPr>
          <t>No se cual sería el recurso</t>
        </r>
      </text>
    </comment>
  </commentList>
</comments>
</file>

<file path=xl/comments10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H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I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1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H21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I21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H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I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2.xml><?xml version="1.0" encoding="utf-8"?>
<comments xmlns="http://schemas.openxmlformats.org/spreadsheetml/2006/main">
  <authors>
    <author>dcherrera</author>
    <author>Diana</author>
    <author>DIRECTOR UMATA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O12" authorId="2">
      <text>
        <r>
          <rPr>
            <b/>
            <sz val="9"/>
            <rFont val="Tahoma"/>
            <family val="2"/>
          </rPr>
          <t>No se cual sería el recurso</t>
        </r>
      </text>
    </comment>
  </commentList>
</comments>
</file>

<file path=xl/comments3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H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I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4.xml><?xml version="1.0" encoding="utf-8"?>
<comments xmlns="http://schemas.openxmlformats.org/spreadsheetml/2006/main">
  <authors>
    <author>dcherrera</author>
    <author>Diana</author>
  </authors>
  <commentList>
    <comment ref="B7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5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H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I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6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7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H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I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8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H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I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H2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I2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43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H43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I43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59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H59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I59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9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H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I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<sst xmlns="http://schemas.openxmlformats.org/spreadsheetml/2006/main" count="1735" uniqueCount="547">
  <si>
    <t>RECURSOS FINANCIEROS (MILES DE PESOS )</t>
  </si>
  <si>
    <t>GERENCIA</t>
  </si>
  <si>
    <t xml:space="preserve">META DE RESULTADO </t>
  </si>
  <si>
    <t xml:space="preserve">INDICADOR </t>
  </si>
  <si>
    <t>META  CUATRIENIO</t>
  </si>
  <si>
    <t>DPTO</t>
  </si>
  <si>
    <t>REGALIAS</t>
  </si>
  <si>
    <t>CREDITO</t>
  </si>
  <si>
    <t xml:space="preserve">OTROS </t>
  </si>
  <si>
    <t>TOTAL</t>
  </si>
  <si>
    <t>POBLACION BENEFICIADA</t>
  </si>
  <si>
    <t xml:space="preserve">VERIFICACIÒN </t>
  </si>
  <si>
    <t>PROYECTO</t>
  </si>
  <si>
    <t xml:space="preserve">ACTIVIDADES </t>
  </si>
  <si>
    <t>META DE PRODUCTO 2</t>
  </si>
  <si>
    <t>META DE PRODUCTO 3</t>
  </si>
  <si>
    <t xml:space="preserve">OBJETIVO DEL EJE / DIMENSIÓN: </t>
  </si>
  <si>
    <t xml:space="preserve">Responsable </t>
  </si>
  <si>
    <t xml:space="preserve">LINEA BASE </t>
  </si>
  <si>
    <t>META  ALCANZADA 1ª SEMESTRE</t>
  </si>
  <si>
    <t>META  ALCANZADA 2ª SEMESTRE</t>
  </si>
  <si>
    <t>RESPONSABLE DIRECTO</t>
  </si>
  <si>
    <t>programado</t>
  </si>
  <si>
    <t xml:space="preserve">ejecutado </t>
  </si>
  <si>
    <t>ejecutado</t>
  </si>
  <si>
    <t xml:space="preserve">Ejecutado 1º Semestre </t>
  </si>
  <si>
    <t>Ejecutado 2º  Semestre</t>
  </si>
  <si>
    <t>UNIDAD DE MEDIDA</t>
  </si>
  <si>
    <t>CODIGO REGISTRO PROYECTO</t>
  </si>
  <si>
    <t>INDICADOR</t>
  </si>
  <si>
    <t>RECURSO PROPIO</t>
  </si>
  <si>
    <t>SGP ESPECIFICO</t>
  </si>
  <si>
    <t>SGP LIBRE DESTINACION</t>
  </si>
  <si>
    <t>NACION</t>
  </si>
  <si>
    <t>Realizar la captura de la información para el SIGAP del 80% de los usuarios del programa de asistencia técnica agropecuaria.</t>
  </si>
  <si>
    <t>Contratar Profesionales y personal necesario para el servicio de Asistencia Tecnica Directa Rural</t>
  </si>
  <si>
    <t>Aumentar la productividad del sector agropecuario en   1500  toneladas producidas durante el periodo de gobierno</t>
  </si>
  <si>
    <t>ND</t>
  </si>
  <si>
    <t>Efectuar  jornadas de vacunación contra la fiebre aftosa y bruselosis bovina, rabia, encefalitis equina venezolana y Peste porcina clásica.</t>
  </si>
  <si>
    <t>Incentivar el establecimiento de cultivos de Pancoger a 100 familias en el cuatrenio.</t>
  </si>
  <si>
    <t>PLAN DE DESARROLLO: "POR EL DESARROLLO INTEGRAL DE CHAGUANI" 2012-2015</t>
  </si>
  <si>
    <t>META  VIGENCIA(2013)</t>
  </si>
  <si>
    <t>SEGURIDAD ALIMENTARIA</t>
  </si>
  <si>
    <t xml:space="preserve">COMPONENTE DE EFICACIA - PLAN DE ACCIÓN - VIGENCIA  2013 - </t>
  </si>
  <si>
    <t>EJE:                   DESARROLLO ECONOMICO PRODUCTIVO Y EMPRESARIAL</t>
  </si>
  <si>
    <t>SECTOR :                 AGROPECUARIO</t>
  </si>
  <si>
    <r>
      <t>PROGRAMA</t>
    </r>
    <r>
      <rPr>
        <b/>
        <sz val="9"/>
        <rFont val="Arial"/>
        <family val="2"/>
      </rPr>
      <t>:        POR EL DESARROLLO AGROPECUARIO DE CHAGUANI</t>
    </r>
  </si>
  <si>
    <r>
      <t>OBJETIVOS</t>
    </r>
    <r>
      <rPr>
        <sz val="9"/>
        <rFont val="Arial"/>
        <family val="2"/>
      </rPr>
      <t xml:space="preserve">:  </t>
    </r>
  </si>
  <si>
    <t xml:space="preserve">COOPE-RANTE </t>
  </si>
  <si>
    <t>GIOVANNI ALEXANDER QUILAGUY AYURE - Director UMATA</t>
  </si>
  <si>
    <t>No. de toneladas producidas</t>
  </si>
  <si>
    <t>PRESTACIÓN DEL SERVICIO DE ASISTENCIA TECNICA AGROPECUARIA</t>
  </si>
  <si>
    <t>Contratación del personal Profesional</t>
  </si>
  <si>
    <t>Unidad</t>
  </si>
  <si>
    <t>No. de personas contratadas</t>
  </si>
  <si>
    <t>Comprobantes de egreso</t>
  </si>
  <si>
    <t>Secretario de Gobierno</t>
  </si>
  <si>
    <t>Contratación de técnico de apoyo para el servicio de asistencia técnica</t>
  </si>
  <si>
    <t>Contratos</t>
  </si>
  <si>
    <t>Director UMATA</t>
  </si>
  <si>
    <t>Gestion para traer a un pasante para el apoyo de las actividades de asistencia técnica</t>
  </si>
  <si>
    <t>No. de pasantes aceptados</t>
  </si>
  <si>
    <t>Informes de pasantía</t>
  </si>
  <si>
    <t>SENA</t>
  </si>
  <si>
    <t>Realizar la visitas a campo de los productores agropecuarios, como apoyo al programa de sanidad animal</t>
  </si>
  <si>
    <t>No. de visitas a campo</t>
  </si>
  <si>
    <t>Boletas de visita</t>
  </si>
  <si>
    <t>Personal UMATA</t>
  </si>
  <si>
    <t>META DE PRODUCTO 4</t>
  </si>
  <si>
    <t>PROMOCIÓN DE ALIANZAS, ASOCIACIONES U OTRAS FORMAS ASOCIATIVAS DE PRODUCTORES PARA LA SIEMBRA Y MEJORAMIENTO DE CULTIVOS Y LA COMERCIALIZACIÓN DE PRODUCTOS.</t>
  </si>
  <si>
    <t>APOYAR EL PROCESO DE SIEMBRA, MEJORAMIENTO Y CERTIFICACION DE CULTIVOS</t>
  </si>
  <si>
    <t>HECTÁREAS</t>
  </si>
  <si>
    <t>No. Hectáreas  intervenidas</t>
  </si>
  <si>
    <t>Federación de cafeteros
comité de Caucheros</t>
  </si>
  <si>
    <t>Proyecto de apoyo a la asociación de paneleros de Chaguaní</t>
  </si>
  <si>
    <t>No. de productores beneficiados</t>
  </si>
  <si>
    <t>Asociación de Paneleros de Chaguaní</t>
  </si>
  <si>
    <t>Proyecto de gallinas ponedoras para la asociación de mujeres de Chaguaní</t>
  </si>
  <si>
    <t>No. de familias beneficiadas</t>
  </si>
  <si>
    <t>Asociación de mujeres</t>
  </si>
  <si>
    <t>IMPLEMENTACIÓN DE UN PARQUE DE MAQUINARIA AGRÍCOLA</t>
  </si>
  <si>
    <t>Gestionar un proyecto para la adquisición de un tractor</t>
  </si>
  <si>
    <t>Proyectos presentados</t>
  </si>
  <si>
    <t>proyectos gestionados</t>
  </si>
  <si>
    <t>Gestionar la elaboración de un acuerdo para la creación y reglamentación de un fondo para prestar el servicio de asistencia técnica y mecanización del municipio</t>
  </si>
  <si>
    <t>Proyectos de acuerdo presentados</t>
  </si>
  <si>
    <t>CONCEJO MJUNICIPAL</t>
  </si>
  <si>
    <t>Adquisición de implementos para el parque de maquinaria agrícola</t>
  </si>
  <si>
    <t>Elementos adquiridos</t>
  </si>
  <si>
    <t>UMATA</t>
  </si>
  <si>
    <t>IMPLEMENTACION DEL SISTEMA DE INFORMACION GEOGRÁFICA AGROPECUARIA SIGAP</t>
  </si>
  <si>
    <t>No. de encuestas realizadas</t>
  </si>
  <si>
    <t>Realizar la digitalización de la información para el Sistema de Información Geográfica Agropecuaria SIGAP.</t>
  </si>
  <si>
    <t>No. de encuestas digitalizadas</t>
  </si>
  <si>
    <t>SANIDAD Y PRODUCTIVIDAD ANIMAL</t>
  </si>
  <si>
    <t>Efectuar  programas de vacunación contra la fiebre aftosa y brucelosis bovina, contro de la rabia en caninos y felinos, Encefalitis equina venezolana y Peste porcina clásica.</t>
  </si>
  <si>
    <t>Campañas realizadas</t>
  </si>
  <si>
    <t>JORNADAS REALIZADAS - ANIMALES VACUNADOS</t>
  </si>
  <si>
    <t>ICA, FEDEGAN</t>
  </si>
  <si>
    <t>UMATA - FEDEGAN - INSPECTOR DE SANIDAD</t>
  </si>
  <si>
    <t>Mejoramiento genético bovino y porcino</t>
  </si>
  <si>
    <t>animales inseminados</t>
  </si>
  <si>
    <t>No. de animales inseminados.</t>
  </si>
  <si>
    <t>Capacitar a pequeños productores en prácticas de agricultura y ganadería de conservación, y el uso eficientes de recursos.</t>
  </si>
  <si>
    <t>personas capacitadas</t>
  </si>
  <si>
    <t>Personas capacitadas</t>
  </si>
  <si>
    <t>ANDI -  CAR</t>
  </si>
  <si>
    <t>Cirugias de esterilización canina y felina</t>
  </si>
  <si>
    <t>No. Animales operados</t>
  </si>
  <si>
    <t>Incentivar el establecimiento de cultivos de Pancoger y huertas caseras a 100 familias de la zona rural.</t>
  </si>
  <si>
    <t>No. de familias</t>
  </si>
  <si>
    <t>Listado de beneficiarios, Registro fotográfico</t>
  </si>
  <si>
    <t>INCENTIVAR Y CAPACITAR A  PEQUEÑOS PRODUCTORES SOBRE EL USO EFICIENTE DE LOS RECURSOS</t>
  </si>
  <si>
    <r>
      <t>PROGRAMA</t>
    </r>
    <r>
      <rPr>
        <b/>
        <sz val="9"/>
        <rFont val="Arial"/>
        <family val="2"/>
      </rPr>
      <t>:        CHAGUANI AMBIENTALMENTE SOSTENIBLE</t>
    </r>
  </si>
  <si>
    <r>
      <t>OBJETIVOS</t>
    </r>
    <r>
      <rPr>
        <sz val="9"/>
        <rFont val="Arial"/>
        <family val="2"/>
      </rPr>
      <t>:  Buscar estrategias para contribuir a la recuperación del equilibrio entre la oferta y la demanda de los bienes y servicios ambientales y de los recursos naturales renovables en el Municipio, como base para asegurar el desarrollo sostenible y el bienestar de las actuales y futuras generaciones.</t>
    </r>
  </si>
  <si>
    <t>Recuperar y mantener el 30% las microcuencas</t>
  </si>
  <si>
    <t>% DE CUENCAS RECUPERADAS</t>
  </si>
  <si>
    <t>EDUCACION AMBIENTAL NO FORMAL</t>
  </si>
  <si>
    <t>Implementación del Sistema de Gestión Ambiental SIGAM</t>
  </si>
  <si>
    <t>Campañas educacion e implementación de estrategias para la disposición, eliminación y reciclaje de residuos líquidos y sólidos</t>
  </si>
  <si>
    <t>Realizar una campaña anual sobre el manejo de residuos solidos</t>
  </si>
  <si>
    <t>No de campañas realizadas</t>
  </si>
  <si>
    <t>POBLACION GENERAL</t>
  </si>
  <si>
    <t>Jefe de servicios públicos</t>
  </si>
  <si>
    <t>ADQUISICION  DE  PREDIOS DE RESERVA HIDRICA Y ZONAS DE RESERVA NATURALES Y AREAS DE INTERES PARA ACUEDUCTOS</t>
  </si>
  <si>
    <t>Comprar 20 Hectareas de predios con fines de interes hídrido o reservas hidro-forestales</t>
  </si>
  <si>
    <t>Hectáreas</t>
  </si>
  <si>
    <t>No. Hectáreas adquiridas</t>
  </si>
  <si>
    <t>CERTIFICADOS DE TRADICION Y LIBERTAD</t>
  </si>
  <si>
    <t>CONSERVACION, PROTECCION Y REFORESTACION DE CUENCAS Y MICROCUENCAS.</t>
  </si>
  <si>
    <t>Reforestar  y/o mantenimiento de 15 Hectareas con arbloes nativos para el mejoramiento y recuperación de cuencas y microcuencas hidrograficas</t>
  </si>
  <si>
    <t>No. Hectáreas intervenidas</t>
  </si>
  <si>
    <t>CONSERVACION, PROTECCION Y REFORESTACION DE CUENCAS Y MICROCUENCAS, AFLUENTES DEL RIO GRANDE DE LA MAGDALENA</t>
  </si>
  <si>
    <t>Proteger y conservar las fuentes hidricas del Municipio Afluentes del Rio Magdalena con programas de revegetalizacion, Limpieza y protección</t>
  </si>
  <si>
    <t>No de jornadas de proteccion, limpieza y revegetalizacion en el cuatrenio</t>
  </si>
  <si>
    <t xml:space="preserve">COMPONENTE DE EFICACIA - PLAN DE ACCIÒN - VIGENCIA  2013 - </t>
  </si>
  <si>
    <t>EJE:                              PROGRESO SOCIAL</t>
  </si>
  <si>
    <t>SECTOR :                         ARTE Y CULTURA</t>
  </si>
  <si>
    <r>
      <t>PROGRAMA</t>
    </r>
    <r>
      <rPr>
        <b/>
        <sz val="8"/>
        <rFont val="Arial"/>
        <family val="2"/>
      </rPr>
      <t>:              CHAGUANI CULTURAL Y MUSICAL</t>
    </r>
  </si>
  <si>
    <r>
      <t xml:space="preserve">OBJETIVO: </t>
    </r>
    <r>
      <rPr>
        <sz val="9"/>
        <rFont val="Arial"/>
        <family val="2"/>
      </rPr>
      <t>Rescatar y fomentar nuestras tradiciones y arraigos culturales.</t>
    </r>
  </si>
  <si>
    <t xml:space="preserve">COOPERANTE </t>
  </si>
  <si>
    <t>JUAN CARLOS FLOREZ                    Técnico  oficina de Cultura y Desarrollo Social</t>
  </si>
  <si>
    <t xml:space="preserve">Ampliación de la cobertura en los programas culturales del municipio. </t>
  </si>
  <si>
    <t>No. De programas implementados</t>
  </si>
  <si>
    <t>SUBPROYECTOS</t>
  </si>
  <si>
    <t>META DE PRODUCTO 1</t>
  </si>
  <si>
    <t>ESCUELA DE FORMACION MUSICAL</t>
  </si>
  <si>
    <t>FORMADORES MUSICALES</t>
  </si>
  <si>
    <t>Contratar un instructor idoneo en musica por año durante el periodo de gobierno</t>
  </si>
  <si>
    <t>instructores contratados</t>
  </si>
  <si>
    <t>INFORME Y REGISTRO</t>
  </si>
  <si>
    <t>JUAN CARLOS FLOREZ</t>
  </si>
  <si>
    <t>ADQUISICION DE INSTRUMENTOS MUSICALES</t>
  </si>
  <si>
    <t>FORMULAR PROYECTO DENTRO PLAN DE CONCERTACION MINISTERIO DE CULTURA</t>
  </si>
  <si>
    <t>Realizar una dotacion para la banda marcial y municipal en los cuatro años</t>
  </si>
  <si>
    <t>No de dotaciones</t>
  </si>
  <si>
    <t>ADQUISIIÒN DE INSTRUMENTOS MUSICALES</t>
  </si>
  <si>
    <t>MANTENIMIENTO DE INSTRUMENTOS MUSICALES</t>
  </si>
  <si>
    <t>Reconocer las diferentes expresiones artísticas como una de las mejores formas para crear en el ser humano sensibilidad social y aprecio por la estética y la ética. Bajo esta premisa seguirán funcionando las escuelas de formación artística que tradicionalmente han recibido apoyo de la Administración.</t>
  </si>
  <si>
    <t>Numero de instructores contratados</t>
  </si>
  <si>
    <t>PI, I, AD, JUV, AD, VCA.</t>
  </si>
  <si>
    <t>ESCUELA DE FORMACION CULTURAL</t>
  </si>
  <si>
    <t>FORMADORES CULTURALES</t>
  </si>
  <si>
    <t>Contratar un instructor en danzas que sea técnico, tecnologo o profesional según el patronato Colombiano de danzas,  para  apoyar la escuela de formación de danzas.</t>
  </si>
  <si>
    <t>Rescatar y fomentar el arraigo cultural, nuestras tradiciones e idosincracias, de nuestros antepasados para que estos sigan en la memoria de los Chaguaniceños.</t>
  </si>
  <si>
    <t>PI, I, AD, JUV, AD, AD-M, VCA, DISCAP.</t>
  </si>
  <si>
    <t>Contratar un instructor en teatro que sea Técnico, Tecnologo o profesional en artes escenicas, para apoyar la escuela de formaciónn en teatro.</t>
  </si>
  <si>
    <t>TÚ Y EL CONOCIMIENTO</t>
  </si>
  <si>
    <t>FORMADORES DEL CONOCIMIENTO</t>
  </si>
  <si>
    <t>CONTRATAR UN BIBLIOTECARIO</t>
  </si>
  <si>
    <t>contratar un bibliotecario</t>
  </si>
  <si>
    <t>Numero de personas contratatdas</t>
  </si>
  <si>
    <t>CONTRATAR UN LUDOTECARIO</t>
  </si>
  <si>
    <t>contratar un ludotecario</t>
  </si>
  <si>
    <t>ADQUSICION MATERIAL BIBLIOGRAFICO Y MOBILIARIO</t>
  </si>
  <si>
    <t>Adquisición material de lectura de primera infancia</t>
  </si>
  <si>
    <t>lograr en nuestros infantes unos  mejores  habitos de lectura a traves de materiales ludicos a tractivos para la poblacion objeto.</t>
  </si>
  <si>
    <t>adquisicion de material bibliográfico</t>
  </si>
  <si>
    <t>mejorar las condiciones para la investigacionde los  infantes, jovenes, adolescentes y adultos que visitan la biblioteca publica municipal</t>
  </si>
  <si>
    <t>adquisicón de mobiliario</t>
  </si>
  <si>
    <t>DESARROLLO DE EVENTOS CULTURALES</t>
  </si>
  <si>
    <t xml:space="preserve">Realización del Reinado Turistico y cultural de la simpatía, </t>
  </si>
  <si>
    <t>Apoyar los espacios de expresión cultural, dándole especial énfasis a los festivales, encuentros, la celebración del día del campesino, los conciertos musicales, exposiciones, etc. De otro lado  apoyar  la participación del municipio en eventos de orden regional, departamental y nacional.</t>
  </si>
  <si>
    <t>Numero de eventos programados</t>
  </si>
  <si>
    <t>realizacion del Festival turistico y culturaldel Soltero</t>
  </si>
  <si>
    <t>Dia del Campesino</t>
  </si>
  <si>
    <t xml:space="preserve"> Ferias y fiestas</t>
  </si>
  <si>
    <t xml:space="preserve"> Celebración del cumpleaños del Municipio de Chaguani Fiesta del señor de la salud</t>
  </si>
  <si>
    <t xml:space="preserve">  Festival de poesia y encuentro de escritores</t>
  </si>
  <si>
    <t>Realizacion del Festival Turistico y Cultural del Poncho</t>
  </si>
  <si>
    <t xml:space="preserve"> participación en los zonales departamentales y encuentros culturales provinciales. </t>
  </si>
  <si>
    <t>SECTOR :                         ATENCIÓN A GRUPOS VULNERABLES</t>
  </si>
  <si>
    <r>
      <t>PROGRAMA</t>
    </r>
    <r>
      <rPr>
        <b/>
        <sz val="8"/>
        <rFont val="Arial"/>
        <family val="2"/>
      </rPr>
      <t>:              POR UNA CHAGUANI CON IGUALDAD DE DERECHOS</t>
    </r>
  </si>
  <si>
    <r>
      <t xml:space="preserve">OBJETIVO: </t>
    </r>
    <r>
      <rPr>
        <sz val="9"/>
        <rFont val="Arial"/>
        <family val="2"/>
      </rPr>
      <t xml:space="preserve">Garantizar una vida digna en pro de la no vulneración de sus derechos constitucionales. </t>
    </r>
  </si>
  <si>
    <t>Reducir el nivel de población vulnerable y aumentar el porcentaje de atención en los mismos.</t>
  </si>
  <si>
    <t>FORTALECIENDO LA PRIMERA INFANCIA,  INFANCIA, LA ADOLESCENCIA, JUVENTUD  Y LA FAMILIA</t>
  </si>
  <si>
    <t>dia de la niñez</t>
  </si>
  <si>
    <t>Desarrollar actividades recreativas y ludicas que concientizen a los padres  de familia acerca de la importancia del juego y la comunicación con sus hijos.</t>
  </si>
  <si>
    <t>No de participantes</t>
  </si>
  <si>
    <t>PI, I</t>
  </si>
  <si>
    <t>dia del dulce</t>
  </si>
  <si>
    <t>Desarrollar actividades ludicas y recreativas entre padres e hijos con el fin de mejorar su comunicación</t>
  </si>
  <si>
    <t>celebracion del dia de la familia</t>
  </si>
  <si>
    <t>desarrollar una actividad que permita la concientizacion de los padres de familia entorno a la relacion con sus hijos enfocados  a evitar el maltrato infantil la violencia intrafamiliar</t>
  </si>
  <si>
    <t>PI,I AD, JUV,AD- A. AD-M,  VCA.</t>
  </si>
  <si>
    <t>Talleres reflexivos de Socialización del tema, medios de comunicación familiar y otros.</t>
  </si>
  <si>
    <t>Desarrollar acciones que permitan la protección y desarrollo de la primera  infancia, infancia, la adolescencia  y juventud para el cambio social, teniendo en cuenta los ciclos de vida.</t>
  </si>
  <si>
    <t>Cobertura de población.</t>
  </si>
  <si>
    <t>PI, I, AD, JUV, AD.</t>
  </si>
  <si>
    <t>FORTALECER LA ATENCIÓN INTEGRAL DE NUESTROS ADULTOS MAYORES</t>
  </si>
  <si>
    <t xml:space="preserve">Realizar una reunion por mes para organizar actividades de tipo ludico recreativas y de promoción y prevención de la salud; entregar suplementos nutricionales a los adultos mayores en condiciones de pobreza extrema. </t>
  </si>
  <si>
    <t>Fortalecer la atención integral y el apoyo a los adultos mayores, en aspectos de salud, espacios de ocupación del tiempo libre, el derecho a la seguridad alimentaria y nutricional de toda la población especialmente de aquellos adultos mayores con condiciones socioeconómicas que los coloca en situación de alto grado de vulnerabilidad</t>
  </si>
  <si>
    <t>Numero de adultos mayores participantes</t>
  </si>
  <si>
    <t xml:space="preserve"> AD-M, VCA, DISCAP.</t>
  </si>
  <si>
    <t>MUJER EJERCE TUS DERECHOS</t>
  </si>
  <si>
    <t>La mujer como sujeto de valor. Sensibilizacion en torno a la violencia, mecanismos de defensa y erradicación de las causas primarias de violencia.</t>
  </si>
  <si>
    <t>Desarrollar proyectos productivos para la mujer  en asocio con el departamento y la nación, para que la mujer, ejerza sus derechos a través de capacitación que le permitan conocer sus derechos  en todos los ámbitos.</t>
  </si>
  <si>
    <t>JULIO CESAR GOMEZ J</t>
  </si>
  <si>
    <t>BIENESTAR SOCIAL UNA ALIANZA PARA LA SUPERACION DE LA EXCLUSION SOCIAL</t>
  </si>
  <si>
    <t>Adquisición de insumos, suministros y dotación para el desarrollo de programas destinados a población en situación de discapacidad que faciliten su movilidad y una mejor interaccion en la sociedad.</t>
  </si>
  <si>
    <t>Lograr que la población Chaguaniceña que se encuentra en situación de discapacidad, supere su condición actual, garantizando que las acciones que se realicen atiendan a la población que lo necesita, mejorando los niveles de inclusión social y dignificación del ser humano</t>
  </si>
  <si>
    <t>JULIO CESAR GOMEZ</t>
  </si>
  <si>
    <t xml:space="preserve">Realizar Talleres reflectivos, conferencias, cineforos para la sensibilizacion de la realidad LGTBI en el Municipio. </t>
  </si>
  <si>
    <t>Dignificar la condición de ser humano de la población L.G.T.B., para lograr mayores nivels de inclusión social por medio atencion directa  ha este grupo poblacional.</t>
  </si>
  <si>
    <t>ATENCION A LA POBLACION EN SITUACION DE DESPLAZAMIENTO, DESMOVILIZADOS Y/O VICTIMAS DE LA VIOLENCIA.</t>
  </si>
  <si>
    <t>ATENCION INMEDIATA, ALBERGUE TEMPORAL Y  ASISTENCIA ALIMENTARIA A LA POBLACION  EN SITUACION DE DESPLAZAMIENTO, DESMOBILIZADOS Y/O VICTIMAS DE LA VIOLENCIA</t>
  </si>
  <si>
    <t>DAR UNA ATENCION OPORTUNA EN ARAS DE GARANTIZAR UNA VIDA DIGNA A DICHA POBLACION</t>
  </si>
  <si>
    <t>POBLACION OBJETO</t>
  </si>
  <si>
    <t>SONIA CASTIBLANCO</t>
  </si>
  <si>
    <t>SECTOR :                         RECREACION Y DEPORTES</t>
  </si>
  <si>
    <r>
      <t>PROGRAMA</t>
    </r>
    <r>
      <rPr>
        <b/>
        <sz val="8"/>
        <rFont val="Arial"/>
        <family val="2"/>
      </rPr>
      <t>:              RECREACION Y DEPORTE PARA TODOS</t>
    </r>
  </si>
  <si>
    <t>ISABEL CANTOR           ROMERO            Auxiliar Administrativo de Deportes</t>
  </si>
  <si>
    <t>FORTALECIMIENTO DE LAS ESCUELAS DE FORMACION DEPORTIVA</t>
  </si>
  <si>
    <t>Contratar instructores deportivos que sean tecnologos, licenciados o profesionales en el area deportiva,  para  apoyar las cuatro escuelas de formacion deportiva y las Instituciones educativas del municipio.</t>
  </si>
  <si>
    <t>PI, I, AD, JUV.</t>
  </si>
  <si>
    <t>PARTICIPACION Y DESARROLLO DE EVENTOS DEPORTIVOS Y RECREATIVOS</t>
  </si>
  <si>
    <t>INFRAESTRUCTURA DEPORTIVA</t>
  </si>
  <si>
    <t>Formulación y ejecución de  proyectos de inversión en infraestructura deportiva en el sector rural y urbano del municipio de Chaguani</t>
  </si>
  <si>
    <t>CONTRATAR UN INSTRUCTOR DE MUSICA</t>
  </si>
  <si>
    <r>
      <t>OBJETIVOS</t>
    </r>
    <r>
      <rPr>
        <sz val="9"/>
        <rFont val="Arial"/>
        <family val="2"/>
      </rPr>
      <t>:    Optimizar y fortalecer los procesos  deportivos y recreativos para  la comunidad.</t>
    </r>
  </si>
  <si>
    <t xml:space="preserve"> Vincular e integrar el 10% de la poblacion en los procesos de  participacion de las actividades deportivas  y recreativas.</t>
  </si>
  <si>
    <t>ISABEL CANTOR ROMERO</t>
  </si>
  <si>
    <t xml:space="preserve">Contratar instructores para cada disciplina  </t>
  </si>
  <si>
    <t>Adquisicion de implementos deportivos  para escuelas deportivas</t>
  </si>
  <si>
    <t>Contratar la dotaciòn de implementos para las escuelas de formación con el material adecuado para sus practicas</t>
  </si>
  <si>
    <t>Total dotacion implementos deportivos.</t>
  </si>
  <si>
    <t xml:space="preserve">PI, I, AD, JUV,AD,AD-M </t>
  </si>
  <si>
    <t>Realizar la supervision a las  escuelas de formacion deportiva</t>
  </si>
  <si>
    <t>Llevar un control mensual de los instructores en la escuela de formación.</t>
  </si>
  <si>
    <t xml:space="preserve">Formulación y ejecución de programas y proyectos deportivos a nivel municipal, regional, departamental y nacional.  </t>
  </si>
  <si>
    <t>Presentación ante la administración Municipal e Indeportes los diferentes programas y proyectos.</t>
  </si>
  <si>
    <t>No de eventos programados</t>
  </si>
  <si>
    <t>Juegos intercolegiados</t>
  </si>
  <si>
    <t>Contratar el apoyo logistico para la participación a los juegos intercolegiados fase zonal e interzonal.  Hidratación y uniformes.</t>
  </si>
  <si>
    <t>No. de deportistas participantes</t>
  </si>
  <si>
    <t>AD, JUV.</t>
  </si>
  <si>
    <t>Festivales Escolares</t>
  </si>
  <si>
    <t xml:space="preserve">Contratar el apoyo logistico para la realizacón del Festival escolar (Instituciones Educativas de Primaria) en el Municipio, y la participacion de los deportistas en la Provincia y en el Departamento. Hidratacion, alimentacion y uniformes. </t>
  </si>
  <si>
    <t>No. de deportistas  participantes</t>
  </si>
  <si>
    <t>I</t>
  </si>
  <si>
    <t xml:space="preserve">Juegos Comunales </t>
  </si>
  <si>
    <t>Contratar el apoyo logistico para la realización de los juegos Comunales y la participación en los zonales e interzonales. Alimentación,  Uniformes, Juzgamiento, Transporte, Hidratación e incentivo de participación.</t>
  </si>
  <si>
    <t>No. De deportisitas participantes.</t>
  </si>
  <si>
    <t xml:space="preserve"> AD, AD-M, VCA</t>
  </si>
  <si>
    <t>Copa Navideña</t>
  </si>
  <si>
    <t>Contratar el apoyo logistico para la realización de la Copa Navideña. Uniformes, Juzgamiento, Hidratación, e incentivo de participación.</t>
  </si>
  <si>
    <t xml:space="preserve"> JUV, AD, AD-M, </t>
  </si>
  <si>
    <t>Vacaciones Recreativas</t>
  </si>
  <si>
    <t>Contratar el apoyo logistico para la realización de las actividades programadas en la semana de vacaciones recreativas.</t>
  </si>
  <si>
    <t>I, AD, JUV.</t>
  </si>
  <si>
    <t>Campeonatos e integraciones</t>
  </si>
  <si>
    <t>Contratar el apoyo logistico para la realización de los campeonatos de integracion en el sector urbano y sector rural del Municipio y la participacion en los encuentros regionales. Hidratacion, juzgamiento e incentivo de participacion.</t>
  </si>
  <si>
    <t>No. De participaciones en eventos deportivos.</t>
  </si>
  <si>
    <t xml:space="preserve"> AD, AD-M, </t>
  </si>
  <si>
    <t>Copa infantil y juvenil.</t>
  </si>
  <si>
    <t>Contratar el apoyo logistico para realizar la copa infantil y juvenil Hidratacion.juzgamiento, uniformes e incentivo de participación.</t>
  </si>
  <si>
    <t xml:space="preserve"> I, AD, JUV, </t>
  </si>
  <si>
    <t>Construccion el polideportivo municipal</t>
  </si>
  <si>
    <t>Polideportivo municipal construido</t>
  </si>
  <si>
    <t>Reconstruccion de polideportivos rurales</t>
  </si>
  <si>
    <t>Polideportivos reconstruidos y mejorados</t>
  </si>
  <si>
    <t>Mantener los escenarios deportivos urbanos y rurales</t>
  </si>
  <si>
    <t>Escenarios deportivos mantenidos en el cuatrenio</t>
  </si>
  <si>
    <t>JUAN FERNANDO PEDRAZA</t>
  </si>
  <si>
    <t>APOYO A PROGRAMAS ORIENTADAS  LA PRIMERA INFANCIA, INFANCIA , ADOLESCENCIA Y JUVENTUD</t>
  </si>
  <si>
    <t>FORTALECIMIENTO EN EVENTOS  DE RECREACION Y LIBRE ESPARCIMIENTO AL ADULTO MAYOR</t>
  </si>
  <si>
    <t>ATENCION Y APOYO A LA POBLACION VCA</t>
  </si>
  <si>
    <t>SUBPROYECTO</t>
  </si>
  <si>
    <t>SECTOR :                         EDUCACIÓN</t>
  </si>
  <si>
    <r>
      <t>PROGRAMA</t>
    </r>
    <r>
      <rPr>
        <b/>
        <sz val="8"/>
        <rFont val="Arial"/>
        <family val="2"/>
      </rPr>
      <t>:               FORTALECIMIENTO EDUCATIVO</t>
    </r>
  </si>
  <si>
    <r>
      <t>OBJETIVOS</t>
    </r>
    <r>
      <rPr>
        <sz val="9"/>
        <rFont val="Arial"/>
        <family val="2"/>
      </rPr>
      <t>:      Garantizar a la población Chaguaniceña el acceso y la permanencia a una educación pertinente y de calidad, que contribuya a la formación de capital social, convirtiéndola en el eje articulador del desarrollo sostenible del Municipio</t>
    </r>
  </si>
  <si>
    <t>SONIA CASTIBLANCO TORRES  -  Secretaria de Gobierno</t>
  </si>
  <si>
    <t xml:space="preserve"> Ampliar la cobertura estudiantil en 199 estudiantes nuevos (30%)  en los diferentes niveles de educacion</t>
  </si>
  <si>
    <t>No. de estudiantes incorporados al sistema</t>
  </si>
  <si>
    <t xml:space="preserve">UNIDAD DE MEDIDA </t>
  </si>
  <si>
    <t>EDUCACIÓN PARA LA COMPETITIVIDAD</t>
  </si>
  <si>
    <t>Dotar a los estudiantes de material fisico y didactico hasta un 60 % de los estudiantes en el cuatrenio</t>
  </si>
  <si>
    <t>Dotar a los estudiantes de material fisico y didactico hasta un 60%de los estudiantes en el cuatrenio</t>
  </si>
  <si>
    <t>% De estudiantes beneficiados</t>
  </si>
  <si>
    <t>Sonia Castiblanco</t>
  </si>
  <si>
    <t>mantener la cobertura en el transporte escolar en el 100% a los alumnos que lo requieren</t>
  </si>
  <si>
    <t>Mantener la cobertura el transporte escolar en el 100%  a los alumnos que lo requieren</t>
  </si>
  <si>
    <t xml:space="preserve">% de estudiantes beneficiados </t>
  </si>
  <si>
    <t>suministrar refrigerio reforzado al 100% a los estudiantes matriculados</t>
  </si>
  <si>
    <t>Suminstrar Refrigerio reforzado al 100% a los estudiantes matriculados</t>
  </si>
  <si>
    <t>apoyar el programa de culminacion de secundaria convenio CAFAM por año</t>
  </si>
  <si>
    <t>Apoyar el programa de culminacion de secundaria convenio CAFAM por año</t>
  </si>
  <si>
    <t>Numero de programas apoyados  por año</t>
  </si>
  <si>
    <t xml:space="preserve">facilitar el acceso a tecnologia de la informacion en las diferentes sedes educativas </t>
  </si>
  <si>
    <t>Facilitar el acceso a  tecnologia de la informacion en las diferentes  sedes educativas</t>
  </si>
  <si>
    <t>Numero de sedes educativas con acceso a tecnologias informaticas</t>
  </si>
  <si>
    <t>reubicar y construir sedes educativas afectadas por la ola invernal</t>
  </si>
  <si>
    <t>No de escuelas reubicadas</t>
  </si>
  <si>
    <t>realizar el mantenimiento a las sedes educativas urbanas y rurales</t>
  </si>
  <si>
    <t xml:space="preserve">Realizar el mantenimiento a las sedes educativas urbanas y rurales </t>
  </si>
  <si>
    <t>No. De sedes mejoradas</t>
  </si>
  <si>
    <t>MEJORAMIENTO DE LA INFRAESTRUCTURA FISICA Y DOTACION DE LAS INSTITUCIONES EDUCATIVAS</t>
  </si>
  <si>
    <t>Construir restaurantes escolares</t>
  </si>
  <si>
    <r>
      <rPr>
        <sz val="6"/>
        <rFont val="Arial"/>
        <family val="2"/>
      </rPr>
      <t>construir restaurantes escolares</t>
    </r>
    <r>
      <rPr>
        <sz val="10"/>
        <rFont val="Arial"/>
        <family val="2"/>
      </rPr>
      <t xml:space="preserve"> </t>
    </r>
  </si>
  <si>
    <t>No de restaurantes escolares construidos</t>
  </si>
  <si>
    <t xml:space="preserve">adecuar y dotar los restaurantes escolares </t>
  </si>
  <si>
    <t>Adecuar y dotar los Restaurantes escolares urbanos y rurales una vez en el cuatrenio</t>
  </si>
  <si>
    <t>No de restaurantes adecuados</t>
  </si>
  <si>
    <t>JUANFERNANDO PEDRAZA</t>
  </si>
  <si>
    <r>
      <t>OBJETIVOS</t>
    </r>
    <r>
      <rPr>
        <sz val="9"/>
        <rFont val="Arial"/>
        <family val="2"/>
      </rPr>
      <t xml:space="preserve">:     </t>
    </r>
  </si>
  <si>
    <t>JUAN  FERNANDO PEDRAZA  -  Secretaria de Planeacion</t>
  </si>
  <si>
    <t>EJE:                          INFRAESTRUCTURA CONSTRUCCION Y HABITAT</t>
  </si>
  <si>
    <r>
      <t>PROGRAMA</t>
    </r>
    <r>
      <rPr>
        <b/>
        <sz val="8"/>
        <rFont val="Arial"/>
        <family val="2"/>
      </rPr>
      <t>:           MOVILIDAD PARA LA COMPETIVIDAD</t>
    </r>
  </si>
  <si>
    <t>SECTOR :                    VIAS Y TRANSPORTE</t>
  </si>
  <si>
    <t>No de kilometros mantenidos</t>
  </si>
  <si>
    <t>Vías  una alianza para el progres</t>
  </si>
  <si>
    <t>MANTENIMIENTO RUTINARIO   A LA RED TERCIARIA DEL MUNICIPIO</t>
  </si>
  <si>
    <t>MANTENIMIENTO, MEJORAMIENTO  Y REHABILTACION DE VIAS MEDIANTE LA CONSRUCCION DE PLACA HUELLAS, OBRAS DE ARTE, OBRAS DE DRENAJE, OBRAS DE ESTABILIZACION Y OBRAS DE CONTENCION</t>
  </si>
  <si>
    <t xml:space="preserve"> MANTENIMIENTO A LA MAQUNARIA PESADA DEL MUNICIPIO</t>
  </si>
  <si>
    <t>ADQUISICION DE MAQUINARIA PESADA</t>
  </si>
  <si>
    <t>CONSTRUCCION , MEJORAMIENTOVY  RECUPERACION DEL ESPACIO PUBLICO</t>
  </si>
  <si>
    <t>MANTENIMIENTO RUTINARIO A LOS CAMINOS REALES DEL MUNICIPIO</t>
  </si>
  <si>
    <t>CONSTRUCCION DE VIAS</t>
  </si>
  <si>
    <t xml:space="preserve">Realizar 4 contratos de mantenimiento  al parque de maquinaria utilizada en la recuperacion de  la  malla vial durante el periodo de gobierno. </t>
  </si>
  <si>
    <t>No de contratos de mantenimiento a la maquinaria realizados en el cuatrenio</t>
  </si>
  <si>
    <t>Cofinanciar el 10% de la adquisicion de una Motoniveladora para incrementar el parque de maquinaria</t>
  </si>
  <si>
    <t>% e cofinanciacion para adquisicion de maquinaria</t>
  </si>
  <si>
    <t>Recuperar  400 mts de espacio publico para camellon, andenes y senderos peatonales</t>
  </si>
  <si>
    <t>No de metros de espacio publico recuperado</t>
  </si>
  <si>
    <t>Realizar el mantenimiento al 30% de los caminos reales del Municipio</t>
  </si>
  <si>
    <t>% de caminos reales mantenidos en el periodo de gobierno</t>
  </si>
  <si>
    <t xml:space="preserve">Aperturar 5 kilometros de la via que conduce de Cacagual a Puerto Chaguaní </t>
  </si>
  <si>
    <t>No de kilometros de via construida</t>
  </si>
  <si>
    <t xml:space="preserve">Realizar el manteniento rutinario a 90 kilometros de la red vial  terciaria del muicipio </t>
  </si>
  <si>
    <t>Construir 5 kilometros de cinta huellas en vias rurales con obras de drenaje</t>
  </si>
  <si>
    <t>No de Kilometrosd de via con cinta huellas construidas</t>
  </si>
  <si>
    <t>No de kilometros de red vial terciaria con mantenimiento</t>
  </si>
  <si>
    <t>COMPRA DE COMBUSTIBLE</t>
  </si>
  <si>
    <t>GESTIONAR TRES CONVENIOS A NIVEL DEPARTAMENTAL</t>
  </si>
  <si>
    <t>MANTENIMIENTO DE MAQUINARIA</t>
  </si>
  <si>
    <t>CONTRATAR LA RECUPERACION DE ANDENES</t>
  </si>
  <si>
    <t>REALIZAR UN PROYECTO PARA APERTURA DE VIAS</t>
  </si>
  <si>
    <r>
      <t>PROGRAMA</t>
    </r>
    <r>
      <rPr>
        <b/>
        <sz val="8"/>
        <rFont val="Arial"/>
        <family val="2"/>
      </rPr>
      <t>:           UN HOGAR UNA VIVIENDA</t>
    </r>
  </si>
  <si>
    <t>Elaborar proyectos de vivienda de interes social y prioritario en los sectores rural y urbano</t>
  </si>
  <si>
    <t>SECTOR :                VIVIENDA</t>
  </si>
  <si>
    <t>No de viviendas construidas</t>
  </si>
  <si>
    <t>UN HOGAR UNA VIVIENDA</t>
  </si>
  <si>
    <t>CONSTRUCCION DE VIVIENDAS URBANAS</t>
  </si>
  <si>
    <t>CONSTRUCCION DE VIVIENDA EN SITIO PROPIO</t>
  </si>
  <si>
    <t>Construir viviendas de interes social urbanas</t>
  </si>
  <si>
    <t>Viviendas construidas</t>
  </si>
  <si>
    <t>Construir viviendas de interes social rural en lote propio</t>
  </si>
  <si>
    <t>No de viviendas consttruidas</t>
  </si>
  <si>
    <t>REALIZAR LOS DISEÑOS URBANISTICO</t>
  </si>
  <si>
    <t>CONSTRUIR DE CASAS EN LA ZONA RURAL</t>
  </si>
  <si>
    <r>
      <t>PROGRAMA</t>
    </r>
    <r>
      <rPr>
        <b/>
        <sz val="8"/>
        <rFont val="Arial"/>
        <family val="2"/>
      </rPr>
      <t>:           MEJOR VIVIENDA MEJOR CALIDAD DE VIDA</t>
    </r>
  </si>
  <si>
    <t>Realizar programas de Mejoramiento y reubicacion  de vivienda beneficiarios sisben I y II sisben</t>
  </si>
  <si>
    <t>No de viviendas mejoradas</t>
  </si>
  <si>
    <t>MEJORA TU VIVIENDA</t>
  </si>
  <si>
    <t>MEJORAMIENTO DE PISOS Y TECHOS</t>
  </si>
  <si>
    <t>MEJORAMIENTO DE VIVIENDA</t>
  </si>
  <si>
    <t>MEJORAMIENTO Y SANEAMIENTO BASICO</t>
  </si>
  <si>
    <t>Continuar programa de mejoramiento de vivienda pisos y techo</t>
  </si>
  <si>
    <t>No de ususario beneficiados del programa</t>
  </si>
  <si>
    <t>Continuar con el programa de mejoramiento de vivienda construccion de cocinas</t>
  </si>
  <si>
    <t>No de ususario beneficiados del programa en el cuatrenio</t>
  </si>
  <si>
    <t>Realizar otros mejoramientos de vivienda y saneamiento basico</t>
  </si>
  <si>
    <t>No. De beneficiarios en  el cuatrenio</t>
  </si>
  <si>
    <t>REALIZAR UN PROYECTO DE MEJORAMIENTO DE PISOS</t>
  </si>
  <si>
    <t>REALIZAR UN PROYECTO PARA CONSTRUCCION DE COCINAS</t>
  </si>
  <si>
    <t>PRESENTAR UN PROYECTO DE MEJORAMIENTO DE VIVIENDA</t>
  </si>
  <si>
    <t xml:space="preserve">EJE: INFRAESTRUCTURA CONSTRUCCION Y HABITAT                        </t>
  </si>
  <si>
    <t>SECTOR :                         SERVICIOS   PUBLICOS DIFERENTES A ACUEDUCTO ALCANTARILLADO Y ASEO</t>
  </si>
  <si>
    <r>
      <t>PROGRAMA</t>
    </r>
    <r>
      <rPr>
        <b/>
        <sz val="8"/>
        <rFont val="Arial"/>
        <family val="2"/>
      </rPr>
      <t>:               MAS SERVICIOS CON CALIDAD</t>
    </r>
  </si>
  <si>
    <t>LUIS ALFONSO TELLEZ -  SERVICIOS PUBLICOS</t>
  </si>
  <si>
    <t xml:space="preserve">Atender en un 95% de la poblacion, las soluciones de  servicios publicos diferentes a acueducto, alcantarillado y aseo </t>
  </si>
  <si>
    <t>CHAGUANI ILUMINADO</t>
  </si>
  <si>
    <t>MANTENIMIENTO Y EXPANSIÓN DEL SERVICIO DE ALUMBRADO PUBLICO</t>
  </si>
  <si>
    <t>MANTENIMIENTO DEL SISTEMA DE ALUMBRADO PUBLICO</t>
  </si>
  <si>
    <t>Ampliar y mantener al 100% las redes y el servicio de alumbrado público</t>
  </si>
  <si>
    <t>% deredes y sercio de alumbrado cubierto</t>
  </si>
  <si>
    <t>POBLACION EN GENERAL</t>
  </si>
  <si>
    <t>ALFONSO TELLEZ</t>
  </si>
  <si>
    <t>LUIS ALFONSO TELLEZ</t>
  </si>
  <si>
    <t>LUZ PARA MI CASA</t>
  </si>
  <si>
    <t>ESTUDIOS, DISEÑOS Y CONSTRUCCION DE OBRAS DE ELECTRIFICACION RURAL</t>
  </si>
  <si>
    <t>ESTUDIOS Y DISEÑOS DE LA ZONAS NO INTERCONECTADAS</t>
  </si>
  <si>
    <t>Ampliar las redes  programa construccion  colas electricas rurales al 95%</t>
  </si>
  <si>
    <t xml:space="preserve">% de redes electricas expandidas en el sector </t>
  </si>
  <si>
    <t>CONSTRUCCION DE LAS ZONAS NO INTERCONECTADAS</t>
  </si>
  <si>
    <t>|</t>
  </si>
  <si>
    <t>GAS DOMICILILIARIO</t>
  </si>
  <si>
    <t>GAS DOMICILIARIO</t>
  </si>
  <si>
    <t>FIRMAR CONVENIO CON LA GOBERNACON DE CUNDINAMARCA</t>
  </si>
  <si>
    <t>Gestionar el proyecto para la  implementacion  del   servicio de gas domiciliario</t>
  </si>
  <si>
    <t>No de proyectos gestionados</t>
  </si>
  <si>
    <t xml:space="preserve">EJE:         INFRAESTRUCTURA CONSTRUCCION Y HABITAT                </t>
  </si>
  <si>
    <t>SECTOR :                      AGUA POTABLE Y SANEAMIENTO BASICO</t>
  </si>
  <si>
    <t>Mejorar el 20% la calidad en la prestacion del servicio</t>
  </si>
  <si>
    <t xml:space="preserve">ESTUDIOS, DISEÑOS, COMPRA DE TERRENOS Y CONSTRUCCION  PLANTA DE TRATAMIENTO </t>
  </si>
  <si>
    <t>GESTIONAR LOS ESTUDIOS Y DISEÑOS  DE LA PTAP</t>
  </si>
  <si>
    <t>Comprar el lote, realizar estudios y diseños, construir planta de tratamiento</t>
  </si>
  <si>
    <t xml:space="preserve">MANTENIMIENTO Y REHABILITACION DE SISTEMA DE POTABILIZACION </t>
  </si>
  <si>
    <t>Realizar el mantenimiento y adecuacion a la planta de Agua Potable</t>
  </si>
  <si>
    <t>MANTENIMIENTO Y REHABILITACION AL SISTEMA DE ACUEDUCTO</t>
  </si>
  <si>
    <t>Mantenimiento del 100% sistema de Acueducto anualmente</t>
  </si>
  <si>
    <t>% mantemnimiento ejecutado anual</t>
  </si>
  <si>
    <t>PLAN MAESTRO</t>
  </si>
  <si>
    <t>GESTIONAR LOS  ESTUDIOS ANTE  EPC Y LA GOBERNACION</t>
  </si>
  <si>
    <t>No de entregas de subsidios por año</t>
  </si>
  <si>
    <t>SUBSIDIOS A LOS SERVICIOS PUBLICOS DOMICILIARIOS</t>
  </si>
  <si>
    <t>Entregar bimensualmente los subsidios a los usuarios beneficiados</t>
  </si>
  <si>
    <t>AMPLIACION, REHABILITACION, MEJORAMIENTO Y MANTENIMIENTO A LOS ACUEDUCTOS VEREDALES</t>
  </si>
  <si>
    <t>MANTENIMIENTO DE LOS ACUEDUCTOS  VEREDALES</t>
  </si>
  <si>
    <t>Realizar mantenimiento periodico a los acueductos veredales</t>
  </si>
  <si>
    <t>ESTUDIOS, DISEÑOS, COMPRA DE TERRENOS Y CONSTRUCCION DE ACUEDUCTOS VEREDALES</t>
  </si>
  <si>
    <t>GESTIONAR LOS  ESTUDIOS Y DISEÑOS PARA LA COMPRA DE  TERRENOS ANTE LA    EPC</t>
  </si>
  <si>
    <t>Construccion de Acueductos veredales</t>
  </si>
  <si>
    <r>
      <t>PROGRAMA</t>
    </r>
    <r>
      <rPr>
        <b/>
        <sz val="8"/>
        <rFont val="Arial"/>
        <family val="2"/>
      </rPr>
      <t>:            DESCONTAMINANDO LAS FUENTES HIDRICAS</t>
    </r>
  </si>
  <si>
    <t>Preinversión en diseños, estudios e interventorías, Construcción, ampliación, optimización y mejoramiento de los sistemas de acueducto y alcantarillado, e inversión para la prestación del servicio público de aseo</t>
  </si>
  <si>
    <t>MEJORAMIENTO REHABILITACION AL SISTEMA DE  ALCANTARILLADO SANITARIOS Y PLUVIAL</t>
  </si>
  <si>
    <t>Mantenimiento del 100%  sistema de alcantarillado  anualmente</t>
  </si>
  <si>
    <t>PLAN  DE SANEAMIENTO Y MANEJO DE VERTIMINETOS PSMV</t>
  </si>
  <si>
    <t>GESTIONAR LOS RECURSOS PARA EL  DESARROLLO DE LAS ACTIVIDADES  DEL   PSMV</t>
  </si>
  <si>
    <t>% de plan maestro ejecutado</t>
  </si>
  <si>
    <t>GESTION   RECURSOS  CONSTRUCCION   PTAR</t>
  </si>
  <si>
    <t>Lote comprado, estudios y diseños y planta construida el el cuatrenio</t>
  </si>
  <si>
    <t xml:space="preserve"> MANTENIMIENTO AL SISTEMA DE ALCANTARILLADO</t>
  </si>
  <si>
    <t>Mantenimiento del 100% sistema de Alcantarillado anualmente</t>
  </si>
  <si>
    <t xml:space="preserve">CONSTRUCCION, MANTENIMIENTO Y REHABILITACION  DE LOS POZOS SEPTICOS </t>
  </si>
  <si>
    <t>Adecuar y realizar  mantenimiento al 30% de los pozos septicos existentes</t>
  </si>
  <si>
    <t>% de pozos septicos mantenidos</t>
  </si>
  <si>
    <t>CONSTRUCCION DE UNIDADES SANITARIAS</t>
  </si>
  <si>
    <t>Construir 40 Unidades Sanitarias</t>
  </si>
  <si>
    <r>
      <t>PROGRAMA</t>
    </r>
    <r>
      <rPr>
        <b/>
        <sz val="8"/>
        <rFont val="Arial"/>
        <family val="2"/>
      </rPr>
      <t>:            CHAGUANI  MAS LIMPIA</t>
    </r>
  </si>
  <si>
    <t>MEJORAMIENTO Y MANTENIMEINTO AL SERVICIO DE ASEO</t>
  </si>
  <si>
    <t>Mantenimiento del 100%  sistema de recoleccion de residuos  solidos y aseo</t>
  </si>
  <si>
    <t>% de residuos solidos  recolectados</t>
  </si>
  <si>
    <t>PLAN DE GESTION INTEGRAL DE RESIDUOS SOLIDOS PGIRS- PROYECTOS DE GESTION INTEGRAL DE RESIDUOS SÓLIDOS</t>
  </si>
  <si>
    <t>BARRIDO ,RECOLECCION  Y DISPOSICION FINAL DE RESIDUOS  SOLIDOS</t>
  </si>
  <si>
    <t>No de cajas compradas</t>
  </si>
  <si>
    <t>RECOLECCION, TRATAMINETO Y DISPOSICION FINAL DE RESUDIOS SOLIDOS</t>
  </si>
  <si>
    <t>Disponer el 100% de los Residuos solidos recolectados</t>
  </si>
  <si>
    <t>% de residuos solidos dispuestos</t>
  </si>
  <si>
    <t>ADQUISICION VEHICULO COMPACTADOR</t>
  </si>
  <si>
    <t xml:space="preserve">Cofinanciar el 10% de la adquisicion de un vehiculo compactador de basura </t>
  </si>
  <si>
    <t>% de cofinanciacion para adquisicion de compactador</t>
  </si>
  <si>
    <r>
      <t>PROGRAMA</t>
    </r>
    <r>
      <rPr>
        <b/>
        <sz val="8"/>
        <rFont val="Arial"/>
        <family val="2"/>
      </rPr>
      <t>:            SERVICIOS  PUBLICOS  FORTALECIDOS</t>
    </r>
  </si>
  <si>
    <t>DISEÑO E IMPLEMENTACION DE ESQUEMAS  ORGANIZACIONES PARA LA ADMINISTRACION DE SERVICIOS PUBLICOS DOMICILIARIOS</t>
  </si>
  <si>
    <t>Reorganizar administrativa y tecnicamente el 100%  la oficina de servicios publicos</t>
  </si>
  <si>
    <t>% de la oficina de servicios reorganizada</t>
  </si>
  <si>
    <t>Diseñar e implementar tres esquemas organizacionales para el desempeño de la oficina e servicios públicos en el cuatrenio</t>
  </si>
  <si>
    <t>No de esquemas diseñados e implementados en el cuatenio</t>
  </si>
  <si>
    <t>PLAN DEPARTAMENTAL DE AGUAS</t>
  </si>
  <si>
    <t xml:space="preserve">Transferir anualmente al Plan Departamental de aguas el 100%  de los recursos comprometidos  a travéz de acuerdo municipal </t>
  </si>
  <si>
    <t>% de recursos tranferidos al PDA en el cuatrenio</t>
  </si>
  <si>
    <t>% de la poblacion atendida con otros servicios públicos</t>
  </si>
  <si>
    <t>popacion en general</t>
  </si>
  <si>
    <t>poblacion en general</t>
  </si>
  <si>
    <t>No de mantenimientos realizados en el cuatrenio</t>
  </si>
  <si>
    <t xml:space="preserve">Ejecutar el 40 % del plan maestro de Acueducto </t>
  </si>
  <si>
    <t>No de acueductos veredales con mantenimiento</t>
  </si>
  <si>
    <t>No de acueductos construidos en el cuatrenio</t>
  </si>
  <si>
    <t>Ejecutar el 40% del Plan Maestro de Alcantarillado</t>
  </si>
  <si>
    <t xml:space="preserve">Elaborar estudios y diseños de la PTAR </t>
  </si>
  <si>
    <t>No de estudios elaborados</t>
  </si>
  <si>
    <t>No de unidades construidas en el cuatrenio</t>
  </si>
  <si>
    <t>No de UNIDADES SANITARIAS CONSTRUIDAS</t>
  </si>
  <si>
    <t>Participación en la estructuración, implementación e inversión en infraestructura de esquemas regionales de prestación de los municipios</t>
  </si>
  <si>
    <t>Formulación, implantación y acciones de fortalecimiento de esquemas organizacionales para la administración y operación de los servicios de acueducto, alcantarillado y aseo, en las zonas urbana y rural</t>
  </si>
  <si>
    <t>EJE:                              LEGITIMIDAD INSTITUCIONAL</t>
  </si>
  <si>
    <t>SECTOR :                         FORTALECIMIENTO INSTITUCIONAL</t>
  </si>
  <si>
    <r>
      <t>PROGRAMA</t>
    </r>
    <r>
      <rPr>
        <b/>
        <sz val="8"/>
        <rFont val="Arial"/>
        <family val="2"/>
      </rPr>
      <t>:               POR UNA ADMINISTRACION FORTALECIDA</t>
    </r>
  </si>
  <si>
    <r>
      <t>OBJETIVOS</t>
    </r>
    <r>
      <rPr>
        <sz val="9"/>
        <rFont val="Arial"/>
        <family val="2"/>
      </rPr>
      <t>:      Modernizar   los Procesos integrales de evaluacion institucional,  reorganizacion  administrativa fortalecimiento institucional.</t>
    </r>
  </si>
  <si>
    <t>JUAN FERNANDO PEDRAZA  -  Secretario de Planeación</t>
  </si>
  <si>
    <t xml:space="preserve"> Modernizar   los Procesos integrales de evaluacion institucional,  reorganizacion  administrativa fortalecimiento institucional</t>
  </si>
  <si>
    <t>MODERNIZACION ADMINISTRATIVA</t>
  </si>
  <si>
    <t>Apoyar en los ajustes de los Planes de Accion 2012 a las secretarias Sectoriales</t>
  </si>
  <si>
    <t>apoyar a cuatro (4) secretarias sectoriales del municipio en los ajustes del Plan de Acción</t>
  </si>
  <si>
    <t>Numero de secretarias asesoradas</t>
  </si>
  <si>
    <t>Ing Juan Fernando</t>
  </si>
  <si>
    <t>Implementacion actualizacion con la nueva metodologia sisben</t>
  </si>
  <si>
    <t>Actualizar el 100% de la base
de datos con la nueva
metodologia sisben</t>
  </si>
  <si>
    <t>Base de datos actualizado</t>
  </si>
  <si>
    <t>Apoyo en la actualización de la base de datos del SUI en el  Municipio de Chaguani - Departamento del Cundinamarca</t>
  </si>
  <si>
    <t>Realizar un apoyo a la actualización SUI de acuerdo a los requerimientos de ley</t>
  </si>
  <si>
    <t>Apoyo a la oficina asesora de planeaciòn en el área de Sistema de identificación de potenciales benerficiados para programas sociales - SISBEN - en el Municipio
de Chaguani - Departamento del Cundinamarca</t>
  </si>
  <si>
    <t>Vinculación de una persona como apoyo a la oficina asesora de Planeación en el area SISBEN</t>
  </si>
  <si>
    <t>No de personal vinculado</t>
  </si>
  <si>
    <t>Rendicion de cuentas , procesos participativos</t>
  </si>
  <si>
    <t>Realización de una jornada de concertación del Presupuesto Participativo</t>
  </si>
  <si>
    <t>Numero de eventos de realizados</t>
  </si>
  <si>
    <t>Comité de Estratificación</t>
  </si>
  <si>
    <t>Pago honorarios a los miembros del comité de estratificacion</t>
  </si>
  <si>
    <t>Apoyo al Consejo Territorial de
Planeación Municipal</t>
  </si>
  <si>
    <t>Realizar una (1) accion de apoyo al consejo territorial de Planeacion Municipal</t>
  </si>
  <si>
    <t>Numero de actividades apoyadas</t>
  </si>
  <si>
    <t>Contratar un auxiliar administrativo  para la  apoyar las funciones de planeación</t>
  </si>
  <si>
    <t>Mantener al 100% el personal profesional y técnico necesario por año, para la revision de la estructura administrativa y su gestion</t>
  </si>
  <si>
    <t>Número de personas contratadas</t>
  </si>
  <si>
    <t xml:space="preserve">Cumplimiento al decreto de adopción de estratificación
</t>
  </si>
  <si>
    <t>Atender el 100% de os reclamos srealizados por la comunidad al aplicar el decreto vigente para tal fin</t>
  </si>
  <si>
    <t>fortalecimiento y sensibilización de procesos de autocontrol del MECI y( Comites del Municipio) CPS CRC</t>
  </si>
  <si>
    <t>Realización cinco (5) reuniones de sensibilización, ajustes y aplicación del MECI</t>
  </si>
  <si>
    <t>Numero de eventos de sensibilización realizadas</t>
  </si>
  <si>
    <t>MODELO ESTANDAR DE CONTROL INTERNO</t>
  </si>
  <si>
    <t>ACTUALIZACION CATASTRAL</t>
  </si>
  <si>
    <t>FORMACION A SERVIDORES PUBLICOS</t>
  </si>
  <si>
    <t xml:space="preserve">RECUPERACION DE LA MENORIA INSTITUCIONAL </t>
  </si>
  <si>
    <t>Implementar la metodologia Genera en la elaboracion de los proyectos de inversion para la administracion municipal.</t>
  </si>
  <si>
    <t>Asesorar a tres (3) secretarias Sectoriales del Municipio en el manejo de la metodologia general ajustada</t>
  </si>
  <si>
    <t>Numero de secretarias asesoradas y capacitadas</t>
  </si>
  <si>
    <t>Formulación y ejecución de programas y proyectos de inversión del municipio de Chaguani</t>
  </si>
  <si>
    <t>Apoyo y Formulación de proyectos de inversion en el municipio de Chaguani</t>
  </si>
  <si>
    <t>BANCO DE PROYECTOS</t>
  </si>
  <si>
    <t>Contratar un profesional  para la  apoyar las funciones de planeación</t>
  </si>
  <si>
    <t>Mantener al 100% el personal profesional y técnico necesario por año, para el funcionamineto de la oficina de planeacion con enfasis en los programs de inversión</t>
  </si>
  <si>
    <t>Ing. Juan  Fernando</t>
  </si>
  <si>
    <t>POR UNA ADMINISTRACION FORTALECIDA</t>
  </si>
  <si>
    <t>Número de proyectos apoyados</t>
  </si>
  <si>
    <t>Implementar el sistema de  archivo historico de gestion Municipal de  acuerdo a la normatividad vigente</t>
  </si>
  <si>
    <t>Sistema de archivo implementado</t>
  </si>
  <si>
    <t>REALIZAR LAS TABLAS DE RETENCION DOCUMENTAL</t>
  </si>
  <si>
    <t>Actualizar el Esquema de Ordenamiento Territorial</t>
  </si>
  <si>
    <t>EOT Actualizado</t>
  </si>
  <si>
    <t>IMPLEMENTAR LAS TRD</t>
  </si>
  <si>
    <t>REALIZAR LOS ESTUDIOS TECNICOS PAR EL E.O.T</t>
  </si>
  <si>
    <t>CONCERTAR EL E.O.T</t>
  </si>
  <si>
    <t>Actualizar y ajustar el Estatuto tributario Municipal que incluya actualizacion catastral y de contribuyentes  y recuperacion de cartera morosa</t>
  </si>
  <si>
    <t>Estatuto tributario actualizado y ajustado</t>
  </si>
  <si>
    <t>ELABORAR EL ESTATUTO TRIBUTARIO</t>
  </si>
  <si>
    <t>ACTUALIZAR EL MANUAL DE CARTERRA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</si>
</sst>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 * #,##0_ ;_ * \-#,##0_ ;_ * &quot;-&quot;_ ;_ @_ "/>
    <numFmt numFmtId="171" formatCode="_ * #,##0.00_ ;_ * \-#,##0.00_ ;_ * &quot;-&quot;??_ ;_ @_ "/>
    <numFmt numFmtId="172" formatCode="_(* #,##0_);_(* \(#,##0\);_(* &quot;-&quot;??_);_(@_)"/>
    <numFmt numFmtId="173" formatCode="0.000"/>
    <numFmt numFmtId="174" formatCode="#,##0.000"/>
    <numFmt numFmtId="175" formatCode="[$-240A]dddd\,\ dd&quot; de &quot;mmmm&quot; de &quot;yyyy"/>
    <numFmt numFmtId="176" formatCode="[$-409]hh:mm:ss\ AM/PM"/>
    <numFmt numFmtId="177" formatCode="[$-240A]hh:mm:ss\ AM/PM"/>
    <numFmt numFmtId="178" formatCode="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(* #,##0.000_);_(* \(#,##0.000\);_(* &quot;-&quot;??_);_(@_)"/>
    <numFmt numFmtId="184" formatCode="_(* #,##0.0_);_(* \(#,##0.0\);_(* &quot;-&quot;??_);_(@_)"/>
    <numFmt numFmtId="185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Arial"/>
      <family val="2"/>
    </font>
    <font>
      <u val="single"/>
      <sz val="7.5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6"/>
      <color indexed="8"/>
      <name val="Calibri"/>
      <family val="2"/>
    </font>
    <font>
      <sz val="6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6"/>
      <color theme="1"/>
      <name val="Calibri"/>
      <family val="2"/>
    </font>
    <font>
      <sz val="6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theme="0"/>
      </patternFill>
    </fill>
    <fill>
      <patternFill patternType="gray125">
        <fgColor indexed="9"/>
      </patternFill>
    </fill>
    <fill>
      <patternFill patternType="solid">
        <fgColor rgb="FFFF00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170" fontId="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1104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 applyProtection="1">
      <alignment horizontal="center" vertical="center" textRotation="90" wrapText="1"/>
      <protection/>
    </xf>
    <xf numFmtId="3" fontId="5" fillId="35" borderId="12" xfId="0" applyNumberFormat="1" applyFont="1" applyFill="1" applyBorder="1" applyAlignment="1" applyProtection="1">
      <alignment horizontal="center" vertical="center" textRotation="90" wrapText="1"/>
      <protection/>
    </xf>
    <xf numFmtId="3" fontId="5" fillId="34" borderId="12" xfId="0" applyNumberFormat="1" applyFont="1" applyFill="1" applyBorder="1" applyAlignment="1" applyProtection="1">
      <alignment horizontal="center" vertical="center" textRotation="90" wrapText="1"/>
      <protection/>
    </xf>
    <xf numFmtId="3" fontId="5" fillId="35" borderId="13" xfId="0" applyNumberFormat="1" applyFont="1" applyFill="1" applyBorder="1" applyAlignment="1" applyProtection="1">
      <alignment horizontal="center" vertical="center" textRotation="90" wrapText="1"/>
      <protection/>
    </xf>
    <xf numFmtId="0" fontId="6" fillId="18" borderId="14" xfId="0" applyFont="1" applyFill="1" applyBorder="1" applyAlignment="1">
      <alignment horizontal="center" vertical="center" wrapText="1"/>
    </xf>
    <xf numFmtId="3" fontId="60" fillId="18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18" borderId="15" xfId="0" applyNumberFormat="1" applyFont="1" applyFill="1" applyBorder="1" applyAlignment="1" applyProtection="1">
      <alignment horizontal="center" vertical="center" wrapText="1"/>
      <protection locked="0"/>
    </xf>
    <xf numFmtId="3" fontId="6" fillId="18" borderId="15" xfId="0" applyNumberFormat="1" applyFont="1" applyFill="1" applyBorder="1" applyAlignment="1">
      <alignment horizontal="center" vertical="center" textRotation="90"/>
    </xf>
    <xf numFmtId="0" fontId="6" fillId="18" borderId="15" xfId="0" applyFont="1" applyFill="1" applyBorder="1" applyAlignment="1">
      <alignment horizontal="center" vertical="center" textRotation="90"/>
    </xf>
    <xf numFmtId="0" fontId="6" fillId="18" borderId="16" xfId="0" applyFont="1" applyFill="1" applyBorder="1" applyAlignment="1">
      <alignment horizontal="center" vertical="center" textRotation="90"/>
    </xf>
    <xf numFmtId="3" fontId="6" fillId="34" borderId="17" xfId="0" applyNumberFormat="1" applyFont="1" applyFill="1" applyBorder="1" applyAlignment="1">
      <alignment horizontal="center" vertical="center" textRotation="90"/>
    </xf>
    <xf numFmtId="3" fontId="6" fillId="36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37" borderId="15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 textRotation="90"/>
    </xf>
    <xf numFmtId="0" fontId="6" fillId="37" borderId="19" xfId="0" applyFont="1" applyFill="1" applyBorder="1" applyAlignment="1">
      <alignment horizontal="center" vertical="center" textRotation="90" wrapText="1"/>
    </xf>
    <xf numFmtId="0" fontId="60" fillId="0" borderId="0" xfId="0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38" borderId="21" xfId="0" applyFont="1" applyFill="1" applyBorder="1" applyAlignment="1">
      <alignment horizontal="center" vertical="center"/>
    </xf>
    <xf numFmtId="0" fontId="5" fillId="38" borderId="18" xfId="0" applyFont="1" applyFill="1" applyBorder="1" applyAlignment="1">
      <alignment horizontal="center" vertical="center" wrapText="1"/>
    </xf>
    <xf numFmtId="170" fontId="5" fillId="38" borderId="22" xfId="0" applyNumberFormat="1" applyFont="1" applyFill="1" applyBorder="1" applyAlignment="1">
      <alignment horizontal="center" vertical="center" wrapText="1"/>
    </xf>
    <xf numFmtId="0" fontId="5" fillId="38" borderId="21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3" fontId="6" fillId="38" borderId="18" xfId="0" applyNumberFormat="1" applyFont="1" applyFill="1" applyBorder="1" applyAlignment="1">
      <alignment horizontal="center" vertical="center" textRotation="90" wrapText="1"/>
    </xf>
    <xf numFmtId="0" fontId="5" fillId="38" borderId="18" xfId="0" applyFont="1" applyFill="1" applyBorder="1" applyAlignment="1" applyProtection="1">
      <alignment horizontal="center" vertical="center" textRotation="90" wrapText="1"/>
      <protection locked="0"/>
    </xf>
    <xf numFmtId="0" fontId="5" fillId="38" borderId="22" xfId="0" applyFont="1" applyFill="1" applyBorder="1" applyAlignment="1" applyProtection="1">
      <alignment horizontal="center" vertical="center" textRotation="90" wrapText="1"/>
      <protection locked="0"/>
    </xf>
    <xf numFmtId="3" fontId="6" fillId="34" borderId="23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36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7" borderId="21" xfId="0" applyFont="1" applyFill="1" applyBorder="1" applyAlignment="1" applyProtection="1">
      <alignment horizontal="center" vertical="center" wrapText="1"/>
      <protection locked="0"/>
    </xf>
    <xf numFmtId="0" fontId="6" fillId="37" borderId="18" xfId="0" applyFont="1" applyFill="1" applyBorder="1" applyAlignment="1" applyProtection="1">
      <alignment horizontal="center" vertical="center" wrapText="1"/>
      <protection locked="0"/>
    </xf>
    <xf numFmtId="0" fontId="6" fillId="37" borderId="22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6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 applyProtection="1">
      <alignment vertical="center" textRotation="90" wrapText="1"/>
      <protection locked="0"/>
    </xf>
    <xf numFmtId="0" fontId="6" fillId="0" borderId="27" xfId="0" applyFont="1" applyFill="1" applyBorder="1" applyAlignment="1" applyProtection="1">
      <alignment vertical="center" textRotation="90" wrapText="1"/>
      <protection locked="0"/>
    </xf>
    <xf numFmtId="3" fontId="6" fillId="0" borderId="28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37" fontId="6" fillId="0" borderId="25" xfId="48" applyNumberFormat="1" applyFont="1" applyFill="1" applyBorder="1" applyAlignment="1">
      <alignment horizontal="center" vertical="center" textRotation="90"/>
    </xf>
    <xf numFmtId="37" fontId="6" fillId="0" borderId="29" xfId="48" applyNumberFormat="1" applyFont="1" applyFill="1" applyBorder="1" applyAlignment="1">
      <alignment horizontal="center" vertical="center" textRotation="9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vertical="center" wrapText="1"/>
      <protection locked="0"/>
    </xf>
    <xf numFmtId="0" fontId="6" fillId="0" borderId="27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 textRotation="90" wrapText="1"/>
      <protection locked="0"/>
    </xf>
    <xf numFmtId="0" fontId="6" fillId="0" borderId="13" xfId="0" applyFont="1" applyFill="1" applyBorder="1" applyAlignment="1" applyProtection="1">
      <alignment vertical="center" textRotation="90" wrapText="1"/>
      <protection locked="0"/>
    </xf>
    <xf numFmtId="3" fontId="6" fillId="0" borderId="30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37" fontId="6" fillId="0" borderId="12" xfId="48" applyNumberFormat="1" applyFont="1" applyFill="1" applyBorder="1" applyAlignment="1">
      <alignment horizontal="center" vertical="center" textRotation="90"/>
    </xf>
    <xf numFmtId="37" fontId="6" fillId="0" borderId="31" xfId="48" applyNumberFormat="1" applyFont="1" applyFill="1" applyBorder="1" applyAlignment="1">
      <alignment horizontal="center" vertical="center" textRotation="9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>
      <alignment vertical="center" wrapText="1"/>
    </xf>
    <xf numFmtId="0" fontId="6" fillId="39" borderId="0" xfId="0" applyFont="1" applyFill="1" applyBorder="1" applyAlignment="1">
      <alignment vertical="center"/>
    </xf>
    <xf numFmtId="3" fontId="6" fillId="38" borderId="18" xfId="0" applyNumberFormat="1" applyFont="1" applyFill="1" applyBorder="1" applyAlignment="1">
      <alignment vertical="center" textRotation="90" wrapText="1"/>
    </xf>
    <xf numFmtId="3" fontId="6" fillId="34" borderId="21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36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7" borderId="23" xfId="0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Fill="1" applyAlignment="1">
      <alignment/>
    </xf>
    <xf numFmtId="0" fontId="6" fillId="0" borderId="32" xfId="0" applyFont="1" applyFill="1" applyBorder="1" applyAlignment="1">
      <alignment vertical="center" wrapText="1"/>
    </xf>
    <xf numFmtId="0" fontId="60" fillId="0" borderId="25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center" vertical="center" wrapText="1"/>
    </xf>
    <xf numFmtId="37" fontId="6" fillId="0" borderId="26" xfId="48" applyNumberFormat="1" applyFont="1" applyFill="1" applyBorder="1" applyAlignment="1" applyProtection="1">
      <alignment horizontal="center" vertical="center" textRotation="90" wrapText="1"/>
      <protection locked="0"/>
    </xf>
    <xf numFmtId="37" fontId="6" fillId="0" borderId="27" xfId="48" applyNumberFormat="1" applyFont="1" applyFill="1" applyBorder="1" applyAlignment="1">
      <alignment horizontal="center" vertical="center" textRotation="90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3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>
      <alignment vertical="center" wrapText="1"/>
    </xf>
    <xf numFmtId="0" fontId="60" fillId="0" borderId="29" xfId="0" applyFont="1" applyBorder="1" applyAlignment="1">
      <alignment horizontal="center" vertical="center" wrapText="1"/>
    </xf>
    <xf numFmtId="0" fontId="6" fillId="40" borderId="28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0" fillId="0" borderId="25" xfId="0" applyFont="1" applyFill="1" applyBorder="1" applyAlignment="1">
      <alignment horizontal="center" vertical="center" wrapText="1"/>
    </xf>
    <xf numFmtId="3" fontId="60" fillId="0" borderId="25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vertical="center" textRotation="90" wrapText="1"/>
    </xf>
    <xf numFmtId="3" fontId="6" fillId="0" borderId="27" xfId="0" applyNumberFormat="1" applyFont="1" applyFill="1" applyBorder="1" applyAlignment="1">
      <alignment vertical="center" textRotation="90" wrapText="1"/>
    </xf>
    <xf numFmtId="3" fontId="6" fillId="0" borderId="26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41" borderId="25" xfId="0" applyNumberFormat="1" applyFont="1" applyFill="1" applyBorder="1" applyAlignment="1" applyProtection="1">
      <alignment horizontal="center" vertical="center" textRotation="90" wrapText="1"/>
      <protection locked="0"/>
    </xf>
    <xf numFmtId="37" fontId="6" fillId="0" borderId="25" xfId="48" applyNumberFormat="1" applyFont="1" applyBorder="1" applyAlignment="1">
      <alignment horizontal="center" vertical="center" textRotation="90"/>
    </xf>
    <xf numFmtId="37" fontId="6" fillId="0" borderId="27" xfId="48" applyNumberFormat="1" applyFont="1" applyBorder="1" applyAlignment="1">
      <alignment horizontal="center" vertical="center" textRotation="90"/>
    </xf>
    <xf numFmtId="0" fontId="6" fillId="0" borderId="34" xfId="0" applyFont="1" applyFill="1" applyBorder="1" applyAlignment="1">
      <alignment vertical="center" wrapText="1"/>
    </xf>
    <xf numFmtId="0" fontId="60" fillId="0" borderId="12" xfId="0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0" fillId="0" borderId="12" xfId="0" applyFont="1" applyFill="1" applyBorder="1" applyAlignment="1">
      <alignment horizontal="center" vertical="center" wrapText="1"/>
    </xf>
    <xf numFmtId="3" fontId="60" fillId="0" borderId="12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vertical="center" textRotation="90" wrapText="1"/>
    </xf>
    <xf numFmtId="3" fontId="6" fillId="0" borderId="13" xfId="0" applyNumberFormat="1" applyFont="1" applyFill="1" applyBorder="1" applyAlignment="1">
      <alignment vertical="center" textRotation="90" wrapText="1"/>
    </xf>
    <xf numFmtId="3" fontId="6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41" borderId="12" xfId="0" applyNumberFormat="1" applyFont="1" applyFill="1" applyBorder="1" applyAlignment="1" applyProtection="1">
      <alignment horizontal="center" vertical="center" textRotation="90" wrapText="1"/>
      <protection locked="0"/>
    </xf>
    <xf numFmtId="37" fontId="6" fillId="0" borderId="12" xfId="48" applyNumberFormat="1" applyFont="1" applyBorder="1" applyAlignment="1">
      <alignment horizontal="center" vertical="center" textRotation="90"/>
    </xf>
    <xf numFmtId="37" fontId="6" fillId="0" borderId="13" xfId="48" applyNumberFormat="1" applyFont="1" applyBorder="1" applyAlignment="1">
      <alignment horizontal="center" vertical="center" textRotation="90"/>
    </xf>
    <xf numFmtId="0" fontId="6" fillId="40" borderId="30" xfId="0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0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4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textRotation="90" wrapText="1"/>
    </xf>
    <xf numFmtId="3" fontId="6" fillId="0" borderId="0" xfId="0" applyNumberFormat="1" applyFont="1" applyFill="1" applyBorder="1" applyAlignment="1">
      <alignment horizontal="center" vertical="center" textRotation="90" wrapText="1"/>
    </xf>
    <xf numFmtId="3" fontId="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41" borderId="0" xfId="0" applyNumberFormat="1" applyFont="1" applyFill="1" applyBorder="1" applyAlignment="1" applyProtection="1">
      <alignment horizontal="center" vertical="center" textRotation="90" wrapText="1"/>
      <protection locked="0"/>
    </xf>
    <xf numFmtId="37" fontId="6" fillId="0" borderId="0" xfId="48" applyNumberFormat="1" applyFont="1" applyBorder="1" applyAlignment="1">
      <alignment horizontal="center" vertical="center" textRotation="9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0" fillId="35" borderId="0" xfId="0" applyFont="1" applyFill="1" applyAlignment="1">
      <alignment/>
    </xf>
    <xf numFmtId="0" fontId="62" fillId="0" borderId="2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vertical="center" wrapText="1"/>
    </xf>
    <xf numFmtId="0" fontId="60" fillId="0" borderId="25" xfId="0" applyFont="1" applyFill="1" applyBorder="1" applyAlignment="1">
      <alignment/>
    </xf>
    <xf numFmtId="0" fontId="6" fillId="0" borderId="27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vertical="center" textRotation="90" wrapText="1"/>
    </xf>
    <xf numFmtId="0" fontId="6" fillId="0" borderId="11" xfId="0" applyFont="1" applyFill="1" applyBorder="1" applyAlignment="1">
      <alignment vertical="center" wrapText="1"/>
    </xf>
    <xf numFmtId="37" fontId="6" fillId="0" borderId="13" xfId="48" applyNumberFormat="1" applyFont="1" applyFill="1" applyBorder="1" applyAlignment="1">
      <alignment horizontal="center" vertical="center" textRotation="90"/>
    </xf>
    <xf numFmtId="0" fontId="6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6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5" fillId="38" borderId="23" xfId="0" applyFont="1" applyFill="1" applyBorder="1" applyAlignment="1">
      <alignment horizontal="center" vertical="center" wrapText="1"/>
    </xf>
    <xf numFmtId="0" fontId="5" fillId="38" borderId="24" xfId="0" applyFont="1" applyFill="1" applyBorder="1" applyAlignment="1" applyProtection="1">
      <alignment horizontal="center" vertical="center" textRotation="90" wrapText="1"/>
      <protection locked="0"/>
    </xf>
    <xf numFmtId="0" fontId="6" fillId="0" borderId="28" xfId="0" applyFont="1" applyFill="1" applyBorder="1" applyAlignment="1">
      <alignment vertical="center" wrapText="1"/>
    </xf>
    <xf numFmtId="3" fontId="6" fillId="0" borderId="25" xfId="0" applyNumberFormat="1" applyFont="1" applyFill="1" applyBorder="1" applyAlignment="1">
      <alignment horizontal="center" vertical="center" textRotation="90" wrapText="1"/>
    </xf>
    <xf numFmtId="3" fontId="6" fillId="0" borderId="29" xfId="0" applyNumberFormat="1" applyFont="1" applyFill="1" applyBorder="1" applyAlignment="1">
      <alignment vertical="center" textRotation="90" wrapText="1"/>
    </xf>
    <xf numFmtId="0" fontId="6" fillId="0" borderId="30" xfId="0" applyFont="1" applyFill="1" applyBorder="1" applyAlignment="1">
      <alignment vertical="center" wrapText="1"/>
    </xf>
    <xf numFmtId="3" fontId="6" fillId="0" borderId="12" xfId="0" applyNumberFormat="1" applyFont="1" applyFill="1" applyBorder="1" applyAlignment="1">
      <alignment horizontal="center" vertical="center" textRotation="90" wrapText="1"/>
    </xf>
    <xf numFmtId="3" fontId="6" fillId="0" borderId="31" xfId="0" applyNumberFormat="1" applyFont="1" applyFill="1" applyBorder="1" applyAlignment="1">
      <alignment vertical="center" textRotation="90" wrapText="1"/>
    </xf>
    <xf numFmtId="0" fontId="6" fillId="39" borderId="25" xfId="0" applyFont="1" applyFill="1" applyBorder="1" applyAlignment="1">
      <alignment horizontal="center" vertical="center" wrapText="1"/>
    </xf>
    <xf numFmtId="0" fontId="60" fillId="0" borderId="25" xfId="0" applyFont="1" applyBorder="1" applyAlignment="1" quotePrefix="1">
      <alignment horizontal="center" vertical="center" wrapText="1"/>
    </xf>
    <xf numFmtId="0" fontId="6" fillId="40" borderId="25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quotePrefix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0" fontId="6" fillId="0" borderId="25" xfId="0" applyFont="1" applyBorder="1" applyAlignment="1">
      <alignment/>
    </xf>
    <xf numFmtId="0" fontId="6" fillId="0" borderId="27" xfId="0" applyFont="1" applyBorder="1" applyAlignment="1">
      <alignment/>
    </xf>
    <xf numFmtId="0" fontId="60" fillId="0" borderId="25" xfId="0" applyFont="1" applyFill="1" applyBorder="1" applyAlignment="1" quotePrefix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/>
    </xf>
    <xf numFmtId="3" fontId="6" fillId="0" borderId="25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5" fillId="37" borderId="18" xfId="0" applyFont="1" applyFill="1" applyBorder="1" applyAlignment="1" applyProtection="1">
      <alignment horizontal="center" vertical="center" wrapText="1"/>
      <protection locked="0"/>
    </xf>
    <xf numFmtId="2" fontId="6" fillId="0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vertical="center" wrapText="1"/>
    </xf>
    <xf numFmtId="2" fontId="6" fillId="0" borderId="13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horizontal="center" vertical="center" textRotation="90" wrapText="1"/>
      <protection locked="0"/>
    </xf>
    <xf numFmtId="0" fontId="6" fillId="39" borderId="11" xfId="0" applyFont="1" applyFill="1" applyBorder="1" applyAlignment="1">
      <alignment horizontal="center" vertical="center" wrapText="1"/>
    </xf>
    <xf numFmtId="0" fontId="6" fillId="39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textRotation="90" wrapText="1"/>
    </xf>
    <xf numFmtId="3" fontId="5" fillId="35" borderId="31" xfId="0" applyNumberFormat="1" applyFont="1" applyFill="1" applyBorder="1" applyAlignment="1" applyProtection="1">
      <alignment horizontal="center" vertical="center" textRotation="90" wrapText="1"/>
      <protection/>
    </xf>
    <xf numFmtId="0" fontId="6" fillId="37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60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37" fontId="6" fillId="0" borderId="11" xfId="48" applyNumberFormat="1" applyFont="1" applyFill="1" applyBorder="1" applyAlignment="1" applyProtection="1">
      <alignment horizontal="center" vertical="center" textRotation="90" wrapText="1"/>
      <protection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" fontId="6" fillId="0" borderId="13" xfId="0" applyNumberFormat="1" applyFont="1" applyFill="1" applyBorder="1" applyAlignment="1">
      <alignment horizontal="center" vertical="center" wrapText="1"/>
    </xf>
    <xf numFmtId="3" fontId="62" fillId="0" borderId="30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18" borderId="20" xfId="0" applyFont="1" applyFill="1" applyBorder="1" applyAlignment="1">
      <alignment horizontal="center" vertical="center"/>
    </xf>
    <xf numFmtId="0" fontId="9" fillId="18" borderId="35" xfId="0" applyFont="1" applyFill="1" applyBorder="1" applyAlignment="1">
      <alignment horizontal="center" vertical="center"/>
    </xf>
    <xf numFmtId="3" fontId="15" fillId="34" borderId="36" xfId="0" applyNumberFormat="1" applyFont="1" applyFill="1" applyBorder="1" applyAlignment="1" applyProtection="1">
      <alignment horizontal="center" vertical="center" textRotation="90" wrapText="1"/>
      <protection/>
    </xf>
    <xf numFmtId="3" fontId="15" fillId="35" borderId="32" xfId="0" applyNumberFormat="1" applyFont="1" applyFill="1" applyBorder="1" applyAlignment="1" applyProtection="1">
      <alignment horizontal="center" vertical="center" textRotation="90" wrapText="1"/>
      <protection/>
    </xf>
    <xf numFmtId="3" fontId="15" fillId="34" borderId="32" xfId="0" applyNumberFormat="1" applyFont="1" applyFill="1" applyBorder="1" applyAlignment="1" applyProtection="1">
      <alignment horizontal="center" vertical="center" textRotation="90" wrapText="1"/>
      <protection/>
    </xf>
    <xf numFmtId="3" fontId="15" fillId="35" borderId="37" xfId="0" applyNumberFormat="1" applyFont="1" applyFill="1" applyBorder="1" applyAlignment="1" applyProtection="1">
      <alignment horizontal="center" vertical="center" textRotation="90" wrapText="1"/>
      <protection/>
    </xf>
    <xf numFmtId="0" fontId="9" fillId="18" borderId="14" xfId="0" applyFont="1" applyFill="1" applyBorder="1" applyAlignment="1">
      <alignment horizontal="center" vertical="center" wrapText="1"/>
    </xf>
    <xf numFmtId="0" fontId="9" fillId="18" borderId="38" xfId="0" applyFont="1" applyFill="1" applyBorder="1" applyAlignment="1">
      <alignment horizontal="center" vertical="center" wrapText="1"/>
    </xf>
    <xf numFmtId="3" fontId="9" fillId="18" borderId="14" xfId="0" applyNumberFormat="1" applyFont="1" applyFill="1" applyBorder="1" applyAlignment="1" applyProtection="1">
      <alignment horizontal="center" vertical="center" wrapText="1"/>
      <protection locked="0"/>
    </xf>
    <xf numFmtId="3" fontId="9" fillId="18" borderId="15" xfId="0" applyNumberFormat="1" applyFont="1" applyFill="1" applyBorder="1" applyAlignment="1" applyProtection="1">
      <alignment horizontal="center" vertical="center" wrapText="1"/>
      <protection locked="0"/>
    </xf>
    <xf numFmtId="3" fontId="9" fillId="18" borderId="15" xfId="0" applyNumberFormat="1" applyFont="1" applyFill="1" applyBorder="1" applyAlignment="1">
      <alignment horizontal="center" vertical="center" textRotation="90"/>
    </xf>
    <xf numFmtId="0" fontId="9" fillId="18" borderId="15" xfId="0" applyFont="1" applyFill="1" applyBorder="1" applyAlignment="1">
      <alignment horizontal="center" vertical="center" textRotation="90"/>
    </xf>
    <xf numFmtId="0" fontId="9" fillId="18" borderId="19" xfId="0" applyFont="1" applyFill="1" applyBorder="1" applyAlignment="1">
      <alignment horizontal="center" vertical="center" textRotation="90"/>
    </xf>
    <xf numFmtId="3" fontId="9" fillId="34" borderId="14" xfId="0" applyNumberFormat="1" applyFont="1" applyFill="1" applyBorder="1" applyAlignment="1">
      <alignment horizontal="center" vertical="center" textRotation="90"/>
    </xf>
    <xf numFmtId="3" fontId="9" fillId="34" borderId="15" xfId="0" applyNumberFormat="1" applyFont="1" applyFill="1" applyBorder="1" applyAlignment="1">
      <alignment horizontal="center" vertical="center" textRotation="90"/>
    </xf>
    <xf numFmtId="3" fontId="9" fillId="34" borderId="19" xfId="0" applyNumberFormat="1" applyFont="1" applyFill="1" applyBorder="1" applyAlignment="1">
      <alignment horizontal="center" vertical="center" textRotation="90"/>
    </xf>
    <xf numFmtId="0" fontId="9" fillId="37" borderId="39" xfId="0" applyFont="1" applyFill="1" applyBorder="1" applyAlignment="1">
      <alignment horizontal="center" vertical="center" textRotation="90"/>
    </xf>
    <xf numFmtId="0" fontId="9" fillId="37" borderId="15" xfId="0" applyFont="1" applyFill="1" applyBorder="1" applyAlignment="1">
      <alignment horizontal="center" vertical="center" textRotation="90"/>
    </xf>
    <xf numFmtId="0" fontId="9" fillId="37" borderId="19" xfId="0" applyFont="1" applyFill="1" applyBorder="1" applyAlignment="1">
      <alignment horizontal="center" vertical="center" textRotation="90" wrapText="1"/>
    </xf>
    <xf numFmtId="0" fontId="13" fillId="38" borderId="32" xfId="0" applyFont="1" applyFill="1" applyBorder="1" applyAlignment="1">
      <alignment horizontal="center" vertical="center"/>
    </xf>
    <xf numFmtId="0" fontId="13" fillId="38" borderId="33" xfId="0" applyFont="1" applyFill="1" applyBorder="1" applyAlignment="1">
      <alignment horizontal="center" vertical="center"/>
    </xf>
    <xf numFmtId="0" fontId="13" fillId="38" borderId="40" xfId="0" applyFont="1" applyFill="1" applyBorder="1" applyAlignment="1">
      <alignment horizontal="center" vertical="center" wrapText="1"/>
    </xf>
    <xf numFmtId="0" fontId="13" fillId="38" borderId="32" xfId="0" applyFont="1" applyFill="1" applyBorder="1" applyAlignment="1">
      <alignment horizontal="center" vertical="center" wrapText="1"/>
    </xf>
    <xf numFmtId="0" fontId="14" fillId="38" borderId="40" xfId="0" applyFont="1" applyFill="1" applyBorder="1" applyAlignment="1">
      <alignment horizontal="center" vertical="center" wrapText="1"/>
    </xf>
    <xf numFmtId="170" fontId="13" fillId="38" borderId="41" xfId="0" applyNumberFormat="1" applyFont="1" applyFill="1" applyBorder="1" applyAlignment="1">
      <alignment horizontal="center" vertical="center" wrapText="1"/>
    </xf>
    <xf numFmtId="0" fontId="13" fillId="38" borderId="42" xfId="0" applyFont="1" applyFill="1" applyBorder="1" applyAlignment="1">
      <alignment horizontal="center" vertical="center" wrapText="1"/>
    </xf>
    <xf numFmtId="0" fontId="9" fillId="38" borderId="40" xfId="0" applyFont="1" applyFill="1" applyBorder="1" applyAlignment="1">
      <alignment horizontal="center" vertical="center" wrapText="1"/>
    </xf>
    <xf numFmtId="3" fontId="9" fillId="38" borderId="40" xfId="0" applyNumberFormat="1" applyFont="1" applyFill="1" applyBorder="1" applyAlignment="1">
      <alignment vertical="center" textRotation="90" wrapText="1"/>
    </xf>
    <xf numFmtId="3" fontId="9" fillId="38" borderId="40" xfId="0" applyNumberFormat="1" applyFont="1" applyFill="1" applyBorder="1" applyAlignment="1">
      <alignment horizontal="center" vertical="center" textRotation="90" wrapText="1"/>
    </xf>
    <xf numFmtId="0" fontId="13" fillId="38" borderId="40" xfId="0" applyFont="1" applyFill="1" applyBorder="1" applyAlignment="1" applyProtection="1">
      <alignment horizontal="center" vertical="center" textRotation="90" wrapText="1"/>
      <protection locked="0"/>
    </xf>
    <xf numFmtId="0" fontId="13" fillId="38" borderId="43" xfId="0" applyFont="1" applyFill="1" applyBorder="1" applyAlignment="1" applyProtection="1">
      <alignment horizontal="center" vertical="center" textRotation="90" wrapText="1"/>
      <protection locked="0"/>
    </xf>
    <xf numFmtId="3" fontId="9" fillId="34" borderId="42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36" borderId="40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34" borderId="40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38" borderId="40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37" borderId="40" xfId="0" applyFont="1" applyFill="1" applyBorder="1" applyAlignment="1" applyProtection="1">
      <alignment horizontal="center" vertical="center" textRotation="90" wrapText="1"/>
      <protection locked="0"/>
    </xf>
    <xf numFmtId="0" fontId="16" fillId="37" borderId="40" xfId="0" applyFont="1" applyFill="1" applyBorder="1" applyAlignment="1" applyProtection="1">
      <alignment horizontal="center" vertical="center" wrapText="1"/>
      <protection locked="0"/>
    </xf>
    <xf numFmtId="0" fontId="9" fillId="37" borderId="43" xfId="0" applyFont="1" applyFill="1" applyBorder="1" applyAlignment="1">
      <alignment wrapText="1"/>
    </xf>
    <xf numFmtId="0" fontId="13" fillId="35" borderId="25" xfId="0" applyFont="1" applyFill="1" applyBorder="1" applyAlignment="1">
      <alignment horizontal="center" vertical="center" wrapText="1"/>
    </xf>
    <xf numFmtId="0" fontId="14" fillId="35" borderId="25" xfId="0" applyFont="1" applyFill="1" applyBorder="1" applyAlignment="1">
      <alignment horizontal="center" vertical="center" wrapText="1"/>
    </xf>
    <xf numFmtId="0" fontId="9" fillId="35" borderId="25" xfId="0" applyFont="1" applyFill="1" applyBorder="1" applyAlignment="1">
      <alignment horizontal="center" vertical="center" wrapText="1"/>
    </xf>
    <xf numFmtId="3" fontId="9" fillId="35" borderId="25" xfId="0" applyNumberFormat="1" applyFont="1" applyFill="1" applyBorder="1" applyAlignment="1">
      <alignment vertical="center" textRotation="90" wrapText="1"/>
    </xf>
    <xf numFmtId="3" fontId="9" fillId="35" borderId="25" xfId="0" applyNumberFormat="1" applyFont="1" applyFill="1" applyBorder="1" applyAlignment="1">
      <alignment horizontal="center" vertical="center" textRotation="90" wrapText="1"/>
    </xf>
    <xf numFmtId="0" fontId="13" fillId="35" borderId="25" xfId="0" applyFont="1" applyFill="1" applyBorder="1" applyAlignment="1" applyProtection="1">
      <alignment horizontal="center" vertical="center" textRotation="90" wrapText="1"/>
      <protection locked="0"/>
    </xf>
    <xf numFmtId="3" fontId="9" fillId="35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16" fillId="0" borderId="17" xfId="0" applyFont="1" applyFill="1" applyBorder="1" applyAlignment="1" applyProtection="1">
      <alignment vertical="center" textRotation="90" wrapText="1"/>
      <protection locked="0"/>
    </xf>
    <xf numFmtId="0" fontId="16" fillId="35" borderId="25" xfId="0" applyFont="1" applyFill="1" applyBorder="1" applyAlignment="1" applyProtection="1">
      <alignment horizontal="center" vertical="center" wrapText="1"/>
      <protection locked="0"/>
    </xf>
    <xf numFmtId="0" fontId="9" fillId="39" borderId="33" xfId="0" applyFont="1" applyFill="1" applyBorder="1" applyAlignment="1">
      <alignment horizontal="center" vertical="center" wrapText="1"/>
    </xf>
    <xf numFmtId="0" fontId="9" fillId="39" borderId="17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9" fillId="4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/>
    </xf>
    <xf numFmtId="3" fontId="9" fillId="0" borderId="17" xfId="0" applyNumberFormat="1" applyFont="1" applyFill="1" applyBorder="1" applyAlignment="1">
      <alignment horizontal="center" vertical="center" textRotation="90" wrapText="1"/>
    </xf>
    <xf numFmtId="0" fontId="9" fillId="0" borderId="33" xfId="0" applyFont="1" applyBorder="1" applyAlignment="1">
      <alignment/>
    </xf>
    <xf numFmtId="3" fontId="9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38" borderId="42" xfId="0" applyFont="1" applyFill="1" applyBorder="1" applyAlignment="1">
      <alignment horizontal="center" vertical="center"/>
    </xf>
    <xf numFmtId="0" fontId="13" fillId="38" borderId="44" xfId="0" applyFont="1" applyFill="1" applyBorder="1" applyAlignment="1">
      <alignment horizontal="center" vertical="center"/>
    </xf>
    <xf numFmtId="0" fontId="13" fillId="38" borderId="25" xfId="0" applyFont="1" applyFill="1" applyBorder="1" applyAlignment="1">
      <alignment horizontal="center" vertical="center" wrapText="1"/>
    </xf>
    <xf numFmtId="0" fontId="9" fillId="39" borderId="4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9" fillId="40" borderId="18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3" fontId="9" fillId="0" borderId="40" xfId="0" applyNumberFormat="1" applyFont="1" applyFill="1" applyBorder="1" applyAlignment="1">
      <alignment horizontal="center" vertical="center" textRotation="90" wrapText="1"/>
    </xf>
    <xf numFmtId="3" fontId="9" fillId="0" borderId="18" xfId="0" applyNumberFormat="1" applyFont="1" applyFill="1" applyBorder="1" applyAlignment="1">
      <alignment horizontal="center" vertical="center" textRotation="90" wrapText="1"/>
    </xf>
    <xf numFmtId="3" fontId="9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41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0" borderId="25" xfId="0" applyFont="1" applyFill="1" applyBorder="1" applyAlignment="1" applyProtection="1">
      <alignment horizontal="center" vertical="center" textRotation="90" wrapText="1"/>
      <protection locked="0"/>
    </xf>
    <xf numFmtId="0" fontId="16" fillId="0" borderId="25" xfId="0" applyFont="1" applyFill="1" applyBorder="1" applyAlignment="1" applyProtection="1">
      <alignment vertical="center" textRotation="90" wrapText="1"/>
      <protection locked="0"/>
    </xf>
    <xf numFmtId="0" fontId="9" fillId="39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textRotation="90" wrapText="1"/>
    </xf>
    <xf numFmtId="3" fontId="9" fillId="0" borderId="36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0" borderId="32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41" borderId="32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25" xfId="0" applyFont="1" applyBorder="1" applyAlignment="1">
      <alignment/>
    </xf>
    <xf numFmtId="0" fontId="13" fillId="38" borderId="14" xfId="0" applyFont="1" applyFill="1" applyBorder="1" applyAlignment="1">
      <alignment horizontal="center" vertical="center" wrapText="1"/>
    </xf>
    <xf numFmtId="0" fontId="9" fillId="39" borderId="40" xfId="0" applyFont="1" applyFill="1" applyBorder="1" applyAlignment="1">
      <alignment horizontal="center" vertical="center" wrapText="1"/>
    </xf>
    <xf numFmtId="2" fontId="63" fillId="0" borderId="25" xfId="0" applyNumberFormat="1" applyFont="1" applyBorder="1" applyAlignment="1">
      <alignment horizontal="center" vertical="center" wrapText="1"/>
    </xf>
    <xf numFmtId="0" fontId="17" fillId="0" borderId="44" xfId="0" applyFont="1" applyBorder="1" applyAlignment="1">
      <alignment vertical="center" wrapText="1"/>
    </xf>
    <xf numFmtId="0" fontId="9" fillId="40" borderId="32" xfId="0" applyFont="1" applyFill="1" applyBorder="1" applyAlignment="1" applyProtection="1">
      <alignment horizontal="center" vertical="center" textRotation="90" wrapText="1"/>
      <protection locked="0"/>
    </xf>
    <xf numFmtId="0" fontId="9" fillId="0" borderId="33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3" fontId="9" fillId="0" borderId="32" xfId="0" applyNumberFormat="1" applyFont="1" applyFill="1" applyBorder="1" applyAlignment="1">
      <alignment horizontal="center" vertical="center" textRotation="90" wrapText="1"/>
    </xf>
    <xf numFmtId="0" fontId="9" fillId="39" borderId="34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/>
    </xf>
    <xf numFmtId="3" fontId="9" fillId="0" borderId="12" xfId="0" applyNumberFormat="1" applyFont="1" applyFill="1" applyBorder="1" applyAlignment="1">
      <alignment horizontal="center" vertical="center" textRotation="90" wrapText="1"/>
    </xf>
    <xf numFmtId="0" fontId="9" fillId="0" borderId="45" xfId="0" applyFont="1" applyBorder="1" applyAlignment="1">
      <alignment/>
    </xf>
    <xf numFmtId="3" fontId="9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41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12" xfId="0" applyFont="1" applyBorder="1" applyAlignment="1">
      <alignment/>
    </xf>
    <xf numFmtId="0" fontId="9" fillId="40" borderId="34" xfId="0" applyFont="1" applyFill="1" applyBorder="1" applyAlignment="1" applyProtection="1">
      <alignment horizontal="center" vertical="center" textRotation="90" wrapText="1"/>
      <protection locked="0"/>
    </xf>
    <xf numFmtId="0" fontId="9" fillId="0" borderId="13" xfId="0" applyFont="1" applyFill="1" applyBorder="1" applyAlignment="1">
      <alignment horizontal="center" vertical="center" textRotation="90" wrapText="1"/>
    </xf>
    <xf numFmtId="0" fontId="9" fillId="39" borderId="46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9" fillId="39" borderId="47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9" fillId="39" borderId="0" xfId="0" applyFont="1" applyFill="1" applyBorder="1" applyAlignment="1">
      <alignment horizontal="center" vertical="center" wrapText="1"/>
    </xf>
    <xf numFmtId="0" fontId="17" fillId="39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9" fillId="4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3" fontId="9" fillId="0" borderId="0" xfId="0" applyNumberFormat="1" applyFont="1" applyFill="1" applyBorder="1" applyAlignment="1">
      <alignment horizontal="center" vertical="center" textRotation="90" wrapText="1"/>
    </xf>
    <xf numFmtId="3" fontId="9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41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0" borderId="0" xfId="0" applyFont="1" applyFill="1" applyBorder="1" applyAlignment="1" applyProtection="1">
      <alignment horizontal="center" vertical="center" textRotation="90" wrapText="1"/>
      <protection locked="0"/>
    </xf>
    <xf numFmtId="0" fontId="16" fillId="0" borderId="0" xfId="0" applyFont="1" applyFill="1" applyBorder="1" applyAlignment="1" applyProtection="1">
      <alignment horizontal="center" vertical="center" textRotation="90" wrapText="1"/>
      <protection locked="0"/>
    </xf>
    <xf numFmtId="0" fontId="9" fillId="0" borderId="0" xfId="0" applyFont="1" applyFill="1" applyBorder="1" applyAlignment="1">
      <alignment horizontal="center" vertical="center" textRotation="90" wrapText="1"/>
    </xf>
    <xf numFmtId="0" fontId="13" fillId="38" borderId="4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170" fontId="17" fillId="0" borderId="25" xfId="0" applyNumberFormat="1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vertical="center" textRotation="90" wrapText="1"/>
    </xf>
    <xf numFmtId="0" fontId="13" fillId="0" borderId="25" xfId="0" applyFont="1" applyFill="1" applyBorder="1" applyAlignment="1" applyProtection="1">
      <alignment horizontal="center" vertical="center" textRotation="90" wrapText="1"/>
      <protection locked="0"/>
    </xf>
    <xf numFmtId="0" fontId="17" fillId="0" borderId="25" xfId="0" applyFont="1" applyFill="1" applyBorder="1" applyAlignment="1" applyProtection="1">
      <alignment horizontal="center" vertical="center" textRotation="90" wrapText="1"/>
      <protection locked="0"/>
    </xf>
    <xf numFmtId="0" fontId="16" fillId="0" borderId="25" xfId="0" applyFont="1" applyFill="1" applyBorder="1" applyAlignment="1" applyProtection="1">
      <alignment horizontal="center" vertical="center" wrapText="1"/>
      <protection locked="0"/>
    </xf>
    <xf numFmtId="0" fontId="9" fillId="35" borderId="44" xfId="0" applyFont="1" applyFill="1" applyBorder="1" applyAlignment="1">
      <alignment horizontal="center" vertical="center" wrapText="1"/>
    </xf>
    <xf numFmtId="0" fontId="9" fillId="35" borderId="46" xfId="0" applyFont="1" applyFill="1" applyBorder="1" applyAlignment="1">
      <alignment horizontal="center" vertical="center" wrapText="1"/>
    </xf>
    <xf numFmtId="0" fontId="9" fillId="42" borderId="33" xfId="0" applyFont="1" applyFill="1" applyBorder="1" applyAlignment="1" applyProtection="1">
      <alignment horizontal="center" vertical="center" wrapText="1"/>
      <protection locked="0"/>
    </xf>
    <xf numFmtId="0" fontId="9" fillId="35" borderId="47" xfId="0" applyFont="1" applyFill="1" applyBorder="1" applyAlignment="1">
      <alignment horizontal="center" vertical="center" wrapText="1"/>
    </xf>
    <xf numFmtId="0" fontId="9" fillId="42" borderId="34" xfId="0" applyFont="1" applyFill="1" applyBorder="1" applyAlignment="1" applyProtection="1">
      <alignment horizontal="center" vertical="center" wrapText="1"/>
      <protection locked="0"/>
    </xf>
    <xf numFmtId="0" fontId="9" fillId="35" borderId="34" xfId="0" applyFont="1" applyFill="1" applyBorder="1" applyAlignment="1">
      <alignment horizontal="center" vertical="center" wrapText="1"/>
    </xf>
    <xf numFmtId="0" fontId="14" fillId="38" borderId="15" xfId="0" applyFont="1" applyFill="1" applyBorder="1" applyAlignment="1">
      <alignment horizontal="center" vertical="center" wrapText="1"/>
    </xf>
    <xf numFmtId="170" fontId="13" fillId="38" borderId="19" xfId="0" applyNumberFormat="1" applyFont="1" applyFill="1" applyBorder="1" applyAlignment="1">
      <alignment horizontal="center" vertical="center" wrapText="1"/>
    </xf>
    <xf numFmtId="0" fontId="13" fillId="38" borderId="15" xfId="0" applyFont="1" applyFill="1" applyBorder="1" applyAlignment="1" applyProtection="1">
      <alignment horizontal="center" vertical="center" textRotation="90" wrapText="1"/>
      <protection locked="0"/>
    </xf>
    <xf numFmtId="0" fontId="13" fillId="38" borderId="19" xfId="0" applyFont="1" applyFill="1" applyBorder="1" applyAlignment="1" applyProtection="1">
      <alignment horizontal="center" vertical="center" textRotation="90" wrapText="1"/>
      <protection locked="0"/>
    </xf>
    <xf numFmtId="0" fontId="17" fillId="0" borderId="18" xfId="0" applyFont="1" applyBorder="1" applyAlignment="1">
      <alignment vertical="center" wrapText="1"/>
    </xf>
    <xf numFmtId="0" fontId="17" fillId="0" borderId="33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40" borderId="25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left" vertical="center" wrapText="1"/>
    </xf>
    <xf numFmtId="0" fontId="9" fillId="40" borderId="12" xfId="0" applyFont="1" applyFill="1" applyBorder="1" applyAlignment="1" applyProtection="1">
      <alignment horizontal="center" vertical="center" textRotation="90" wrapText="1"/>
      <protection locked="0"/>
    </xf>
    <xf numFmtId="0" fontId="3" fillId="0" borderId="45" xfId="0" applyFont="1" applyBorder="1" applyAlignment="1">
      <alignment vertical="center" wrapText="1"/>
    </xf>
    <xf numFmtId="0" fontId="9" fillId="0" borderId="34" xfId="0" applyFont="1" applyBorder="1" applyAlignment="1">
      <alignment/>
    </xf>
    <xf numFmtId="0" fontId="13" fillId="38" borderId="25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0" fontId="17" fillId="0" borderId="48" xfId="0" applyFont="1" applyBorder="1" applyAlignment="1">
      <alignment vertical="center" wrapText="1"/>
    </xf>
    <xf numFmtId="3" fontId="9" fillId="36" borderId="41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35" borderId="28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35" borderId="27" xfId="0" applyFont="1" applyFill="1" applyBorder="1" applyAlignment="1" applyProtection="1">
      <alignment horizontal="center" vertical="center" textRotation="90" wrapText="1"/>
      <protection locked="0"/>
    </xf>
    <xf numFmtId="0" fontId="9" fillId="35" borderId="27" xfId="0" applyFont="1" applyFill="1" applyBorder="1" applyAlignment="1">
      <alignment wrapText="1"/>
    </xf>
    <xf numFmtId="0" fontId="9" fillId="35" borderId="18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0" fontId="14" fillId="35" borderId="18" xfId="0" applyFont="1" applyFill="1" applyBorder="1" applyAlignment="1">
      <alignment horizontal="center" vertical="center" wrapText="1"/>
    </xf>
    <xf numFmtId="3" fontId="9" fillId="35" borderId="18" xfId="0" applyNumberFormat="1" applyFont="1" applyFill="1" applyBorder="1" applyAlignment="1">
      <alignment vertical="center" textRotation="90" wrapText="1"/>
    </xf>
    <xf numFmtId="3" fontId="9" fillId="35" borderId="18" xfId="0" applyNumberFormat="1" applyFont="1" applyFill="1" applyBorder="1" applyAlignment="1">
      <alignment horizontal="center" vertical="center" textRotation="90" wrapText="1"/>
    </xf>
    <xf numFmtId="0" fontId="13" fillId="35" borderId="18" xfId="0" applyFont="1" applyFill="1" applyBorder="1" applyAlignment="1" applyProtection="1">
      <alignment horizontal="center" vertical="center" textRotation="90" wrapText="1"/>
      <protection locked="0"/>
    </xf>
    <xf numFmtId="0" fontId="13" fillId="35" borderId="22" xfId="0" applyFont="1" applyFill="1" applyBorder="1" applyAlignment="1" applyProtection="1">
      <alignment horizontal="center" vertical="center" textRotation="90" wrapText="1"/>
      <protection locked="0"/>
    </xf>
    <xf numFmtId="3" fontId="9" fillId="35" borderId="23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35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16" fillId="0" borderId="18" xfId="0" applyFont="1" applyFill="1" applyBorder="1" applyAlignment="1" applyProtection="1">
      <alignment vertical="center" textRotation="90" wrapText="1"/>
      <protection locked="0"/>
    </xf>
    <xf numFmtId="0" fontId="16" fillId="35" borderId="18" xfId="0" applyFont="1" applyFill="1" applyBorder="1" applyAlignment="1" applyProtection="1">
      <alignment horizontal="center" vertical="center" wrapText="1"/>
      <protection locked="0"/>
    </xf>
    <xf numFmtId="0" fontId="9" fillId="35" borderId="22" xfId="0" applyFont="1" applyFill="1" applyBorder="1" applyAlignment="1">
      <alignment wrapText="1"/>
    </xf>
    <xf numFmtId="0" fontId="9" fillId="39" borderId="12" xfId="0" applyFont="1" applyFill="1" applyBorder="1" applyAlignment="1">
      <alignment horizontal="center" vertical="center" wrapText="1"/>
    </xf>
    <xf numFmtId="0" fontId="9" fillId="39" borderId="12" xfId="0" applyFont="1" applyFill="1" applyBorder="1" applyAlignment="1">
      <alignment vertical="center" wrapText="1"/>
    </xf>
    <xf numFmtId="3" fontId="9" fillId="0" borderId="34" xfId="0" applyNumberFormat="1" applyFont="1" applyFill="1" applyBorder="1" applyAlignment="1">
      <alignment horizontal="center" vertical="center" textRotation="90" wrapText="1"/>
    </xf>
    <xf numFmtId="3" fontId="9" fillId="0" borderId="47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0" borderId="34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41" borderId="34" xfId="0" applyNumberFormat="1" applyFont="1" applyFill="1" applyBorder="1" applyAlignment="1" applyProtection="1">
      <alignment horizontal="center" vertical="center" textRotation="90" wrapText="1"/>
      <protection locked="0"/>
    </xf>
    <xf numFmtId="0" fontId="16" fillId="0" borderId="34" xfId="0" applyFont="1" applyFill="1" applyBorder="1" applyAlignment="1" applyProtection="1">
      <alignment vertical="center" textRotation="90" wrapText="1"/>
      <protection locked="0"/>
    </xf>
    <xf numFmtId="0" fontId="9" fillId="0" borderId="45" xfId="0" applyFont="1" applyFill="1" applyBorder="1" applyAlignment="1">
      <alignment horizontal="center" vertical="center" textRotation="90" wrapText="1"/>
    </xf>
    <xf numFmtId="0" fontId="9" fillId="39" borderId="34" xfId="0" applyFont="1" applyFill="1" applyBorder="1" applyAlignment="1">
      <alignment vertical="center" wrapText="1"/>
    </xf>
    <xf numFmtId="3" fontId="9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34" borderId="44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36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17" fillId="0" borderId="17" xfId="0" applyFont="1" applyFill="1" applyBorder="1" applyAlignment="1">
      <alignment vertical="center" wrapText="1"/>
    </xf>
    <xf numFmtId="0" fontId="9" fillId="40" borderId="17" xfId="0" applyFont="1" applyFill="1" applyBorder="1" applyAlignment="1" applyProtection="1">
      <alignment vertical="center" wrapText="1"/>
      <protection locked="0"/>
    </xf>
    <xf numFmtId="0" fontId="9" fillId="0" borderId="17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vertical="center" wrapText="1"/>
    </xf>
    <xf numFmtId="0" fontId="9" fillId="40" borderId="25" xfId="0" applyFont="1" applyFill="1" applyBorder="1" applyAlignment="1" applyProtection="1">
      <alignment vertical="center" wrapText="1"/>
      <protection locked="0"/>
    </xf>
    <xf numFmtId="0" fontId="9" fillId="0" borderId="25" xfId="0" applyFont="1" applyFill="1" applyBorder="1" applyAlignment="1">
      <alignment vertical="center" wrapText="1"/>
    </xf>
    <xf numFmtId="3" fontId="9" fillId="12" borderId="15" xfId="0" applyNumberFormat="1" applyFont="1" applyFill="1" applyBorder="1" applyAlignment="1">
      <alignment horizontal="center" vertical="center" textRotation="90"/>
    </xf>
    <xf numFmtId="3" fontId="9" fillId="12" borderId="19" xfId="0" applyNumberFormat="1" applyFont="1" applyFill="1" applyBorder="1" applyAlignment="1">
      <alignment horizontal="center" vertical="center" textRotation="90"/>
    </xf>
    <xf numFmtId="3" fontId="9" fillId="12" borderId="16" xfId="0" applyNumberFormat="1" applyFont="1" applyFill="1" applyBorder="1" applyAlignment="1">
      <alignment horizontal="center" vertical="center" textRotation="90"/>
    </xf>
    <xf numFmtId="0" fontId="17" fillId="0" borderId="47" xfId="0" applyFont="1" applyBorder="1" applyAlignment="1">
      <alignment vertical="center" wrapText="1"/>
    </xf>
    <xf numFmtId="0" fontId="13" fillId="35" borderId="23" xfId="0" applyFont="1" applyFill="1" applyBorder="1" applyAlignment="1">
      <alignment horizontal="center" vertical="center" wrapText="1"/>
    </xf>
    <xf numFmtId="2" fontId="64" fillId="0" borderId="45" xfId="0" applyNumberFormat="1" applyFont="1" applyBorder="1" applyAlignment="1">
      <alignment horizontal="center" vertical="center" wrapText="1"/>
    </xf>
    <xf numFmtId="170" fontId="13" fillId="35" borderId="22" xfId="0" applyNumberFormat="1" applyFont="1" applyFill="1" applyBorder="1" applyAlignment="1">
      <alignment horizontal="center" vertical="center" wrapText="1"/>
    </xf>
    <xf numFmtId="170" fontId="13" fillId="38" borderId="16" xfId="0" applyNumberFormat="1" applyFont="1" applyFill="1" applyBorder="1" applyAlignment="1">
      <alignment horizontal="center" vertical="center" wrapText="1"/>
    </xf>
    <xf numFmtId="0" fontId="9" fillId="40" borderId="18" xfId="0" applyFont="1" applyFill="1" applyBorder="1" applyAlignment="1" applyProtection="1">
      <alignment horizontal="center" vertical="center" textRotation="90" wrapText="1"/>
      <protection locked="0"/>
    </xf>
    <xf numFmtId="0" fontId="16" fillId="0" borderId="12" xfId="0" applyFont="1" applyFill="1" applyBorder="1" applyAlignment="1" applyProtection="1">
      <alignment vertical="center" textRotation="90" wrapText="1"/>
      <protection locked="0"/>
    </xf>
    <xf numFmtId="0" fontId="17" fillId="0" borderId="12" xfId="0" applyFont="1" applyBorder="1" applyAlignment="1">
      <alignment vertical="center" wrapText="1"/>
    </xf>
    <xf numFmtId="0" fontId="13" fillId="38" borderId="33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2" fontId="63" fillId="0" borderId="17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3" fillId="38" borderId="15" xfId="0" applyFont="1" applyFill="1" applyBorder="1" applyAlignment="1">
      <alignment horizontal="center" vertical="center" wrapText="1"/>
    </xf>
    <xf numFmtId="0" fontId="13" fillId="38" borderId="43" xfId="0" applyFont="1" applyFill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9" fillId="0" borderId="27" xfId="0" applyFont="1" applyFill="1" applyBorder="1" applyAlignment="1">
      <alignment wrapText="1"/>
    </xf>
    <xf numFmtId="0" fontId="9" fillId="35" borderId="12" xfId="0" applyFont="1" applyFill="1" applyBorder="1" applyAlignment="1">
      <alignment horizontal="center" vertical="center" wrapText="1"/>
    </xf>
    <xf numFmtId="2" fontId="17" fillId="35" borderId="12" xfId="0" applyNumberFormat="1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9" fillId="42" borderId="30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2" fontId="64" fillId="35" borderId="34" xfId="0" applyNumberFormat="1" applyFont="1" applyFill="1" applyBorder="1" applyAlignment="1">
      <alignment horizontal="center" vertical="center" wrapText="1"/>
    </xf>
    <xf numFmtId="0" fontId="17" fillId="35" borderId="45" xfId="0" applyFont="1" applyFill="1" applyBorder="1" applyAlignment="1">
      <alignment horizontal="left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70" fontId="17" fillId="0" borderId="17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vertical="center" textRotation="90" wrapText="1"/>
    </xf>
    <xf numFmtId="0" fontId="13" fillId="0" borderId="17" xfId="0" applyFont="1" applyFill="1" applyBorder="1" applyAlignment="1" applyProtection="1">
      <alignment horizontal="center" vertical="center" textRotation="90" wrapText="1"/>
      <protection locked="0"/>
    </xf>
    <xf numFmtId="0" fontId="13" fillId="38" borderId="39" xfId="0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 wrapText="1"/>
    </xf>
    <xf numFmtId="3" fontId="9" fillId="38" borderId="15" xfId="0" applyNumberFormat="1" applyFont="1" applyFill="1" applyBorder="1" applyAlignment="1">
      <alignment vertical="center" textRotation="90" wrapText="1"/>
    </xf>
    <xf numFmtId="3" fontId="9" fillId="38" borderId="15" xfId="0" applyNumberFormat="1" applyFont="1" applyFill="1" applyBorder="1" applyAlignment="1">
      <alignment horizontal="center" vertical="center" textRotation="90" wrapText="1"/>
    </xf>
    <xf numFmtId="0" fontId="17" fillId="0" borderId="17" xfId="0" applyFont="1" applyFill="1" applyBorder="1" applyAlignment="1" applyProtection="1">
      <alignment horizontal="center" vertical="center" textRotation="90" wrapText="1"/>
      <protection locked="0"/>
    </xf>
    <xf numFmtId="0" fontId="16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50" xfId="0" applyFont="1" applyFill="1" applyBorder="1" applyAlignment="1">
      <alignment wrapText="1"/>
    </xf>
    <xf numFmtId="3" fontId="9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38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37" borderId="15" xfId="0" applyFont="1" applyFill="1" applyBorder="1" applyAlignment="1" applyProtection="1">
      <alignment horizontal="center" vertical="center" textRotation="90" wrapText="1"/>
      <protection locked="0"/>
    </xf>
    <xf numFmtId="0" fontId="16" fillId="37" borderId="15" xfId="0" applyFont="1" applyFill="1" applyBorder="1" applyAlignment="1" applyProtection="1">
      <alignment horizontal="center" vertical="center" wrapText="1"/>
      <protection locked="0"/>
    </xf>
    <xf numFmtId="0" fontId="9" fillId="37" borderId="19" xfId="0" applyFont="1" applyFill="1" applyBorder="1" applyAlignment="1">
      <alignment wrapText="1"/>
    </xf>
    <xf numFmtId="3" fontId="9" fillId="0" borderId="49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0" borderId="28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0" borderId="22" xfId="0" applyFont="1" applyFill="1" applyBorder="1" applyAlignment="1" applyProtection="1">
      <alignment horizontal="center" vertical="center" textRotation="90" wrapText="1"/>
      <protection locked="0"/>
    </xf>
    <xf numFmtId="0" fontId="13" fillId="0" borderId="27" xfId="0" applyFont="1" applyFill="1" applyBorder="1" applyAlignment="1" applyProtection="1">
      <alignment horizontal="center" vertical="center" textRotation="90" wrapText="1"/>
      <protection locked="0"/>
    </xf>
    <xf numFmtId="3" fontId="9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41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0" borderId="15" xfId="0" applyFont="1" applyFill="1" applyBorder="1" applyAlignment="1" applyProtection="1">
      <alignment horizontal="center" vertical="center" textRotation="90" wrapText="1"/>
      <protection locked="0"/>
    </xf>
    <xf numFmtId="0" fontId="16" fillId="0" borderId="15" xfId="0" applyFont="1" applyFill="1" applyBorder="1" applyAlignment="1" applyProtection="1">
      <alignment vertical="center" textRotation="90" wrapText="1"/>
      <protection locked="0"/>
    </xf>
    <xf numFmtId="0" fontId="9" fillId="0" borderId="19" xfId="0" applyFont="1" applyFill="1" applyBorder="1" applyAlignment="1">
      <alignment horizontal="center" vertical="center" textRotation="90" wrapText="1"/>
    </xf>
    <xf numFmtId="3" fontId="9" fillId="0" borderId="39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51" xfId="0" applyBorder="1" applyAlignment="1">
      <alignment/>
    </xf>
    <xf numFmtId="0" fontId="10" fillId="0" borderId="38" xfId="0" applyFont="1" applyBorder="1" applyAlignment="1">
      <alignment/>
    </xf>
    <xf numFmtId="2" fontId="65" fillId="0" borderId="52" xfId="0" applyNumberFormat="1" applyFont="1" applyBorder="1" applyAlignment="1">
      <alignment horizontal="center" vertical="center" wrapText="1"/>
    </xf>
    <xf numFmtId="2" fontId="65" fillId="0" borderId="34" xfId="0" applyNumberFormat="1" applyFont="1" applyBorder="1" applyAlignment="1">
      <alignment horizontal="center" vertical="center" wrapText="1"/>
    </xf>
    <xf numFmtId="0" fontId="13" fillId="38" borderId="14" xfId="0" applyFont="1" applyFill="1" applyBorder="1" applyAlignment="1">
      <alignment horizontal="center" vertical="center"/>
    </xf>
    <xf numFmtId="0" fontId="13" fillId="38" borderId="53" xfId="0" applyFont="1" applyFill="1" applyBorder="1" applyAlignment="1">
      <alignment horizontal="center" vertical="center"/>
    </xf>
    <xf numFmtId="0" fontId="17" fillId="0" borderId="52" xfId="0" applyFont="1" applyBorder="1" applyAlignment="1">
      <alignment vertical="center" wrapText="1"/>
    </xf>
    <xf numFmtId="3" fontId="9" fillId="0" borderId="45" xfId="0" applyNumberFormat="1" applyFont="1" applyFill="1" applyBorder="1" applyAlignment="1">
      <alignment horizontal="center" vertical="center" textRotation="90" wrapText="1"/>
    </xf>
    <xf numFmtId="3" fontId="9" fillId="0" borderId="40" xfId="0" applyNumberFormat="1" applyFont="1" applyFill="1" applyBorder="1" applyAlignment="1">
      <alignment vertical="center" textRotation="90" wrapText="1"/>
    </xf>
    <xf numFmtId="0" fontId="3" fillId="0" borderId="24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3" fontId="9" fillId="0" borderId="23" xfId="0" applyNumberFormat="1" applyFont="1" applyFill="1" applyBorder="1" applyAlignment="1">
      <alignment horizontal="center" vertical="center" textRotation="90" wrapText="1"/>
    </xf>
    <xf numFmtId="3" fontId="9" fillId="0" borderId="28" xfId="0" applyNumberFormat="1" applyFont="1" applyFill="1" applyBorder="1" applyAlignment="1">
      <alignment horizontal="center" vertical="center" textRotation="90" wrapText="1"/>
    </xf>
    <xf numFmtId="3" fontId="9" fillId="0" borderId="54" xfId="0" applyNumberFormat="1" applyFont="1" applyFill="1" applyBorder="1" applyAlignment="1">
      <alignment horizontal="center" vertical="center" textRotation="90" wrapText="1"/>
    </xf>
    <xf numFmtId="3" fontId="9" fillId="0" borderId="30" xfId="0" applyNumberFormat="1" applyFont="1" applyFill="1" applyBorder="1" applyAlignment="1">
      <alignment horizontal="center" vertical="center" textRotation="90" wrapText="1"/>
    </xf>
    <xf numFmtId="0" fontId="9" fillId="0" borderId="25" xfId="0" applyFont="1" applyBorder="1" applyAlignment="1">
      <alignment/>
    </xf>
    <xf numFmtId="3" fontId="9" fillId="0" borderId="18" xfId="0" applyNumberFormat="1" applyFont="1" applyFill="1" applyBorder="1" applyAlignment="1">
      <alignment vertical="center" textRotation="90" wrapText="1"/>
    </xf>
    <xf numFmtId="2" fontId="63" fillId="0" borderId="12" xfId="0" applyNumberFormat="1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vertical="center" wrapText="1"/>
    </xf>
    <xf numFmtId="0" fontId="9" fillId="40" borderId="12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9" fillId="0" borderId="12" xfId="0" applyFont="1" applyBorder="1" applyAlignment="1">
      <alignment/>
    </xf>
    <xf numFmtId="0" fontId="9" fillId="0" borderId="17" xfId="0" applyFont="1" applyBorder="1" applyAlignment="1">
      <alignment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3" fontId="9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25" xfId="0" applyFont="1" applyBorder="1" applyAlignment="1">
      <alignment horizontal="center"/>
    </xf>
    <xf numFmtId="3" fontId="9" fillId="0" borderId="54" xfId="0" applyNumberFormat="1" applyFont="1" applyFill="1" applyBorder="1" applyAlignment="1" applyProtection="1">
      <alignment horizontal="center" vertical="center" textRotation="90" wrapText="1"/>
      <protection locked="0"/>
    </xf>
    <xf numFmtId="0" fontId="17" fillId="0" borderId="32" xfId="0" applyFont="1" applyBorder="1" applyAlignment="1">
      <alignment vertical="center" wrapText="1"/>
    </xf>
    <xf numFmtId="0" fontId="16" fillId="0" borderId="32" xfId="0" applyFont="1" applyFill="1" applyBorder="1" applyAlignment="1" applyProtection="1">
      <alignment vertical="center" textRotation="90" wrapText="1"/>
      <protection locked="0"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55" xfId="0" applyBorder="1" applyAlignment="1">
      <alignment/>
    </xf>
    <xf numFmtId="0" fontId="9" fillId="0" borderId="34" xfId="0" applyFont="1" applyBorder="1" applyAlignment="1">
      <alignment vertical="center" wrapText="1"/>
    </xf>
    <xf numFmtId="0" fontId="65" fillId="0" borderId="25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65" fillId="0" borderId="2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32" xfId="0" applyFont="1" applyBorder="1" applyAlignment="1">
      <alignment/>
    </xf>
    <xf numFmtId="0" fontId="9" fillId="39" borderId="32" xfId="0" applyFont="1" applyFill="1" applyBorder="1" applyAlignment="1">
      <alignment horizontal="center" vertical="center" wrapText="1"/>
    </xf>
    <xf numFmtId="0" fontId="9" fillId="39" borderId="4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17" fillId="39" borderId="32" xfId="0" applyFont="1" applyFill="1" applyBorder="1" applyAlignment="1">
      <alignment vertical="center" wrapText="1"/>
    </xf>
    <xf numFmtId="0" fontId="17" fillId="39" borderId="2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3" fillId="38" borderId="15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9" fillId="0" borderId="56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43" borderId="18" xfId="0" applyFont="1" applyFill="1" applyBorder="1" applyAlignment="1" applyProtection="1">
      <alignment horizontal="center" vertical="center" wrapText="1"/>
      <protection locked="0"/>
    </xf>
    <xf numFmtId="3" fontId="9" fillId="39" borderId="17" xfId="0" applyNumberFormat="1" applyFont="1" applyFill="1" applyBorder="1" applyAlignment="1">
      <alignment horizontal="center" vertical="center" wrapText="1"/>
    </xf>
    <xf numFmtId="0" fontId="9" fillId="39" borderId="50" xfId="0" applyFont="1" applyFill="1" applyBorder="1" applyAlignment="1">
      <alignment vertical="center" wrapText="1"/>
    </xf>
    <xf numFmtId="0" fontId="9" fillId="43" borderId="25" xfId="0" applyFont="1" applyFill="1" applyBorder="1" applyAlignment="1" applyProtection="1">
      <alignment horizontal="center" vertical="center" wrapText="1"/>
      <protection locked="0"/>
    </xf>
    <xf numFmtId="0" fontId="9" fillId="39" borderId="25" xfId="0" applyFont="1" applyFill="1" applyBorder="1" applyAlignment="1">
      <alignment horizontal="center" vertical="center" textRotation="90" wrapText="1"/>
    </xf>
    <xf numFmtId="3" fontId="9" fillId="39" borderId="25" xfId="0" applyNumberFormat="1" applyFont="1" applyFill="1" applyBorder="1" applyAlignment="1">
      <alignment horizontal="center" vertical="center" textRotation="90" wrapText="1"/>
    </xf>
    <xf numFmtId="0" fontId="9" fillId="39" borderId="27" xfId="0" applyFont="1" applyFill="1" applyBorder="1" applyAlignment="1">
      <alignment vertical="center" wrapText="1"/>
    </xf>
    <xf numFmtId="172" fontId="9" fillId="41" borderId="57" xfId="48" applyNumberFormat="1" applyFont="1" applyFill="1" applyBorder="1" applyAlignment="1">
      <alignment horizontal="center" textRotation="90"/>
    </xf>
    <xf numFmtId="172" fontId="9" fillId="41" borderId="25" xfId="48" applyNumberFormat="1" applyFont="1" applyFill="1" applyBorder="1" applyAlignment="1" applyProtection="1">
      <alignment horizontal="center" vertical="center" textRotation="90" wrapText="1"/>
      <protection locked="0"/>
    </xf>
    <xf numFmtId="0" fontId="9" fillId="43" borderId="25" xfId="0" applyFont="1" applyFill="1" applyBorder="1" applyAlignment="1">
      <alignment horizontal="center" vertical="center" wrapText="1"/>
    </xf>
    <xf numFmtId="0" fontId="9" fillId="39" borderId="58" xfId="0" applyFont="1" applyFill="1" applyBorder="1" applyAlignment="1">
      <alignment vertical="center" wrapText="1"/>
    </xf>
    <xf numFmtId="172" fontId="9" fillId="41" borderId="26" xfId="48" applyNumberFormat="1" applyFont="1" applyFill="1" applyBorder="1" applyAlignment="1" applyProtection="1">
      <alignment horizontal="center" vertical="center" textRotation="90" wrapText="1"/>
      <protection locked="0"/>
    </xf>
    <xf numFmtId="172" fontId="9" fillId="0" borderId="25" xfId="48" applyNumberFormat="1" applyFont="1" applyBorder="1" applyAlignment="1">
      <alignment horizontal="center" textRotation="90"/>
    </xf>
    <xf numFmtId="0" fontId="9" fillId="43" borderId="32" xfId="0" applyFont="1" applyFill="1" applyBorder="1" applyAlignment="1">
      <alignment horizontal="center" vertical="center" wrapText="1"/>
    </xf>
    <xf numFmtId="0" fontId="9" fillId="39" borderId="32" xfId="0" applyFont="1" applyFill="1" applyBorder="1" applyAlignment="1">
      <alignment horizontal="center" vertical="center" textRotation="90" wrapText="1"/>
    </xf>
    <xf numFmtId="0" fontId="9" fillId="39" borderId="37" xfId="0" applyFont="1" applyFill="1" applyBorder="1" applyAlignment="1">
      <alignment vertical="center" wrapText="1"/>
    </xf>
    <xf numFmtId="172" fontId="9" fillId="41" borderId="36" xfId="48" applyNumberFormat="1" applyFont="1" applyFill="1" applyBorder="1" applyAlignment="1" applyProtection="1">
      <alignment horizontal="center" vertical="center" textRotation="90" wrapText="1"/>
      <protection locked="0"/>
    </xf>
    <xf numFmtId="172" fontId="9" fillId="0" borderId="32" xfId="48" applyNumberFormat="1" applyFont="1" applyBorder="1" applyAlignment="1">
      <alignment horizontal="center" textRotation="90"/>
    </xf>
    <xf numFmtId="0" fontId="17" fillId="0" borderId="32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172" fontId="9" fillId="41" borderId="11" xfId="48" applyNumberFormat="1" applyFont="1" applyFill="1" applyBorder="1" applyAlignment="1" applyProtection="1">
      <alignment horizontal="center" vertical="center" textRotation="90" wrapText="1"/>
      <protection locked="0"/>
    </xf>
    <xf numFmtId="172" fontId="9" fillId="0" borderId="12" xfId="48" applyNumberFormat="1" applyFont="1" applyBorder="1" applyAlignment="1">
      <alignment horizontal="center" textRotation="90"/>
    </xf>
    <xf numFmtId="0" fontId="9" fillId="43" borderId="12" xfId="0" applyFont="1" applyFill="1" applyBorder="1" applyAlignment="1">
      <alignment horizontal="center" vertical="center" textRotation="90" wrapText="1"/>
    </xf>
    <xf numFmtId="0" fontId="9" fillId="39" borderId="59" xfId="0" applyFont="1" applyFill="1" applyBorder="1" applyAlignment="1">
      <alignment horizontal="center" vertical="center"/>
    </xf>
    <xf numFmtId="0" fontId="9" fillId="39" borderId="35" xfId="0" applyFont="1" applyFill="1" applyBorder="1" applyAlignment="1">
      <alignment horizontal="center" vertical="center"/>
    </xf>
    <xf numFmtId="0" fontId="9" fillId="39" borderId="51" xfId="0" applyFont="1" applyFill="1" applyBorder="1" applyAlignment="1">
      <alignment horizontal="center" vertical="center"/>
    </xf>
    <xf numFmtId="0" fontId="9" fillId="39" borderId="28" xfId="0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42" xfId="0" applyFont="1" applyBorder="1" applyAlignment="1">
      <alignment vertical="center" wrapText="1"/>
    </xf>
    <xf numFmtId="3" fontId="9" fillId="0" borderId="26" xfId="0" applyNumberFormat="1" applyFont="1" applyFill="1" applyBorder="1" applyAlignment="1" applyProtection="1">
      <alignment horizontal="center" vertical="center" textRotation="90" wrapText="1"/>
      <protection locked="0"/>
    </xf>
    <xf numFmtId="0" fontId="17" fillId="0" borderId="36" xfId="0" applyFont="1" applyBorder="1" applyAlignment="1">
      <alignment vertical="center" wrapText="1"/>
    </xf>
    <xf numFmtId="0" fontId="9" fillId="40" borderId="25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9" fillId="39" borderId="30" xfId="0" applyFont="1" applyFill="1" applyBorder="1" applyAlignment="1">
      <alignment horizontal="center" vertical="center" wrapText="1"/>
    </xf>
    <xf numFmtId="0" fontId="9" fillId="40" borderId="12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0" fontId="0" fillId="35" borderId="0" xfId="0" applyFill="1" applyAlignment="1">
      <alignment/>
    </xf>
    <xf numFmtId="3" fontId="9" fillId="0" borderId="33" xfId="0" applyNumberFormat="1" applyFont="1" applyFill="1" applyBorder="1" applyAlignment="1">
      <alignment vertical="center" textRotation="90" wrapText="1"/>
    </xf>
    <xf numFmtId="3" fontId="9" fillId="0" borderId="34" xfId="0" applyNumberFormat="1" applyFont="1" applyFill="1" applyBorder="1" applyAlignment="1">
      <alignment vertical="center" textRotation="90" wrapText="1"/>
    </xf>
    <xf numFmtId="3" fontId="9" fillId="0" borderId="29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0" borderId="31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39" borderId="33" xfId="0" applyNumberFormat="1" applyFont="1" applyFill="1" applyBorder="1" applyAlignment="1">
      <alignment horizontal="center" vertical="center" textRotation="90" wrapText="1"/>
    </xf>
    <xf numFmtId="0" fontId="13" fillId="38" borderId="60" xfId="0" applyFont="1" applyFill="1" applyBorder="1" applyAlignment="1">
      <alignment horizontal="center" vertical="center"/>
    </xf>
    <xf numFmtId="0" fontId="9" fillId="39" borderId="49" xfId="0" applyFont="1" applyFill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3" fontId="9" fillId="0" borderId="24" xfId="0" applyNumberFormat="1" applyFont="1" applyFill="1" applyBorder="1" applyAlignment="1" applyProtection="1">
      <alignment horizontal="center" vertical="center" textRotation="90" wrapText="1"/>
      <protection locked="0"/>
    </xf>
    <xf numFmtId="37" fontId="9" fillId="41" borderId="21" xfId="48" applyNumberFormat="1" applyFont="1" applyFill="1" applyBorder="1" applyAlignment="1" applyProtection="1">
      <alignment horizontal="center" vertical="center" textRotation="90" wrapText="1"/>
      <protection locked="0"/>
    </xf>
    <xf numFmtId="37" fontId="9" fillId="0" borderId="44" xfId="48" applyNumberFormat="1" applyFont="1" applyBorder="1" applyAlignment="1">
      <alignment horizontal="center" vertical="center" textRotation="90"/>
    </xf>
    <xf numFmtId="0" fontId="9" fillId="39" borderId="22" xfId="0" applyFont="1" applyFill="1" applyBorder="1" applyAlignment="1">
      <alignment horizontal="center" vertical="center" textRotation="90" wrapText="1"/>
    </xf>
    <xf numFmtId="0" fontId="9" fillId="39" borderId="27" xfId="0" applyFont="1" applyFill="1" applyBorder="1" applyAlignment="1">
      <alignment horizontal="center" vertical="center" textRotation="90" wrapText="1"/>
    </xf>
    <xf numFmtId="0" fontId="9" fillId="39" borderId="13" xfId="0" applyFont="1" applyFill="1" applyBorder="1" applyAlignment="1">
      <alignment horizontal="center" vertical="center" textRotation="90" wrapText="1"/>
    </xf>
    <xf numFmtId="0" fontId="17" fillId="0" borderId="23" xfId="0" applyFont="1" applyBorder="1" applyAlignment="1">
      <alignment vertical="center" wrapText="1"/>
    </xf>
    <xf numFmtId="0" fontId="17" fillId="0" borderId="46" xfId="0" applyFont="1" applyBorder="1" applyAlignment="1">
      <alignment vertical="center" wrapText="1"/>
    </xf>
    <xf numFmtId="0" fontId="17" fillId="0" borderId="28" xfId="0" applyFont="1" applyBorder="1" applyAlignment="1">
      <alignment vertical="center" wrapText="1"/>
    </xf>
    <xf numFmtId="0" fontId="17" fillId="0" borderId="49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17" fillId="0" borderId="50" xfId="0" applyFont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9" fillId="42" borderId="34" xfId="0" applyFont="1" applyFill="1" applyBorder="1" applyAlignment="1" applyProtection="1">
      <alignment horizontal="center" vertical="center" wrapText="1"/>
      <protection locked="0"/>
    </xf>
    <xf numFmtId="0" fontId="9" fillId="43" borderId="54" xfId="0" applyFont="1" applyFill="1" applyBorder="1" applyAlignment="1">
      <alignment horizontal="center" vertical="center" wrapText="1"/>
    </xf>
    <xf numFmtId="0" fontId="9" fillId="39" borderId="13" xfId="0" applyFont="1" applyFill="1" applyBorder="1" applyAlignment="1">
      <alignment vertical="center" wrapText="1"/>
    </xf>
    <xf numFmtId="0" fontId="9" fillId="39" borderId="52" xfId="0" applyFont="1" applyFill="1" applyBorder="1" applyAlignment="1">
      <alignment vertical="center" wrapText="1"/>
    </xf>
    <xf numFmtId="0" fontId="9" fillId="39" borderId="47" xfId="0" applyFont="1" applyFill="1" applyBorder="1" applyAlignment="1">
      <alignment vertical="center" wrapText="1"/>
    </xf>
    <xf numFmtId="0" fontId="17" fillId="0" borderId="49" xfId="0" applyFont="1" applyFill="1" applyBorder="1" applyAlignment="1">
      <alignment horizontal="left" vertical="center" wrapText="1"/>
    </xf>
    <xf numFmtId="0" fontId="9" fillId="43" borderId="46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9" fillId="43" borderId="28" xfId="0" applyFont="1" applyFill="1" applyBorder="1" applyAlignment="1">
      <alignment horizontal="center" vertical="center" wrapText="1"/>
    </xf>
    <xf numFmtId="2" fontId="65" fillId="0" borderId="25" xfId="0" applyNumberFormat="1" applyFont="1" applyFill="1" applyBorder="1" applyAlignment="1">
      <alignment horizontal="center" vertical="center" wrapText="1"/>
    </xf>
    <xf numFmtId="0" fontId="41" fillId="0" borderId="28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65" fillId="0" borderId="25" xfId="0" applyFont="1" applyBorder="1" applyAlignment="1">
      <alignment horizontal="center" vertical="center"/>
    </xf>
    <xf numFmtId="172" fontId="65" fillId="0" borderId="25" xfId="48" applyNumberFormat="1" applyFont="1" applyBorder="1" applyAlignment="1">
      <alignment/>
    </xf>
    <xf numFmtId="172" fontId="65" fillId="0" borderId="25" xfId="48" applyNumberFormat="1" applyFont="1" applyBorder="1" applyAlignment="1">
      <alignment textRotation="90"/>
    </xf>
    <xf numFmtId="172" fontId="65" fillId="0" borderId="25" xfId="48" applyNumberFormat="1" applyFont="1" applyBorder="1" applyAlignment="1">
      <alignment vertical="center" textRotation="90"/>
    </xf>
    <xf numFmtId="172" fontId="9" fillId="41" borderId="57" xfId="48" applyNumberFormat="1" applyFont="1" applyFill="1" applyBorder="1" applyAlignment="1">
      <alignment textRotation="90"/>
    </xf>
    <xf numFmtId="3" fontId="9" fillId="35" borderId="25" xfId="0" applyNumberFormat="1" applyFont="1" applyFill="1" applyBorder="1" applyAlignment="1" applyProtection="1">
      <alignment textRotation="90" wrapText="1"/>
      <protection locked="0"/>
    </xf>
    <xf numFmtId="172" fontId="9" fillId="41" borderId="25" xfId="48" applyNumberFormat="1" applyFont="1" applyFill="1" applyBorder="1" applyAlignment="1" applyProtection="1">
      <alignment textRotation="90" wrapText="1"/>
      <protection locked="0"/>
    </xf>
    <xf numFmtId="3" fontId="9" fillId="0" borderId="25" xfId="0" applyNumberFormat="1" applyFont="1" applyFill="1" applyBorder="1" applyAlignment="1" applyProtection="1">
      <alignment textRotation="90" wrapText="1"/>
      <protection locked="0"/>
    </xf>
    <xf numFmtId="172" fontId="9" fillId="41" borderId="26" xfId="48" applyNumberFormat="1" applyFont="1" applyFill="1" applyBorder="1" applyAlignment="1" applyProtection="1">
      <alignment textRotation="90" wrapText="1"/>
      <protection locked="0"/>
    </xf>
    <xf numFmtId="172" fontId="9" fillId="0" borderId="25" xfId="48" applyNumberFormat="1" applyFont="1" applyBorder="1" applyAlignment="1">
      <alignment textRotation="90"/>
    </xf>
    <xf numFmtId="172" fontId="9" fillId="41" borderId="36" xfId="48" applyNumberFormat="1" applyFont="1" applyFill="1" applyBorder="1" applyAlignment="1" applyProtection="1">
      <alignment textRotation="90" wrapText="1"/>
      <protection locked="0"/>
    </xf>
    <xf numFmtId="3" fontId="9" fillId="41" borderId="32" xfId="0" applyNumberFormat="1" applyFont="1" applyFill="1" applyBorder="1" applyAlignment="1" applyProtection="1">
      <alignment textRotation="90" wrapText="1"/>
      <protection locked="0"/>
    </xf>
    <xf numFmtId="172" fontId="9" fillId="0" borderId="32" xfId="48" applyNumberFormat="1" applyFont="1" applyBorder="1" applyAlignment="1">
      <alignment textRotation="90"/>
    </xf>
    <xf numFmtId="3" fontId="9" fillId="0" borderId="32" xfId="0" applyNumberFormat="1" applyFont="1" applyFill="1" applyBorder="1" applyAlignment="1" applyProtection="1">
      <alignment textRotation="90" wrapText="1"/>
      <protection locked="0"/>
    </xf>
    <xf numFmtId="0" fontId="9" fillId="39" borderId="50" xfId="0" applyFont="1" applyFill="1" applyBorder="1" applyAlignment="1">
      <alignment horizontal="center" vertical="center" textRotation="90" wrapText="1"/>
    </xf>
    <xf numFmtId="172" fontId="65" fillId="0" borderId="25" xfId="48" applyNumberFormat="1" applyFont="1" applyBorder="1" applyAlignment="1">
      <alignment horizontal="center" vertical="center" textRotation="90"/>
    </xf>
    <xf numFmtId="2" fontId="65" fillId="0" borderId="46" xfId="0" applyNumberFormat="1" applyFont="1" applyFill="1" applyBorder="1" applyAlignment="1">
      <alignment horizontal="center" vertical="center" wrapText="1"/>
    </xf>
    <xf numFmtId="2" fontId="65" fillId="0" borderId="17" xfId="0" applyNumberFormat="1" applyFont="1" applyFill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/>
    </xf>
    <xf numFmtId="172" fontId="65" fillId="0" borderId="25" xfId="48" applyNumberFormat="1" applyFont="1" applyBorder="1" applyAlignment="1">
      <alignment vertical="center"/>
    </xf>
    <xf numFmtId="3" fontId="9" fillId="0" borderId="25" xfId="0" applyNumberFormat="1" applyFont="1" applyFill="1" applyBorder="1" applyAlignment="1" applyProtection="1">
      <alignment vertical="center" textRotation="90" wrapText="1"/>
      <protection locked="0"/>
    </xf>
    <xf numFmtId="3" fontId="15" fillId="34" borderId="11" xfId="0" applyNumberFormat="1" applyFont="1" applyFill="1" applyBorder="1" applyAlignment="1" applyProtection="1">
      <alignment horizontal="center" vertical="center" textRotation="90" wrapText="1"/>
      <protection/>
    </xf>
    <xf numFmtId="3" fontId="15" fillId="35" borderId="12" xfId="0" applyNumberFormat="1" applyFont="1" applyFill="1" applyBorder="1" applyAlignment="1" applyProtection="1">
      <alignment horizontal="center" vertical="center" textRotation="90" wrapText="1"/>
      <protection/>
    </xf>
    <xf numFmtId="3" fontId="15" fillId="34" borderId="12" xfId="0" applyNumberFormat="1" applyFont="1" applyFill="1" applyBorder="1" applyAlignment="1" applyProtection="1">
      <alignment horizontal="center" vertical="center" textRotation="90" wrapText="1"/>
      <protection/>
    </xf>
    <xf numFmtId="3" fontId="15" fillId="35" borderId="13" xfId="0" applyNumberFormat="1" applyFont="1" applyFill="1" applyBorder="1" applyAlignment="1" applyProtection="1">
      <alignment horizontal="center" vertical="center" textRotation="90" wrapText="1"/>
      <protection/>
    </xf>
    <xf numFmtId="3" fontId="9" fillId="34" borderId="14" xfId="0" applyNumberFormat="1" applyFont="1" applyFill="1" applyBorder="1" applyAlignment="1">
      <alignment horizontal="center" vertical="center"/>
    </xf>
    <xf numFmtId="3" fontId="9" fillId="34" borderId="15" xfId="0" applyNumberFormat="1" applyFont="1" applyFill="1" applyBorder="1" applyAlignment="1">
      <alignment horizontal="center" vertical="center"/>
    </xf>
    <xf numFmtId="3" fontId="9" fillId="34" borderId="19" xfId="0" applyNumberFormat="1" applyFont="1" applyFill="1" applyBorder="1" applyAlignment="1">
      <alignment horizontal="center" vertical="center"/>
    </xf>
    <xf numFmtId="0" fontId="13" fillId="38" borderId="39" xfId="0" applyFont="1" applyFill="1" applyBorder="1" applyAlignment="1">
      <alignment horizontal="center" vertical="center"/>
    </xf>
    <xf numFmtId="3" fontId="9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9" fillId="36" borderId="15" xfId="0" applyNumberFormat="1" applyFont="1" applyFill="1" applyBorder="1" applyAlignment="1" applyProtection="1">
      <alignment horizontal="center" vertical="center" wrapText="1"/>
      <protection locked="0"/>
    </xf>
    <xf numFmtId="3" fontId="9" fillId="34" borderId="15" xfId="0" applyNumberFormat="1" applyFont="1" applyFill="1" applyBorder="1" applyAlignment="1" applyProtection="1">
      <alignment horizontal="center" vertical="center" wrapText="1"/>
      <protection locked="0"/>
    </xf>
    <xf numFmtId="3" fontId="13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43" borderId="17" xfId="0" applyFont="1" applyFill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>
      <alignment vertical="center" wrapText="1"/>
    </xf>
    <xf numFmtId="37" fontId="9" fillId="41" borderId="63" xfId="48" applyNumberFormat="1" applyFont="1" applyFill="1" applyBorder="1" applyAlignment="1" applyProtection="1">
      <alignment horizontal="center" vertical="center" wrapText="1"/>
      <protection locked="0"/>
    </xf>
    <xf numFmtId="3" fontId="9" fillId="41" borderId="17" xfId="0" applyNumberFormat="1" applyFont="1" applyFill="1" applyBorder="1" applyAlignment="1" applyProtection="1">
      <alignment horizontal="center" vertical="center" wrapText="1"/>
      <protection locked="0"/>
    </xf>
    <xf numFmtId="37" fontId="9" fillId="0" borderId="17" xfId="48" applyNumberFormat="1" applyFont="1" applyBorder="1" applyAlignment="1">
      <alignment horizontal="center" vertical="center"/>
    </xf>
    <xf numFmtId="3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3" xfId="0" applyFont="1" applyBorder="1" applyAlignment="1">
      <alignment vertical="center" wrapText="1"/>
    </xf>
    <xf numFmtId="3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3" fontId="9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9" fillId="36" borderId="40" xfId="0" applyNumberFormat="1" applyFont="1" applyFill="1" applyBorder="1" applyAlignment="1" applyProtection="1">
      <alignment horizontal="center" vertical="center" wrapText="1"/>
      <protection locked="0"/>
    </xf>
    <xf numFmtId="3" fontId="9" fillId="34" borderId="40" xfId="0" applyNumberFormat="1" applyFont="1" applyFill="1" applyBorder="1" applyAlignment="1" applyProtection="1">
      <alignment horizontal="center" vertical="center" wrapText="1"/>
      <protection locked="0"/>
    </xf>
    <xf numFmtId="3" fontId="9" fillId="36" borderId="41" xfId="0" applyNumberFormat="1" applyFont="1" applyFill="1" applyBorder="1" applyAlignment="1" applyProtection="1">
      <alignment horizontal="center" vertical="center" wrapText="1"/>
      <protection locked="0"/>
    </xf>
    <xf numFmtId="3" fontId="9" fillId="36" borderId="19" xfId="0" applyNumberFormat="1" applyFont="1" applyFill="1" applyBorder="1" applyAlignment="1" applyProtection="1">
      <alignment horizontal="center" vertical="center" wrapText="1"/>
      <protection locked="0"/>
    </xf>
    <xf numFmtId="0" fontId="13" fillId="37" borderId="44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>
      <alignment horizontal="center" vertical="center" wrapText="1"/>
    </xf>
    <xf numFmtId="37" fontId="9" fillId="0" borderId="46" xfId="48" applyNumberFormat="1" applyFont="1" applyBorder="1" applyAlignment="1">
      <alignment horizontal="center" vertical="center"/>
    </xf>
    <xf numFmtId="3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172" fontId="9" fillId="41" borderId="57" xfId="48" applyNumberFormat="1" applyFont="1" applyFill="1" applyBorder="1" applyAlignment="1">
      <alignment horizontal="center"/>
    </xf>
    <xf numFmtId="3" fontId="9" fillId="41" borderId="25" xfId="0" applyNumberFormat="1" applyFont="1" applyFill="1" applyBorder="1" applyAlignment="1" applyProtection="1">
      <alignment horizontal="center" vertical="center" wrapText="1"/>
      <protection locked="0"/>
    </xf>
    <xf numFmtId="172" fontId="9" fillId="41" borderId="25" xfId="48" applyNumberFormat="1" applyFont="1" applyFill="1" applyBorder="1" applyAlignment="1" applyProtection="1">
      <alignment horizontal="center" vertical="center" wrapText="1"/>
      <protection locked="0"/>
    </xf>
    <xf numFmtId="0" fontId="9" fillId="39" borderId="54" xfId="0" applyFont="1" applyFill="1" applyBorder="1" applyAlignment="1">
      <alignment horizontal="center" vertical="center" wrapText="1"/>
    </xf>
    <xf numFmtId="0" fontId="9" fillId="40" borderId="32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6" xfId="0" applyFont="1" applyBorder="1" applyAlignment="1">
      <alignment vertical="center" wrapText="1"/>
    </xf>
    <xf numFmtId="0" fontId="9" fillId="0" borderId="12" xfId="0" applyFont="1" applyFill="1" applyBorder="1" applyAlignment="1" applyProtection="1">
      <alignment vertical="center" textRotation="90" wrapText="1"/>
      <protection locked="0"/>
    </xf>
    <xf numFmtId="0" fontId="9" fillId="0" borderId="45" xfId="0" applyFont="1" applyFill="1" applyBorder="1" applyAlignment="1" applyProtection="1">
      <alignment vertical="center" textRotation="90" wrapText="1"/>
      <protection locked="0"/>
    </xf>
    <xf numFmtId="172" fontId="9" fillId="41" borderId="36" xfId="48" applyNumberFormat="1" applyFont="1" applyFill="1" applyBorder="1" applyAlignment="1" applyProtection="1">
      <alignment horizontal="center" vertical="center" wrapText="1"/>
      <protection locked="0"/>
    </xf>
    <xf numFmtId="3" fontId="9" fillId="41" borderId="32" xfId="0" applyNumberFormat="1" applyFont="1" applyFill="1" applyBorder="1" applyAlignment="1" applyProtection="1">
      <alignment horizontal="center" vertical="center" wrapText="1"/>
      <protection locked="0"/>
    </xf>
    <xf numFmtId="172" fontId="9" fillId="0" borderId="32" xfId="48" applyNumberFormat="1" applyFont="1" applyBorder="1" applyAlignment="1">
      <alignment horizontal="center"/>
    </xf>
    <xf numFmtId="0" fontId="9" fillId="39" borderId="37" xfId="0" applyFont="1" applyFill="1" applyBorder="1" applyAlignment="1">
      <alignment horizontal="center" vertical="center" textRotation="90" wrapText="1"/>
    </xf>
    <xf numFmtId="3" fontId="13" fillId="34" borderId="4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22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3" fontId="9" fillId="0" borderId="43" xfId="0" applyNumberFormat="1" applyFont="1" applyFill="1" applyBorder="1" applyAlignment="1">
      <alignment vertical="center" textRotation="90" wrapText="1"/>
    </xf>
    <xf numFmtId="37" fontId="9" fillId="41" borderId="26" xfId="48" applyNumberFormat="1" applyFont="1" applyFill="1" applyBorder="1" applyAlignment="1" applyProtection="1">
      <alignment horizontal="center" vertical="center" wrapText="1"/>
      <protection locked="0"/>
    </xf>
    <xf numFmtId="37" fontId="9" fillId="0" borderId="54" xfId="48" applyNumberFormat="1" applyFont="1" applyBorder="1" applyAlignment="1">
      <alignment horizontal="center" vertical="center"/>
    </xf>
    <xf numFmtId="0" fontId="3" fillId="0" borderId="52" xfId="0" applyFont="1" applyBorder="1" applyAlignment="1">
      <alignment vertical="center" wrapText="1"/>
    </xf>
    <xf numFmtId="0" fontId="9" fillId="0" borderId="45" xfId="0" applyFont="1" applyBorder="1" applyAlignment="1">
      <alignment/>
    </xf>
    <xf numFmtId="3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/>
    </xf>
    <xf numFmtId="0" fontId="10" fillId="0" borderId="0" xfId="0" applyFont="1" applyBorder="1" applyAlignment="1">
      <alignment/>
    </xf>
    <xf numFmtId="0" fontId="0" fillId="0" borderId="64" xfId="0" applyBorder="1" applyAlignment="1">
      <alignment/>
    </xf>
    <xf numFmtId="0" fontId="12" fillId="35" borderId="0" xfId="0" applyFont="1" applyFill="1" applyBorder="1" applyAlignment="1">
      <alignment horizontal="center"/>
    </xf>
    <xf numFmtId="0" fontId="12" fillId="35" borderId="35" xfId="0" applyFont="1" applyFill="1" applyBorder="1" applyAlignment="1">
      <alignment horizontal="center"/>
    </xf>
    <xf numFmtId="0" fontId="13" fillId="35" borderId="35" xfId="0" applyFont="1" applyFill="1" applyBorder="1" applyAlignment="1">
      <alignment horizontal="left" vertical="center" wrapText="1"/>
    </xf>
    <xf numFmtId="0" fontId="12" fillId="35" borderId="51" xfId="0" applyFont="1" applyFill="1" applyBorder="1" applyAlignment="1">
      <alignment horizontal="center"/>
    </xf>
    <xf numFmtId="3" fontId="13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67" fillId="44" borderId="25" xfId="0" applyFont="1" applyFill="1" applyBorder="1" applyAlignment="1">
      <alignment horizontal="center" vertical="center" textRotation="90" wrapText="1"/>
    </xf>
    <xf numFmtId="3" fontId="9" fillId="41" borderId="17" xfId="0" applyNumberFormat="1" applyFont="1" applyFill="1" applyBorder="1" applyAlignment="1" applyProtection="1">
      <alignment horizontal="center" vertical="center" textRotation="90" wrapText="1"/>
      <protection locked="0"/>
    </xf>
    <xf numFmtId="172" fontId="9" fillId="41" borderId="17" xfId="48" applyNumberFormat="1" applyFont="1" applyFill="1" applyBorder="1" applyAlignment="1" applyProtection="1">
      <alignment horizontal="center" vertical="center" textRotation="90" wrapText="1"/>
      <protection locked="0"/>
    </xf>
    <xf numFmtId="2" fontId="66" fillId="0" borderId="46" xfId="0" applyNumberFormat="1" applyFont="1" applyFill="1" applyBorder="1" applyAlignment="1">
      <alignment horizontal="center" vertical="center" wrapText="1"/>
    </xf>
    <xf numFmtId="0" fontId="67" fillId="44" borderId="32" xfId="0" applyFont="1" applyFill="1" applyBorder="1" applyAlignment="1">
      <alignment horizontal="center" vertical="center" textRotation="90" wrapText="1"/>
    </xf>
    <xf numFmtId="0" fontId="9" fillId="43" borderId="32" xfId="0" applyFont="1" applyFill="1" applyBorder="1" applyAlignment="1">
      <alignment horizontal="center" vertical="center" textRotation="90" wrapText="1"/>
    </xf>
    <xf numFmtId="0" fontId="9" fillId="39" borderId="12" xfId="0" applyFont="1" applyFill="1" applyBorder="1" applyAlignment="1">
      <alignment horizontal="center" vertical="center"/>
    </xf>
    <xf numFmtId="0" fontId="9" fillId="43" borderId="12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3" fontId="9" fillId="39" borderId="34" xfId="0" applyNumberFormat="1" applyFont="1" applyFill="1" applyBorder="1" applyAlignment="1">
      <alignment horizontal="center" vertical="center" textRotation="90" wrapText="1"/>
    </xf>
    <xf numFmtId="0" fontId="9" fillId="39" borderId="12" xfId="0" applyFont="1" applyFill="1" applyBorder="1" applyAlignment="1">
      <alignment horizontal="center" vertical="center" textRotation="90" wrapText="1"/>
    </xf>
    <xf numFmtId="0" fontId="9" fillId="33" borderId="35" xfId="0" applyFont="1" applyFill="1" applyBorder="1" applyAlignment="1">
      <alignment horizontal="center" vertical="center" wrapText="1"/>
    </xf>
    <xf numFmtId="0" fontId="9" fillId="18" borderId="25" xfId="0" applyFont="1" applyFill="1" applyBorder="1" applyAlignment="1">
      <alignment horizontal="center" vertical="center"/>
    </xf>
    <xf numFmtId="0" fontId="9" fillId="18" borderId="35" xfId="0" applyFont="1" applyFill="1" applyBorder="1" applyAlignment="1">
      <alignment horizontal="center" vertical="center" wrapText="1"/>
    </xf>
    <xf numFmtId="0" fontId="9" fillId="39" borderId="28" xfId="0" applyFont="1" applyFill="1" applyBorder="1" applyAlignment="1">
      <alignment horizontal="center" vertical="center"/>
    </xf>
    <xf numFmtId="0" fontId="9" fillId="39" borderId="17" xfId="0" applyFont="1" applyFill="1" applyBorder="1" applyAlignment="1">
      <alignment vertical="center"/>
    </xf>
    <xf numFmtId="0" fontId="13" fillId="0" borderId="44" xfId="0" applyFont="1" applyFill="1" applyBorder="1" applyAlignment="1">
      <alignment horizontal="center" vertical="center"/>
    </xf>
    <xf numFmtId="0" fontId="0" fillId="0" borderId="65" xfId="0" applyBorder="1" applyAlignment="1">
      <alignment/>
    </xf>
    <xf numFmtId="0" fontId="41" fillId="0" borderId="28" xfId="0" applyFont="1" applyFill="1" applyBorder="1" applyAlignment="1">
      <alignment vertical="center" wrapText="1"/>
    </xf>
    <xf numFmtId="0" fontId="41" fillId="0" borderId="66" xfId="0" applyFont="1" applyBorder="1" applyAlignment="1">
      <alignment vertical="center" wrapText="1"/>
    </xf>
    <xf numFmtId="0" fontId="41" fillId="0" borderId="49" xfId="0" applyFont="1" applyFill="1" applyBorder="1" applyAlignment="1">
      <alignment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41" fillId="0" borderId="66" xfId="0" applyFont="1" applyFill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54" xfId="0" applyFont="1" applyBorder="1" applyAlignment="1">
      <alignment vertical="center" wrapText="1"/>
    </xf>
    <xf numFmtId="0" fontId="9" fillId="39" borderId="60" xfId="0" applyFont="1" applyFill="1" applyBorder="1" applyAlignment="1">
      <alignment vertical="center"/>
    </xf>
    <xf numFmtId="0" fontId="9" fillId="42" borderId="34" xfId="0" applyFont="1" applyFill="1" applyBorder="1" applyAlignment="1" applyProtection="1">
      <alignment horizontal="center" vertical="center" wrapText="1"/>
      <protection locked="0"/>
    </xf>
    <xf numFmtId="0" fontId="9" fillId="43" borderId="25" xfId="0" applyFont="1" applyFill="1" applyBorder="1" applyAlignment="1" applyProtection="1">
      <alignment horizontal="center" vertical="center" textRotation="90" wrapText="1"/>
      <protection locked="0"/>
    </xf>
    <xf numFmtId="0" fontId="9" fillId="43" borderId="25" xfId="0" applyFont="1" applyFill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17" fillId="0" borderId="43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2" fontId="9" fillId="0" borderId="43" xfId="0" applyNumberFormat="1" applyFont="1" applyFill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2" fontId="9" fillId="0" borderId="27" xfId="0" applyNumberFormat="1" applyFont="1" applyBorder="1" applyAlignment="1">
      <alignment vertical="center"/>
    </xf>
    <xf numFmtId="0" fontId="17" fillId="0" borderId="27" xfId="0" applyFont="1" applyBorder="1" applyAlignment="1">
      <alignment vertical="center" wrapText="1"/>
    </xf>
    <xf numFmtId="0" fontId="17" fillId="0" borderId="26" xfId="0" applyFont="1" applyBorder="1" applyAlignment="1">
      <alignment horizontal="center" vertical="center" wrapText="1"/>
    </xf>
    <xf numFmtId="2" fontId="9" fillId="0" borderId="36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32" xfId="0" applyNumberFormat="1" applyFont="1" applyFill="1" applyBorder="1" applyAlignment="1" applyProtection="1">
      <alignment horizontal="center" vertical="center" wrapText="1"/>
      <protection locked="0"/>
    </xf>
    <xf numFmtId="2" fontId="9" fillId="41" borderId="32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vertical="center"/>
    </xf>
    <xf numFmtId="2" fontId="9" fillId="0" borderId="12" xfId="0" applyNumberFormat="1" applyFont="1" applyFill="1" applyBorder="1" applyAlignment="1">
      <alignment horizontal="center" vertical="center" wrapText="1"/>
    </xf>
    <xf numFmtId="2" fontId="9" fillId="0" borderId="34" xfId="0" applyNumberFormat="1" applyFont="1" applyBorder="1" applyAlignment="1">
      <alignment vertical="center"/>
    </xf>
    <xf numFmtId="2" fontId="9" fillId="0" borderId="45" xfId="0" applyNumberFormat="1" applyFont="1" applyBorder="1" applyAlignment="1">
      <alignment vertical="center"/>
    </xf>
    <xf numFmtId="0" fontId="9" fillId="0" borderId="45" xfId="0" applyFont="1" applyFill="1" applyBorder="1" applyAlignment="1">
      <alignment vertical="center" textRotation="90" wrapText="1"/>
    </xf>
    <xf numFmtId="2" fontId="17" fillId="0" borderId="18" xfId="0" applyNumberFormat="1" applyFont="1" applyBorder="1" applyAlignment="1">
      <alignment horizontal="center" vertical="center" wrapText="1"/>
    </xf>
    <xf numFmtId="2" fontId="17" fillId="0" borderId="40" xfId="0" applyNumberFormat="1" applyFont="1" applyFill="1" applyBorder="1" applyAlignment="1">
      <alignment vertical="center" wrapText="1"/>
    </xf>
    <xf numFmtId="2" fontId="17" fillId="0" borderId="40" xfId="0" applyNumberFormat="1" applyFont="1" applyFill="1" applyBorder="1" applyAlignment="1">
      <alignment horizontal="center" vertical="center" wrapText="1"/>
    </xf>
    <xf numFmtId="2" fontId="17" fillId="0" borderId="32" xfId="0" applyNumberFormat="1" applyFont="1" applyBorder="1" applyAlignment="1">
      <alignment horizontal="center" vertical="center" wrapText="1"/>
    </xf>
    <xf numFmtId="2" fontId="17" fillId="0" borderId="25" xfId="0" applyNumberFormat="1" applyFont="1" applyBorder="1" applyAlignment="1">
      <alignment vertical="center"/>
    </xf>
    <xf numFmtId="2" fontId="17" fillId="0" borderId="25" xfId="0" applyNumberFormat="1" applyFont="1" applyFill="1" applyBorder="1" applyAlignment="1">
      <alignment horizontal="center" vertical="center" wrapText="1"/>
    </xf>
    <xf numFmtId="2" fontId="17" fillId="0" borderId="33" xfId="0" applyNumberFormat="1" applyFont="1" applyBorder="1" applyAlignment="1">
      <alignment vertical="center"/>
    </xf>
    <xf numFmtId="2" fontId="17" fillId="0" borderId="33" xfId="0" applyNumberFormat="1" applyFont="1" applyFill="1" applyBorder="1" applyAlignment="1">
      <alignment horizontal="center" vertical="center" wrapText="1"/>
    </xf>
    <xf numFmtId="2" fontId="17" fillId="0" borderId="17" xfId="0" applyNumberFormat="1" applyFont="1" applyBorder="1" applyAlignment="1">
      <alignment vertical="center"/>
    </xf>
    <xf numFmtId="0" fontId="9" fillId="0" borderId="4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vertical="center" wrapText="1"/>
    </xf>
    <xf numFmtId="2" fontId="9" fillId="0" borderId="36" xfId="48" applyNumberFormat="1" applyFont="1" applyFill="1" applyBorder="1" applyAlignment="1" applyProtection="1">
      <alignment horizontal="center" vertical="center" wrapText="1"/>
      <protection locked="0"/>
    </xf>
    <xf numFmtId="2" fontId="9" fillId="0" borderId="32" xfId="48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9" fontId="63" fillId="0" borderId="25" xfId="0" applyNumberFormat="1" applyFont="1" applyBorder="1" applyAlignment="1">
      <alignment horizontal="center" vertical="center"/>
    </xf>
    <xf numFmtId="0" fontId="5" fillId="2" borderId="67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68" xfId="0" applyFont="1" applyFill="1" applyBorder="1" applyAlignment="1">
      <alignment horizontal="center"/>
    </xf>
    <xf numFmtId="0" fontId="5" fillId="2" borderId="59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51" xfId="0" applyFont="1" applyFill="1" applyBorder="1" applyAlignment="1">
      <alignment horizontal="center"/>
    </xf>
    <xf numFmtId="0" fontId="5" fillId="33" borderId="61" xfId="0" applyFont="1" applyFill="1" applyBorder="1" applyAlignment="1">
      <alignment horizontal="left" vertical="center" wrapText="1"/>
    </xf>
    <xf numFmtId="0" fontId="5" fillId="33" borderId="69" xfId="0" applyFont="1" applyFill="1" applyBorder="1" applyAlignment="1">
      <alignment horizontal="left" vertical="center" wrapText="1"/>
    </xf>
    <xf numFmtId="0" fontId="5" fillId="33" borderId="49" xfId="0" applyFont="1" applyFill="1" applyBorder="1" applyAlignment="1">
      <alignment horizontal="left" vertical="center" wrapText="1"/>
    </xf>
    <xf numFmtId="0" fontId="5" fillId="33" borderId="61" xfId="0" applyFont="1" applyFill="1" applyBorder="1" applyAlignment="1" applyProtection="1">
      <alignment horizontal="left" vertical="center" wrapText="1"/>
      <protection locked="0"/>
    </xf>
    <xf numFmtId="0" fontId="5" fillId="33" borderId="69" xfId="0" applyFont="1" applyFill="1" applyBorder="1" applyAlignment="1" applyProtection="1">
      <alignment horizontal="left" vertical="center" wrapText="1"/>
      <protection locked="0"/>
    </xf>
    <xf numFmtId="0" fontId="5" fillId="33" borderId="49" xfId="0" applyFont="1" applyFill="1" applyBorder="1" applyAlignment="1" applyProtection="1">
      <alignment horizontal="left" vertical="center" wrapText="1"/>
      <protection locked="0"/>
    </xf>
    <xf numFmtId="0" fontId="6" fillId="33" borderId="69" xfId="0" applyFont="1" applyFill="1" applyBorder="1" applyAlignment="1" applyProtection="1">
      <alignment horizontal="left" vertical="center" wrapText="1"/>
      <protection locked="0"/>
    </xf>
    <xf numFmtId="0" fontId="6" fillId="33" borderId="49" xfId="0" applyFont="1" applyFill="1" applyBorder="1" applyAlignment="1" applyProtection="1">
      <alignment horizontal="left" vertical="center" wrapText="1"/>
      <protection locked="0"/>
    </xf>
    <xf numFmtId="0" fontId="6" fillId="33" borderId="3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30" xfId="0" applyFont="1" applyFill="1" applyBorder="1" applyAlignment="1">
      <alignment horizontal="left" vertical="center" wrapText="1"/>
    </xf>
    <xf numFmtId="3" fontId="5" fillId="33" borderId="70" xfId="0" applyNumberFormat="1" applyFont="1" applyFill="1" applyBorder="1" applyAlignment="1" applyProtection="1">
      <alignment horizontal="center" vertical="center" wrapText="1"/>
      <protection/>
    </xf>
    <xf numFmtId="3" fontId="5" fillId="33" borderId="0" xfId="0" applyNumberFormat="1" applyFont="1" applyFill="1" applyBorder="1" applyAlignment="1" applyProtection="1">
      <alignment horizontal="center" vertical="center" wrapText="1"/>
      <protection/>
    </xf>
    <xf numFmtId="3" fontId="5" fillId="33" borderId="46" xfId="0" applyNumberFormat="1" applyFont="1" applyFill="1" applyBorder="1" applyAlignment="1" applyProtection="1">
      <alignment horizontal="center" vertical="center" wrapText="1"/>
      <protection/>
    </xf>
    <xf numFmtId="0" fontId="5" fillId="33" borderId="7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65" xfId="0" applyFont="1" applyFill="1" applyBorder="1" applyAlignment="1">
      <alignment horizontal="center" vertical="center" wrapText="1"/>
    </xf>
    <xf numFmtId="3" fontId="5" fillId="34" borderId="24" xfId="0" applyNumberFormat="1" applyFont="1" applyFill="1" applyBorder="1" applyAlignment="1" applyProtection="1">
      <alignment horizontal="center" vertical="center" wrapText="1"/>
      <protection/>
    </xf>
    <xf numFmtId="3" fontId="5" fillId="34" borderId="23" xfId="0" applyNumberFormat="1" applyFont="1" applyFill="1" applyBorder="1" applyAlignment="1" applyProtection="1">
      <alignment horizontal="center" vertical="center" wrapText="1"/>
      <protection/>
    </xf>
    <xf numFmtId="0" fontId="6" fillId="18" borderId="42" xfId="0" applyFont="1" applyFill="1" applyBorder="1" applyAlignment="1">
      <alignment horizontal="center" vertical="center"/>
    </xf>
    <xf numFmtId="0" fontId="6" fillId="18" borderId="52" xfId="0" applyFont="1" applyFill="1" applyBorder="1" applyAlignment="1">
      <alignment horizontal="center" vertical="center"/>
    </xf>
    <xf numFmtId="170" fontId="5" fillId="18" borderId="41" xfId="0" applyNumberFormat="1" applyFont="1" applyFill="1" applyBorder="1" applyAlignment="1">
      <alignment horizontal="center" vertical="center" wrapText="1"/>
    </xf>
    <xf numFmtId="170" fontId="5" fillId="18" borderId="20" xfId="0" applyNumberFormat="1" applyFont="1" applyFill="1" applyBorder="1" applyAlignment="1">
      <alignment horizontal="center" vertical="center" wrapText="1"/>
    </xf>
    <xf numFmtId="170" fontId="5" fillId="18" borderId="71" xfId="0" applyNumberFormat="1" applyFont="1" applyFill="1" applyBorder="1" applyAlignment="1">
      <alignment horizontal="center" vertical="center" wrapText="1"/>
    </xf>
    <xf numFmtId="170" fontId="5" fillId="18" borderId="35" xfId="0" applyNumberFormat="1" applyFont="1" applyFill="1" applyBorder="1" applyAlignment="1">
      <alignment horizontal="center" vertical="center" wrapText="1"/>
    </xf>
    <xf numFmtId="0" fontId="5" fillId="18" borderId="42" xfId="0" applyFont="1" applyFill="1" applyBorder="1" applyAlignment="1" applyProtection="1">
      <alignment horizontal="center" vertical="center" wrapText="1"/>
      <protection locked="0"/>
    </xf>
    <xf numFmtId="0" fontId="5" fillId="18" borderId="62" xfId="0" applyFont="1" applyFill="1" applyBorder="1" applyAlignment="1" applyProtection="1">
      <alignment horizontal="center" vertical="center" wrapText="1"/>
      <protection locked="0"/>
    </xf>
    <xf numFmtId="4" fontId="5" fillId="18" borderId="40" xfId="0" applyNumberFormat="1" applyFont="1" applyFill="1" applyBorder="1" applyAlignment="1" applyProtection="1">
      <alignment horizontal="center" vertical="center" textRotation="90" wrapText="1"/>
      <protection/>
    </xf>
    <xf numFmtId="4" fontId="5" fillId="18" borderId="33" xfId="0" applyNumberFormat="1" applyFont="1" applyFill="1" applyBorder="1" applyAlignment="1" applyProtection="1">
      <alignment horizontal="center" vertical="center" textRotation="90" wrapText="1"/>
      <protection/>
    </xf>
    <xf numFmtId="0" fontId="5" fillId="18" borderId="40" xfId="0" applyFont="1" applyFill="1" applyBorder="1" applyAlignment="1" applyProtection="1">
      <alignment horizontal="center" vertical="center" textRotation="90" wrapText="1"/>
      <protection/>
    </xf>
    <xf numFmtId="0" fontId="5" fillId="18" borderId="33" xfId="0" applyFont="1" applyFill="1" applyBorder="1" applyAlignment="1" applyProtection="1">
      <alignment horizontal="center" vertical="center" textRotation="90" wrapText="1"/>
      <protection/>
    </xf>
    <xf numFmtId="0" fontId="6" fillId="37" borderId="43" xfId="0" applyFont="1" applyFill="1" applyBorder="1" applyAlignment="1" applyProtection="1">
      <alignment horizontal="center" vertical="center" wrapText="1"/>
      <protection/>
    </xf>
    <xf numFmtId="0" fontId="6" fillId="37" borderId="58" xfId="0" applyFont="1" applyFill="1" applyBorder="1" applyAlignment="1" applyProtection="1">
      <alignment horizontal="center" vertical="center" wrapText="1"/>
      <protection/>
    </xf>
    <xf numFmtId="3" fontId="60" fillId="12" borderId="16" xfId="0" applyNumberFormat="1" applyFont="1" applyFill="1" applyBorder="1" applyAlignment="1">
      <alignment horizontal="center" vertical="center" wrapText="1"/>
    </xf>
    <xf numFmtId="3" fontId="60" fillId="12" borderId="38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3" fontId="5" fillId="34" borderId="72" xfId="0" applyNumberFormat="1" applyFont="1" applyFill="1" applyBorder="1" applyAlignment="1" applyProtection="1">
      <alignment horizontal="center" vertical="center" wrapText="1"/>
      <protection/>
    </xf>
    <xf numFmtId="3" fontId="6" fillId="37" borderId="44" xfId="0" applyNumberFormat="1" applyFont="1" applyFill="1" applyBorder="1" applyAlignment="1" applyProtection="1">
      <alignment horizontal="center" vertical="center" wrapText="1"/>
      <protection/>
    </xf>
    <xf numFmtId="3" fontId="6" fillId="37" borderId="46" xfId="0" applyNumberFormat="1" applyFont="1" applyFill="1" applyBorder="1" applyAlignment="1" applyProtection="1">
      <alignment horizontal="center" vertical="center" wrapText="1"/>
      <protection/>
    </xf>
    <xf numFmtId="0" fontId="61" fillId="0" borderId="36" xfId="0" applyFont="1" applyBorder="1" applyAlignment="1">
      <alignment horizontal="center" vertical="center" wrapText="1"/>
    </xf>
    <xf numFmtId="0" fontId="61" fillId="0" borderId="62" xfId="0" applyFont="1" applyBorder="1" applyAlignment="1">
      <alignment horizontal="center" vertical="center" wrapText="1"/>
    </xf>
    <xf numFmtId="0" fontId="61" fillId="0" borderId="52" xfId="0" applyFont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5" fillId="39" borderId="26" xfId="0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center" vertical="center" wrapText="1"/>
    </xf>
    <xf numFmtId="0" fontId="6" fillId="37" borderId="40" xfId="0" applyFont="1" applyFill="1" applyBorder="1" applyAlignment="1" applyProtection="1">
      <alignment horizontal="center" vertical="center" wrapText="1"/>
      <protection/>
    </xf>
    <xf numFmtId="0" fontId="6" fillId="37" borderId="33" xfId="0" applyFont="1" applyFill="1" applyBorder="1" applyAlignment="1" applyProtection="1">
      <alignment horizontal="center" vertical="center" wrapText="1"/>
      <protection/>
    </xf>
    <xf numFmtId="10" fontId="6" fillId="37" borderId="40" xfId="0" applyNumberFormat="1" applyFont="1" applyFill="1" applyBorder="1" applyAlignment="1" applyProtection="1">
      <alignment horizontal="center" vertical="center" wrapText="1"/>
      <protection/>
    </xf>
    <xf numFmtId="10" fontId="6" fillId="37" borderId="33" xfId="0" applyNumberFormat="1" applyFont="1" applyFill="1" applyBorder="1" applyAlignment="1" applyProtection="1">
      <alignment horizontal="center" vertical="center" wrapText="1"/>
      <protection/>
    </xf>
    <xf numFmtId="0" fontId="5" fillId="18" borderId="40" xfId="0" applyFont="1" applyFill="1" applyBorder="1" applyAlignment="1">
      <alignment horizontal="center" vertical="center" textRotation="90" wrapText="1"/>
    </xf>
    <xf numFmtId="0" fontId="5" fillId="18" borderId="33" xfId="0" applyFont="1" applyFill="1" applyBorder="1" applyAlignment="1">
      <alignment horizontal="center" vertical="center" textRotation="90" wrapText="1"/>
    </xf>
    <xf numFmtId="0" fontId="5" fillId="18" borderId="43" xfId="0" applyFont="1" applyFill="1" applyBorder="1" applyAlignment="1">
      <alignment horizontal="center" vertical="center" textRotation="90" wrapText="1"/>
    </xf>
    <xf numFmtId="0" fontId="5" fillId="18" borderId="58" xfId="0" applyFont="1" applyFill="1" applyBorder="1" applyAlignment="1">
      <alignment horizontal="center" vertical="center" textRotation="90" wrapText="1"/>
    </xf>
    <xf numFmtId="3" fontId="5" fillId="34" borderId="73" xfId="0" applyNumberFormat="1" applyFont="1" applyFill="1" applyBorder="1" applyAlignment="1" applyProtection="1">
      <alignment horizontal="center" vertical="center" wrapText="1"/>
      <protection/>
    </xf>
    <xf numFmtId="3" fontId="60" fillId="18" borderId="16" xfId="0" applyNumberFormat="1" applyFont="1" applyFill="1" applyBorder="1" applyAlignment="1">
      <alignment horizontal="center" vertical="center" wrapText="1"/>
    </xf>
    <xf numFmtId="3" fontId="60" fillId="18" borderId="38" xfId="0" applyNumberFormat="1" applyFont="1" applyFill="1" applyBorder="1" applyAlignment="1">
      <alignment horizontal="center" vertical="center" wrapText="1"/>
    </xf>
    <xf numFmtId="3" fontId="5" fillId="34" borderId="74" xfId="0" applyNumberFormat="1" applyFont="1" applyFill="1" applyBorder="1" applyAlignment="1" applyProtection="1">
      <alignment horizontal="center" vertical="center" wrapText="1"/>
      <protection/>
    </xf>
    <xf numFmtId="3" fontId="6" fillId="37" borderId="42" xfId="0" applyNumberFormat="1" applyFont="1" applyFill="1" applyBorder="1" applyAlignment="1" applyProtection="1">
      <alignment horizontal="center" vertical="center" wrapText="1"/>
      <protection/>
    </xf>
    <xf numFmtId="3" fontId="6" fillId="37" borderId="62" xfId="0" applyNumberFormat="1" applyFont="1" applyFill="1" applyBorder="1" applyAlignment="1" applyProtection="1">
      <alignment horizontal="center" vertical="center" wrapText="1"/>
      <protection/>
    </xf>
    <xf numFmtId="0" fontId="12" fillId="2" borderId="67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68" xfId="0" applyFont="1" applyFill="1" applyBorder="1" applyAlignment="1">
      <alignment horizontal="center"/>
    </xf>
    <xf numFmtId="0" fontId="12" fillId="2" borderId="59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51" xfId="0" applyFont="1" applyFill="1" applyBorder="1" applyAlignment="1">
      <alignment horizontal="center"/>
    </xf>
    <xf numFmtId="0" fontId="13" fillId="33" borderId="61" xfId="0" applyFont="1" applyFill="1" applyBorder="1" applyAlignment="1">
      <alignment horizontal="left" vertical="center" wrapText="1"/>
    </xf>
    <xf numFmtId="0" fontId="13" fillId="33" borderId="69" xfId="0" applyFont="1" applyFill="1" applyBorder="1" applyAlignment="1">
      <alignment horizontal="left" vertical="center" wrapText="1"/>
    </xf>
    <xf numFmtId="0" fontId="13" fillId="33" borderId="49" xfId="0" applyFont="1" applyFill="1" applyBorder="1" applyAlignment="1">
      <alignment horizontal="left" vertical="center" wrapText="1"/>
    </xf>
    <xf numFmtId="0" fontId="13" fillId="33" borderId="61" xfId="0" applyFont="1" applyFill="1" applyBorder="1" applyAlignment="1" applyProtection="1">
      <alignment horizontal="left" vertical="center" wrapText="1"/>
      <protection locked="0"/>
    </xf>
    <xf numFmtId="0" fontId="13" fillId="33" borderId="69" xfId="0" applyFont="1" applyFill="1" applyBorder="1" applyAlignment="1" applyProtection="1">
      <alignment horizontal="left" vertical="center" wrapText="1"/>
      <protection locked="0"/>
    </xf>
    <xf numFmtId="0" fontId="13" fillId="33" borderId="49" xfId="0" applyFont="1" applyFill="1" applyBorder="1" applyAlignment="1" applyProtection="1">
      <alignment horizontal="left" vertical="center" wrapText="1"/>
      <protection locked="0"/>
    </xf>
    <xf numFmtId="0" fontId="9" fillId="33" borderId="69" xfId="0" applyFont="1" applyFill="1" applyBorder="1" applyAlignment="1" applyProtection="1">
      <alignment horizontal="left" vertical="center" wrapText="1"/>
      <protection locked="0"/>
    </xf>
    <xf numFmtId="0" fontId="9" fillId="33" borderId="49" xfId="0" applyFont="1" applyFill="1" applyBorder="1" applyAlignment="1" applyProtection="1">
      <alignment horizontal="left" vertical="center" wrapText="1"/>
      <protection locked="0"/>
    </xf>
    <xf numFmtId="0" fontId="9" fillId="33" borderId="3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3" fontId="13" fillId="33" borderId="70" xfId="0" applyNumberFormat="1" applyFont="1" applyFill="1" applyBorder="1" applyAlignment="1" applyProtection="1">
      <alignment horizontal="center" vertical="center" wrapText="1"/>
      <protection/>
    </xf>
    <xf numFmtId="3" fontId="13" fillId="33" borderId="0" xfId="0" applyNumberFormat="1" applyFont="1" applyFill="1" applyBorder="1" applyAlignment="1" applyProtection="1">
      <alignment horizontal="center" vertical="center" wrapText="1"/>
      <protection/>
    </xf>
    <xf numFmtId="3" fontId="13" fillId="33" borderId="46" xfId="0" applyNumberFormat="1" applyFont="1" applyFill="1" applyBorder="1" applyAlignment="1" applyProtection="1">
      <alignment horizontal="center" vertical="center" wrapText="1"/>
      <protection/>
    </xf>
    <xf numFmtId="0" fontId="13" fillId="33" borderId="7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65" xfId="0" applyFont="1" applyFill="1" applyBorder="1" applyAlignment="1">
      <alignment horizontal="center" vertical="center" wrapText="1"/>
    </xf>
    <xf numFmtId="0" fontId="9" fillId="18" borderId="42" xfId="0" applyFont="1" applyFill="1" applyBorder="1" applyAlignment="1">
      <alignment horizontal="center" vertical="center"/>
    </xf>
    <xf numFmtId="0" fontId="9" fillId="18" borderId="52" xfId="0" applyFont="1" applyFill="1" applyBorder="1" applyAlignment="1">
      <alignment horizontal="center" vertical="center"/>
    </xf>
    <xf numFmtId="170" fontId="13" fillId="18" borderId="41" xfId="0" applyNumberFormat="1" applyFont="1" applyFill="1" applyBorder="1" applyAlignment="1">
      <alignment horizontal="center" vertical="center" wrapText="1"/>
    </xf>
    <xf numFmtId="170" fontId="13" fillId="18" borderId="20" xfId="0" applyNumberFormat="1" applyFont="1" applyFill="1" applyBorder="1" applyAlignment="1">
      <alignment horizontal="center" vertical="center" wrapText="1"/>
    </xf>
    <xf numFmtId="170" fontId="13" fillId="18" borderId="71" xfId="0" applyNumberFormat="1" applyFont="1" applyFill="1" applyBorder="1" applyAlignment="1">
      <alignment horizontal="center" vertical="center" wrapText="1"/>
    </xf>
    <xf numFmtId="170" fontId="13" fillId="18" borderId="35" xfId="0" applyNumberFormat="1" applyFont="1" applyFill="1" applyBorder="1" applyAlignment="1">
      <alignment horizontal="center" vertical="center" wrapText="1"/>
    </xf>
    <xf numFmtId="0" fontId="13" fillId="18" borderId="42" xfId="0" applyFont="1" applyFill="1" applyBorder="1" applyAlignment="1" applyProtection="1">
      <alignment horizontal="center" vertical="center" wrapText="1"/>
      <protection locked="0"/>
    </xf>
    <xf numFmtId="0" fontId="13" fillId="18" borderId="62" xfId="0" applyFont="1" applyFill="1" applyBorder="1" applyAlignment="1" applyProtection="1">
      <alignment horizontal="center" vertical="center" wrapText="1"/>
      <protection locked="0"/>
    </xf>
    <xf numFmtId="4" fontId="14" fillId="18" borderId="40" xfId="0" applyNumberFormat="1" applyFont="1" applyFill="1" applyBorder="1" applyAlignment="1" applyProtection="1">
      <alignment horizontal="center" vertical="center" textRotation="90" wrapText="1"/>
      <protection/>
    </xf>
    <xf numFmtId="4" fontId="14" fillId="18" borderId="33" xfId="0" applyNumberFormat="1" applyFont="1" applyFill="1" applyBorder="1" applyAlignment="1" applyProtection="1">
      <alignment horizontal="center" vertical="center" textRotation="90" wrapText="1"/>
      <protection/>
    </xf>
    <xf numFmtId="0" fontId="14" fillId="18" borderId="40" xfId="0" applyFont="1" applyFill="1" applyBorder="1" applyAlignment="1" applyProtection="1">
      <alignment horizontal="center" vertical="center" textRotation="90" wrapText="1"/>
      <protection/>
    </xf>
    <xf numFmtId="0" fontId="14" fillId="18" borderId="33" xfId="0" applyFont="1" applyFill="1" applyBorder="1" applyAlignment="1" applyProtection="1">
      <alignment horizontal="center" vertical="center" textRotation="90" wrapText="1"/>
      <protection/>
    </xf>
    <xf numFmtId="3" fontId="14" fillId="34" borderId="24" xfId="0" applyNumberFormat="1" applyFont="1" applyFill="1" applyBorder="1" applyAlignment="1" applyProtection="1">
      <alignment horizontal="center" vertical="center" wrapText="1"/>
      <protection/>
    </xf>
    <xf numFmtId="3" fontId="14" fillId="34" borderId="23" xfId="0" applyNumberFormat="1" applyFont="1" applyFill="1" applyBorder="1" applyAlignment="1" applyProtection="1">
      <alignment horizontal="center" vertical="center" wrapText="1"/>
      <protection/>
    </xf>
    <xf numFmtId="3" fontId="14" fillId="34" borderId="72" xfId="0" applyNumberFormat="1" applyFont="1" applyFill="1" applyBorder="1" applyAlignment="1" applyProtection="1">
      <alignment horizontal="center" vertical="center" wrapText="1"/>
      <protection/>
    </xf>
    <xf numFmtId="3" fontId="9" fillId="37" borderId="44" xfId="0" applyNumberFormat="1" applyFont="1" applyFill="1" applyBorder="1" applyAlignment="1" applyProtection="1">
      <alignment horizontal="center" vertical="center" textRotation="90" wrapText="1"/>
      <protection/>
    </xf>
    <xf numFmtId="3" fontId="9" fillId="37" borderId="46" xfId="0" applyNumberFormat="1" applyFont="1" applyFill="1" applyBorder="1" applyAlignment="1" applyProtection="1">
      <alignment horizontal="center" vertical="center" textRotation="90" wrapText="1"/>
      <protection/>
    </xf>
    <xf numFmtId="0" fontId="14" fillId="18" borderId="40" xfId="0" applyFont="1" applyFill="1" applyBorder="1" applyAlignment="1">
      <alignment horizontal="center" vertical="center" textRotation="90" wrapText="1"/>
    </xf>
    <xf numFmtId="0" fontId="14" fillId="18" borderId="33" xfId="0" applyFont="1" applyFill="1" applyBorder="1" applyAlignment="1">
      <alignment horizontal="center" vertical="center" textRotation="90" wrapText="1"/>
    </xf>
    <xf numFmtId="0" fontId="14" fillId="18" borderId="43" xfId="0" applyFont="1" applyFill="1" applyBorder="1" applyAlignment="1">
      <alignment horizontal="center" vertical="center" textRotation="90" wrapText="1"/>
    </xf>
    <xf numFmtId="0" fontId="14" fillId="18" borderId="58" xfId="0" applyFont="1" applyFill="1" applyBorder="1" applyAlignment="1">
      <alignment horizontal="center" vertical="center" textRotation="90" wrapText="1"/>
    </xf>
    <xf numFmtId="3" fontId="14" fillId="34" borderId="73" xfId="0" applyNumberFormat="1" applyFont="1" applyFill="1" applyBorder="1" applyAlignment="1" applyProtection="1">
      <alignment horizontal="center" vertical="center" wrapText="1"/>
      <protection/>
    </xf>
    <xf numFmtId="0" fontId="9" fillId="37" borderId="40" xfId="0" applyFont="1" applyFill="1" applyBorder="1" applyAlignment="1" applyProtection="1">
      <alignment horizontal="center" vertical="center" textRotation="90" wrapText="1"/>
      <protection/>
    </xf>
    <xf numFmtId="0" fontId="9" fillId="37" borderId="33" xfId="0" applyFont="1" applyFill="1" applyBorder="1" applyAlignment="1" applyProtection="1">
      <alignment horizontal="center" vertical="center" textRotation="90" wrapText="1"/>
      <protection/>
    </xf>
    <xf numFmtId="10" fontId="9" fillId="37" borderId="40" xfId="0" applyNumberFormat="1" applyFont="1" applyFill="1" applyBorder="1" applyAlignment="1" applyProtection="1">
      <alignment horizontal="center" vertical="center" textRotation="90" wrapText="1"/>
      <protection/>
    </xf>
    <xf numFmtId="10" fontId="9" fillId="37" borderId="33" xfId="0" applyNumberFormat="1" applyFont="1" applyFill="1" applyBorder="1" applyAlignment="1" applyProtection="1">
      <alignment horizontal="center" vertical="center" textRotation="90" wrapText="1"/>
      <protection/>
    </xf>
    <xf numFmtId="0" fontId="9" fillId="37" borderId="43" xfId="0" applyFont="1" applyFill="1" applyBorder="1" applyAlignment="1" applyProtection="1">
      <alignment horizontal="center" vertical="center" textRotation="90" wrapText="1"/>
      <protection/>
    </xf>
    <xf numFmtId="0" fontId="9" fillId="37" borderId="58" xfId="0" applyFont="1" applyFill="1" applyBorder="1" applyAlignment="1" applyProtection="1">
      <alignment horizontal="center" vertical="center" textRotation="90" wrapText="1"/>
      <protection/>
    </xf>
    <xf numFmtId="3" fontId="9" fillId="18" borderId="16" xfId="0" applyNumberFormat="1" applyFont="1" applyFill="1" applyBorder="1" applyAlignment="1">
      <alignment horizontal="center" vertical="center" wrapText="1"/>
    </xf>
    <xf numFmtId="3" fontId="9" fillId="18" borderId="38" xfId="0" applyNumberFormat="1" applyFont="1" applyFill="1" applyBorder="1" applyAlignment="1">
      <alignment horizontal="center" vertical="center" wrapText="1"/>
    </xf>
    <xf numFmtId="0" fontId="9" fillId="39" borderId="42" xfId="0" applyFont="1" applyFill="1" applyBorder="1" applyAlignment="1">
      <alignment horizontal="center" vertical="center" wrapText="1"/>
    </xf>
    <xf numFmtId="0" fontId="9" fillId="39" borderId="62" xfId="0" applyFont="1" applyFill="1" applyBorder="1" applyAlignment="1">
      <alignment horizontal="center" vertical="center" wrapText="1"/>
    </xf>
    <xf numFmtId="0" fontId="9" fillId="39" borderId="52" xfId="0" applyFont="1" applyFill="1" applyBorder="1" applyAlignment="1">
      <alignment horizontal="center" vertical="center" wrapText="1"/>
    </xf>
    <xf numFmtId="170" fontId="13" fillId="35" borderId="37" xfId="0" applyNumberFormat="1" applyFont="1" applyFill="1" applyBorder="1" applyAlignment="1">
      <alignment horizontal="center" vertical="center" wrapText="1"/>
    </xf>
    <xf numFmtId="170" fontId="13" fillId="35" borderId="50" xfId="0" applyNumberFormat="1" applyFont="1" applyFill="1" applyBorder="1" applyAlignment="1">
      <alignment horizontal="center" vertical="center" wrapText="1"/>
    </xf>
    <xf numFmtId="0" fontId="13" fillId="35" borderId="54" xfId="0" applyFont="1" applyFill="1" applyBorder="1" applyAlignment="1">
      <alignment horizontal="center" vertical="center" wrapText="1"/>
    </xf>
    <xf numFmtId="0" fontId="13" fillId="35" borderId="49" xfId="0" applyFont="1" applyFill="1" applyBorder="1" applyAlignment="1">
      <alignment horizontal="center" vertical="center" wrapText="1"/>
    </xf>
    <xf numFmtId="0" fontId="9" fillId="35" borderId="32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9" fillId="39" borderId="40" xfId="0" applyFont="1" applyFill="1" applyBorder="1" applyAlignment="1">
      <alignment horizontal="center" vertical="center" wrapText="1"/>
    </xf>
    <xf numFmtId="0" fontId="9" fillId="39" borderId="17" xfId="0" applyFont="1" applyFill="1" applyBorder="1" applyAlignment="1">
      <alignment horizontal="center" vertical="center" wrapText="1"/>
    </xf>
    <xf numFmtId="0" fontId="9" fillId="39" borderId="33" xfId="0" applyFont="1" applyFill="1" applyBorder="1" applyAlignment="1">
      <alignment horizontal="center" vertical="center" wrapText="1"/>
    </xf>
    <xf numFmtId="0" fontId="9" fillId="39" borderId="34" xfId="0" applyFont="1" applyFill="1" applyBorder="1" applyAlignment="1">
      <alignment horizontal="center" vertical="center" wrapText="1"/>
    </xf>
    <xf numFmtId="3" fontId="9" fillId="0" borderId="40" xfId="0" applyNumberFormat="1" applyFont="1" applyFill="1" applyBorder="1" applyAlignment="1">
      <alignment horizontal="center" vertical="center" textRotation="90" wrapText="1"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2" fontId="65" fillId="0" borderId="21" xfId="0" applyNumberFormat="1" applyFont="1" applyBorder="1" applyAlignment="1">
      <alignment horizontal="center" vertical="center" wrapText="1"/>
    </xf>
    <xf numFmtId="2" fontId="65" fillId="0" borderId="11" xfId="0" applyNumberFormat="1" applyFont="1" applyBorder="1" applyAlignment="1">
      <alignment horizontal="center" vertical="center" wrapText="1"/>
    </xf>
    <xf numFmtId="2" fontId="65" fillId="0" borderId="40" xfId="0" applyNumberFormat="1" applyFont="1" applyBorder="1" applyAlignment="1">
      <alignment horizontal="center" vertical="center" wrapText="1"/>
    </xf>
    <xf numFmtId="2" fontId="65" fillId="0" borderId="34" xfId="0" applyNumberFormat="1" applyFont="1" applyBorder="1" applyAlignment="1">
      <alignment horizontal="center" vertical="center" wrapText="1"/>
    </xf>
    <xf numFmtId="3" fontId="9" fillId="0" borderId="43" xfId="0" applyNumberFormat="1" applyFont="1" applyFill="1" applyBorder="1" applyAlignment="1">
      <alignment horizontal="center" vertical="center" textRotation="90" wrapText="1"/>
    </xf>
    <xf numFmtId="0" fontId="9" fillId="0" borderId="45" xfId="0" applyFont="1" applyBorder="1" applyAlignment="1">
      <alignment/>
    </xf>
    <xf numFmtId="3" fontId="9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12" xfId="0" applyFont="1" applyBorder="1" applyAlignment="1">
      <alignment/>
    </xf>
    <xf numFmtId="0" fontId="9" fillId="0" borderId="27" xfId="0" applyFont="1" applyFill="1" applyBorder="1" applyAlignment="1">
      <alignment horizontal="center" vertical="center" textRotation="90" wrapText="1"/>
    </xf>
    <xf numFmtId="0" fontId="9" fillId="0" borderId="37" xfId="0" applyFont="1" applyFill="1" applyBorder="1" applyAlignment="1">
      <alignment horizontal="center" vertical="center" textRotation="90" wrapText="1"/>
    </xf>
    <xf numFmtId="0" fontId="9" fillId="39" borderId="32" xfId="0" applyFont="1" applyFill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9" fillId="0" borderId="58" xfId="0" applyFont="1" applyBorder="1" applyAlignment="1">
      <alignment/>
    </xf>
    <xf numFmtId="3" fontId="9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25" xfId="0" applyFont="1" applyBorder="1" applyAlignment="1">
      <alignment/>
    </xf>
    <xf numFmtId="0" fontId="9" fillId="0" borderId="32" xfId="0" applyFont="1" applyBorder="1" applyAlignment="1">
      <alignment/>
    </xf>
    <xf numFmtId="0" fontId="9" fillId="40" borderId="32" xfId="0" applyFont="1" applyFill="1" applyBorder="1" applyAlignment="1" applyProtection="1">
      <alignment horizontal="center" vertical="center" textRotation="90" wrapText="1"/>
      <protection locked="0"/>
    </xf>
    <xf numFmtId="0" fontId="9" fillId="40" borderId="33" xfId="0" applyFont="1" applyFill="1" applyBorder="1" applyAlignment="1" applyProtection="1">
      <alignment horizontal="center" vertical="center" textRotation="90" wrapText="1"/>
      <protection locked="0"/>
    </xf>
    <xf numFmtId="0" fontId="9" fillId="40" borderId="34" xfId="0" applyFont="1" applyFill="1" applyBorder="1" applyAlignment="1" applyProtection="1">
      <alignment horizontal="center" vertical="center" textRotation="90" wrapText="1"/>
      <protection locked="0"/>
    </xf>
    <xf numFmtId="0" fontId="3" fillId="0" borderId="4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9" fillId="35" borderId="25" xfId="0" applyFont="1" applyFill="1" applyBorder="1" applyAlignment="1">
      <alignment horizontal="center" vertical="center"/>
    </xf>
    <xf numFmtId="3" fontId="9" fillId="35" borderId="40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35" borderId="33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35" borderId="34" xfId="0" applyNumberFormat="1" applyFont="1" applyFill="1" applyBorder="1" applyAlignment="1" applyProtection="1">
      <alignment horizontal="center" vertical="center" textRotation="90" wrapText="1"/>
      <protection locked="0"/>
    </xf>
    <xf numFmtId="0" fontId="16" fillId="0" borderId="25" xfId="0" applyFont="1" applyFill="1" applyBorder="1" applyAlignment="1" applyProtection="1">
      <alignment horizontal="center" vertical="center" textRotation="90" wrapText="1"/>
      <protection locked="0"/>
    </xf>
    <xf numFmtId="0" fontId="16" fillId="0" borderId="32" xfId="0" applyFont="1" applyFill="1" applyBorder="1" applyAlignment="1" applyProtection="1">
      <alignment horizontal="center" vertical="center" textRotation="90" wrapText="1"/>
      <protection locked="0"/>
    </xf>
    <xf numFmtId="0" fontId="16" fillId="0" borderId="12" xfId="0" applyFont="1" applyFill="1" applyBorder="1" applyAlignment="1" applyProtection="1">
      <alignment horizontal="center" vertical="center" textRotation="90" wrapText="1"/>
      <protection locked="0"/>
    </xf>
    <xf numFmtId="3" fontId="6" fillId="18" borderId="16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Border="1" applyAlignment="1">
      <alignment vertical="center" textRotation="90"/>
    </xf>
    <xf numFmtId="0" fontId="9" fillId="0" borderId="32" xfId="0" applyFont="1" applyBorder="1" applyAlignment="1">
      <alignment vertical="center" textRotation="90"/>
    </xf>
    <xf numFmtId="0" fontId="9" fillId="0" borderId="12" xfId="0" applyFont="1" applyBorder="1" applyAlignment="1">
      <alignment vertical="center" textRotation="90"/>
    </xf>
    <xf numFmtId="2" fontId="63" fillId="0" borderId="32" xfId="0" applyNumberFormat="1" applyFont="1" applyBorder="1" applyAlignment="1">
      <alignment horizontal="center" vertical="center" wrapText="1"/>
    </xf>
    <xf numFmtId="2" fontId="63" fillId="0" borderId="33" xfId="0" applyNumberFormat="1" applyFont="1" applyBorder="1" applyAlignment="1">
      <alignment horizontal="center" vertical="center" wrapText="1"/>
    </xf>
    <xf numFmtId="2" fontId="63" fillId="0" borderId="34" xfId="0" applyNumberFormat="1" applyFont="1" applyBorder="1" applyAlignment="1">
      <alignment horizontal="center" vertical="center" wrapText="1"/>
    </xf>
    <xf numFmtId="2" fontId="65" fillId="0" borderId="32" xfId="0" applyNumberFormat="1" applyFont="1" applyBorder="1" applyAlignment="1">
      <alignment horizontal="center" vertical="center" wrapText="1"/>
    </xf>
    <xf numFmtId="2" fontId="65" fillId="0" borderId="33" xfId="0" applyNumberFormat="1" applyFont="1" applyBorder="1" applyAlignment="1">
      <alignment horizontal="center" vertical="center" wrapText="1"/>
    </xf>
    <xf numFmtId="2" fontId="65" fillId="0" borderId="17" xfId="0" applyNumberFormat="1" applyFont="1" applyBorder="1" applyAlignment="1">
      <alignment horizontal="center" vertical="center" wrapText="1"/>
    </xf>
    <xf numFmtId="0" fontId="9" fillId="39" borderId="36" xfId="0" applyFont="1" applyFill="1" applyBorder="1" applyAlignment="1">
      <alignment horizontal="center" vertical="center" wrapText="1"/>
    </xf>
    <xf numFmtId="3" fontId="9" fillId="0" borderId="32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0" borderId="33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4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3" fontId="9" fillId="0" borderId="33" xfId="0" applyNumberFormat="1" applyFont="1" applyFill="1" applyBorder="1" applyAlignment="1">
      <alignment horizontal="center" vertical="center" textRotation="90" wrapText="1"/>
    </xf>
    <xf numFmtId="3" fontId="9" fillId="0" borderId="34" xfId="0" applyNumberFormat="1" applyFont="1" applyFill="1" applyBorder="1" applyAlignment="1">
      <alignment horizontal="center" vertical="center" textRotation="90" wrapText="1"/>
    </xf>
    <xf numFmtId="0" fontId="9" fillId="35" borderId="42" xfId="0" applyFont="1" applyFill="1" applyBorder="1" applyAlignment="1">
      <alignment horizontal="center" vertical="center" wrapText="1"/>
    </xf>
    <xf numFmtId="0" fontId="9" fillId="35" borderId="62" xfId="0" applyFont="1" applyFill="1" applyBorder="1" applyAlignment="1">
      <alignment horizontal="center" vertical="center" wrapText="1"/>
    </xf>
    <xf numFmtId="0" fontId="9" fillId="35" borderId="52" xfId="0" applyFont="1" applyFill="1" applyBorder="1" applyAlignment="1">
      <alignment horizontal="center" vertical="center" wrapText="1"/>
    </xf>
    <xf numFmtId="0" fontId="9" fillId="35" borderId="40" xfId="0" applyFont="1" applyFill="1" applyBorder="1" applyAlignment="1">
      <alignment horizontal="center" vertical="center" wrapText="1"/>
    </xf>
    <xf numFmtId="0" fontId="9" fillId="35" borderId="33" xfId="0" applyFont="1" applyFill="1" applyBorder="1" applyAlignment="1">
      <alignment horizontal="center" vertical="center" wrapText="1"/>
    </xf>
    <xf numFmtId="0" fontId="9" fillId="35" borderId="34" xfId="0" applyFont="1" applyFill="1" applyBorder="1" applyAlignment="1">
      <alignment horizontal="center" vertical="center" wrapText="1"/>
    </xf>
    <xf numFmtId="2" fontId="63" fillId="35" borderId="32" xfId="0" applyNumberFormat="1" applyFont="1" applyFill="1" applyBorder="1" applyAlignment="1">
      <alignment horizontal="center" vertical="center" wrapText="1"/>
    </xf>
    <xf numFmtId="2" fontId="63" fillId="35" borderId="33" xfId="0" applyNumberFormat="1" applyFont="1" applyFill="1" applyBorder="1" applyAlignment="1">
      <alignment horizontal="center" vertical="center" wrapText="1"/>
    </xf>
    <xf numFmtId="2" fontId="63" fillId="35" borderId="34" xfId="0" applyNumberFormat="1" applyFont="1" applyFill="1" applyBorder="1" applyAlignment="1">
      <alignment horizontal="center" vertical="center" wrapText="1"/>
    </xf>
    <xf numFmtId="0" fontId="17" fillId="35" borderId="40" xfId="0" applyFont="1" applyFill="1" applyBorder="1" applyAlignment="1">
      <alignment horizontal="center" vertical="center" wrapText="1"/>
    </xf>
    <xf numFmtId="0" fontId="17" fillId="35" borderId="33" xfId="0" applyFont="1" applyFill="1" applyBorder="1" applyAlignment="1">
      <alignment horizontal="center" vertical="center" wrapText="1"/>
    </xf>
    <xf numFmtId="0" fontId="17" fillId="35" borderId="34" xfId="0" applyFont="1" applyFill="1" applyBorder="1" applyAlignment="1">
      <alignment horizontal="center" vertical="center" wrapText="1"/>
    </xf>
    <xf numFmtId="0" fontId="9" fillId="42" borderId="40" xfId="0" applyFont="1" applyFill="1" applyBorder="1" applyAlignment="1" applyProtection="1">
      <alignment horizontal="center" vertical="center" wrapText="1"/>
      <protection locked="0"/>
    </xf>
    <xf numFmtId="0" fontId="9" fillId="42" borderId="33" xfId="0" applyFont="1" applyFill="1" applyBorder="1" applyAlignment="1" applyProtection="1">
      <alignment horizontal="center" vertical="center" wrapText="1"/>
      <protection locked="0"/>
    </xf>
    <xf numFmtId="0" fontId="9" fillId="42" borderId="34" xfId="0" applyFont="1" applyFill="1" applyBorder="1" applyAlignment="1" applyProtection="1">
      <alignment horizontal="center" vertical="center" wrapText="1"/>
      <protection locked="0"/>
    </xf>
    <xf numFmtId="0" fontId="17" fillId="35" borderId="41" xfId="0" applyFont="1" applyFill="1" applyBorder="1" applyAlignment="1">
      <alignment horizontal="center" vertical="center" wrapText="1"/>
    </xf>
    <xf numFmtId="0" fontId="3" fillId="35" borderId="70" xfId="0" applyFont="1" applyFill="1" applyBorder="1" applyAlignment="1">
      <alignment horizontal="center" vertical="center" wrapText="1"/>
    </xf>
    <xf numFmtId="0" fontId="3" fillId="35" borderId="71" xfId="0" applyFont="1" applyFill="1" applyBorder="1" applyAlignment="1">
      <alignment horizontal="center" vertical="center" wrapText="1"/>
    </xf>
    <xf numFmtId="0" fontId="17" fillId="35" borderId="42" xfId="0" applyFont="1" applyFill="1" applyBorder="1" applyAlignment="1">
      <alignment horizontal="center" vertical="center" wrapText="1"/>
    </xf>
    <xf numFmtId="0" fontId="17" fillId="35" borderId="62" xfId="0" applyFont="1" applyFill="1" applyBorder="1" applyAlignment="1">
      <alignment horizontal="center" vertical="center" wrapText="1"/>
    </xf>
    <xf numFmtId="0" fontId="17" fillId="35" borderId="52" xfId="0" applyFont="1" applyFill="1" applyBorder="1" applyAlignment="1">
      <alignment horizontal="center" vertical="center" wrapText="1"/>
    </xf>
    <xf numFmtId="0" fontId="17" fillId="39" borderId="18" xfId="0" applyFont="1" applyFill="1" applyBorder="1" applyAlignment="1">
      <alignment horizontal="center" vertical="center" wrapText="1"/>
    </xf>
    <xf numFmtId="0" fontId="17" fillId="39" borderId="25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textRotation="90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2" fontId="63" fillId="0" borderId="40" xfId="0" applyNumberFormat="1" applyFont="1" applyFill="1" applyBorder="1" applyAlignment="1">
      <alignment horizontal="center" vertical="center" wrapText="1"/>
    </xf>
    <xf numFmtId="2" fontId="63" fillId="0" borderId="33" xfId="0" applyNumberFormat="1" applyFont="1" applyFill="1" applyBorder="1" applyAlignment="1">
      <alignment horizontal="center" vertical="center" wrapText="1"/>
    </xf>
    <xf numFmtId="2" fontId="63" fillId="0" borderId="34" xfId="0" applyNumberFormat="1" applyFont="1" applyFill="1" applyBorder="1" applyAlignment="1">
      <alignment horizontal="center" vertical="center" wrapText="1"/>
    </xf>
    <xf numFmtId="0" fontId="9" fillId="0" borderId="40" xfId="0" applyFont="1" applyFill="1" applyBorder="1" applyAlignment="1" applyProtection="1">
      <alignment horizontal="center" vertical="center" wrapText="1"/>
      <protection locked="0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17" fillId="0" borderId="41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 applyProtection="1">
      <alignment horizontal="center" vertical="center" textRotation="90" wrapText="1"/>
      <protection locked="0"/>
    </xf>
    <xf numFmtId="0" fontId="17" fillId="0" borderId="42" xfId="0" applyFont="1" applyFill="1" applyBorder="1" applyAlignment="1">
      <alignment horizontal="center" vertical="center" wrapText="1"/>
    </xf>
    <xf numFmtId="0" fontId="17" fillId="0" borderId="62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3" fontId="9" fillId="0" borderId="40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0" borderId="34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3" borderId="40" xfId="0" applyFont="1" applyFill="1" applyBorder="1" applyAlignment="1" applyProtection="1">
      <alignment horizontal="center" vertical="center" textRotation="90" wrapText="1"/>
      <protection locked="0"/>
    </xf>
    <xf numFmtId="0" fontId="9" fillId="43" borderId="33" xfId="0" applyFont="1" applyFill="1" applyBorder="1" applyAlignment="1" applyProtection="1">
      <alignment horizontal="center" vertical="center" textRotation="90" wrapText="1"/>
      <protection locked="0"/>
    </xf>
    <xf numFmtId="0" fontId="9" fillId="43" borderId="17" xfId="0" applyFont="1" applyFill="1" applyBorder="1" applyAlignment="1" applyProtection="1">
      <alignment horizontal="center" vertical="center" textRotation="90" wrapText="1"/>
      <protection locked="0"/>
    </xf>
    <xf numFmtId="0" fontId="9" fillId="40" borderId="40" xfId="0" applyFont="1" applyFill="1" applyBorder="1" applyAlignment="1" applyProtection="1">
      <alignment horizontal="center" vertical="center" textRotation="90" wrapText="1"/>
      <protection locked="0"/>
    </xf>
    <xf numFmtId="0" fontId="9" fillId="39" borderId="59" xfId="0" applyFont="1" applyFill="1" applyBorder="1" applyAlignment="1">
      <alignment horizontal="center" vertical="center"/>
    </xf>
    <xf numFmtId="0" fontId="9" fillId="39" borderId="35" xfId="0" applyFont="1" applyFill="1" applyBorder="1" applyAlignment="1">
      <alignment horizontal="center" vertical="center"/>
    </xf>
    <xf numFmtId="0" fontId="9" fillId="39" borderId="51" xfId="0" applyFont="1" applyFill="1" applyBorder="1" applyAlignment="1">
      <alignment horizontal="center" vertical="center"/>
    </xf>
    <xf numFmtId="0" fontId="9" fillId="39" borderId="56" xfId="0" applyFont="1" applyFill="1" applyBorder="1" applyAlignment="1">
      <alignment horizontal="center" vertical="center"/>
    </xf>
    <xf numFmtId="0" fontId="9" fillId="39" borderId="38" xfId="0" applyFont="1" applyFill="1" applyBorder="1" applyAlignment="1">
      <alignment horizontal="center" vertical="center"/>
    </xf>
    <xf numFmtId="0" fontId="9" fillId="39" borderId="53" xfId="0" applyFont="1" applyFill="1" applyBorder="1" applyAlignment="1">
      <alignment horizontal="center" vertical="center"/>
    </xf>
    <xf numFmtId="0" fontId="9" fillId="0" borderId="33" xfId="0" applyFont="1" applyFill="1" applyBorder="1" applyAlignment="1" applyProtection="1">
      <alignment horizontal="center" vertical="center" textRotation="90" wrapText="1"/>
      <protection locked="0"/>
    </xf>
    <xf numFmtId="0" fontId="9" fillId="0" borderId="34" xfId="0" applyFont="1" applyFill="1" applyBorder="1" applyAlignment="1" applyProtection="1">
      <alignment horizontal="center" vertical="center" textRotation="90" wrapText="1"/>
      <protection locked="0"/>
    </xf>
    <xf numFmtId="0" fontId="9" fillId="0" borderId="58" xfId="0" applyFont="1" applyFill="1" applyBorder="1" applyAlignment="1" applyProtection="1">
      <alignment horizontal="center" vertical="center" textRotation="90" wrapText="1"/>
      <protection locked="0"/>
    </xf>
    <xf numFmtId="0" fontId="9" fillId="0" borderId="45" xfId="0" applyFont="1" applyFill="1" applyBorder="1" applyAlignment="1" applyProtection="1">
      <alignment horizontal="center" vertical="center" textRotation="90" wrapText="1"/>
      <protection locked="0"/>
    </xf>
    <xf numFmtId="0" fontId="9" fillId="39" borderId="18" xfId="0" applyFont="1" applyFill="1" applyBorder="1" applyAlignment="1" applyProtection="1">
      <alignment horizontal="center" vertical="center" textRotation="90" wrapText="1"/>
      <protection locked="0"/>
    </xf>
    <xf numFmtId="0" fontId="9" fillId="39" borderId="25" xfId="0" applyFont="1" applyFill="1" applyBorder="1" applyAlignment="1" applyProtection="1">
      <alignment horizontal="center" vertical="center" textRotation="90" wrapText="1"/>
      <protection locked="0"/>
    </xf>
    <xf numFmtId="0" fontId="9" fillId="39" borderId="12" xfId="0" applyFont="1" applyFill="1" applyBorder="1" applyAlignment="1" applyProtection="1">
      <alignment horizontal="center" vertical="center" textRotation="90" wrapText="1"/>
      <protection locked="0"/>
    </xf>
    <xf numFmtId="0" fontId="16" fillId="0" borderId="18" xfId="0" applyFont="1" applyFill="1" applyBorder="1" applyAlignment="1" applyProtection="1">
      <alignment horizontal="center" vertical="center" textRotation="90" wrapText="1"/>
      <protection locked="0"/>
    </xf>
    <xf numFmtId="3" fontId="9" fillId="18" borderId="53" xfId="0" applyNumberFormat="1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39" borderId="40" xfId="0" applyFont="1" applyFill="1" applyBorder="1" applyAlignment="1" applyProtection="1">
      <alignment horizontal="center" vertical="center" textRotation="90" wrapText="1"/>
      <protection locked="0"/>
    </xf>
    <xf numFmtId="0" fontId="9" fillId="39" borderId="33" xfId="0" applyFont="1" applyFill="1" applyBorder="1" applyAlignment="1" applyProtection="1">
      <alignment horizontal="center" vertical="center" textRotation="90" wrapText="1"/>
      <protection locked="0"/>
    </xf>
    <xf numFmtId="0" fontId="9" fillId="39" borderId="34" xfId="0" applyFont="1" applyFill="1" applyBorder="1" applyAlignment="1" applyProtection="1">
      <alignment horizontal="center" vertical="center" textRotation="90" wrapText="1"/>
      <protection locked="0"/>
    </xf>
    <xf numFmtId="3" fontId="9" fillId="37" borderId="42" xfId="0" applyNumberFormat="1" applyFont="1" applyFill="1" applyBorder="1" applyAlignment="1" applyProtection="1">
      <alignment horizontal="center" vertical="center" textRotation="90" wrapText="1"/>
      <protection/>
    </xf>
    <xf numFmtId="3" fontId="9" fillId="37" borderId="52" xfId="0" applyNumberFormat="1" applyFont="1" applyFill="1" applyBorder="1" applyAlignment="1" applyProtection="1">
      <alignment horizontal="center" vertical="center" textRotation="90" wrapText="1"/>
      <protection/>
    </xf>
    <xf numFmtId="0" fontId="14" fillId="18" borderId="34" xfId="0" applyFont="1" applyFill="1" applyBorder="1" applyAlignment="1">
      <alignment horizontal="center" vertical="center" textRotation="90" wrapText="1"/>
    </xf>
    <xf numFmtId="0" fontId="14" fillId="18" borderId="45" xfId="0" applyFont="1" applyFill="1" applyBorder="1" applyAlignment="1">
      <alignment horizontal="center" vertical="center" textRotation="90" wrapText="1"/>
    </xf>
    <xf numFmtId="170" fontId="13" fillId="18" borderId="68" xfId="0" applyNumberFormat="1" applyFont="1" applyFill="1" applyBorder="1" applyAlignment="1">
      <alignment horizontal="center" vertical="center" wrapText="1"/>
    </xf>
    <xf numFmtId="170" fontId="13" fillId="18" borderId="51" xfId="0" applyNumberFormat="1" applyFont="1" applyFill="1" applyBorder="1" applyAlignment="1">
      <alignment horizontal="center" vertical="center" wrapText="1"/>
    </xf>
    <xf numFmtId="0" fontId="13" fillId="18" borderId="52" xfId="0" applyFont="1" applyFill="1" applyBorder="1" applyAlignment="1" applyProtection="1">
      <alignment horizontal="center" vertical="center" wrapText="1"/>
      <protection locked="0"/>
    </xf>
    <xf numFmtId="4" fontId="14" fillId="18" borderId="34" xfId="0" applyNumberFormat="1" applyFont="1" applyFill="1" applyBorder="1" applyAlignment="1" applyProtection="1">
      <alignment horizontal="center" vertical="center" textRotation="90" wrapText="1"/>
      <protection/>
    </xf>
    <xf numFmtId="0" fontId="14" fillId="18" borderId="34" xfId="0" applyFont="1" applyFill="1" applyBorder="1" applyAlignment="1" applyProtection="1">
      <alignment horizontal="center" vertical="center" textRotation="90" wrapText="1"/>
      <protection/>
    </xf>
    <xf numFmtId="0" fontId="13" fillId="33" borderId="24" xfId="0" applyFont="1" applyFill="1" applyBorder="1" applyAlignment="1">
      <alignment horizontal="left" vertical="center" wrapText="1"/>
    </xf>
    <xf numFmtId="0" fontId="13" fillId="33" borderId="74" xfId="0" applyFont="1" applyFill="1" applyBorder="1" applyAlignment="1">
      <alignment horizontal="left" vertical="center" wrapText="1"/>
    </xf>
    <xf numFmtId="0" fontId="13" fillId="33" borderId="23" xfId="0" applyFont="1" applyFill="1" applyBorder="1" applyAlignment="1">
      <alignment horizontal="left" vertical="center" wrapText="1"/>
    </xf>
    <xf numFmtId="0" fontId="13" fillId="33" borderId="24" xfId="0" applyFont="1" applyFill="1" applyBorder="1" applyAlignment="1" applyProtection="1">
      <alignment horizontal="left" vertical="center" wrapText="1"/>
      <protection locked="0"/>
    </xf>
    <xf numFmtId="0" fontId="13" fillId="33" borderId="74" xfId="0" applyFont="1" applyFill="1" applyBorder="1" applyAlignment="1" applyProtection="1">
      <alignment horizontal="left" vertical="center" wrapText="1"/>
      <protection locked="0"/>
    </xf>
    <xf numFmtId="0" fontId="13" fillId="33" borderId="23" xfId="0" applyFont="1" applyFill="1" applyBorder="1" applyAlignment="1" applyProtection="1">
      <alignment horizontal="left" vertical="center" wrapText="1"/>
      <protection locked="0"/>
    </xf>
    <xf numFmtId="3" fontId="13" fillId="33" borderId="31" xfId="0" applyNumberFormat="1" applyFont="1" applyFill="1" applyBorder="1" applyAlignment="1" applyProtection="1">
      <alignment horizontal="center" vertical="center" wrapText="1"/>
      <protection/>
    </xf>
    <xf numFmtId="3" fontId="13" fillId="33" borderId="10" xfId="0" applyNumberFormat="1" applyFont="1" applyFill="1" applyBorder="1" applyAlignment="1" applyProtection="1">
      <alignment horizontal="center" vertical="center" wrapText="1"/>
      <protection/>
    </xf>
    <xf numFmtId="3" fontId="13" fillId="33" borderId="30" xfId="0" applyNumberFormat="1" applyFont="1" applyFill="1" applyBorder="1" applyAlignment="1" applyProtection="1">
      <alignment horizontal="center" vertical="center" wrapText="1"/>
      <protection/>
    </xf>
    <xf numFmtId="0" fontId="9" fillId="33" borderId="75" xfId="0" applyFont="1" applyFill="1" applyBorder="1" applyAlignment="1" applyProtection="1">
      <alignment horizontal="left" vertical="center" wrapText="1"/>
      <protection locked="0"/>
    </xf>
    <xf numFmtId="0" fontId="9" fillId="43" borderId="33" xfId="0" applyFont="1" applyFill="1" applyBorder="1" applyAlignment="1" applyProtection="1">
      <alignment horizontal="center" vertical="center" wrapText="1"/>
      <protection locked="0"/>
    </xf>
    <xf numFmtId="0" fontId="9" fillId="43" borderId="34" xfId="0" applyFont="1" applyFill="1" applyBorder="1" applyAlignment="1" applyProtection="1">
      <alignment horizontal="center" vertical="center" wrapText="1"/>
      <protection locked="0"/>
    </xf>
    <xf numFmtId="3" fontId="9" fillId="37" borderId="47" xfId="0" applyNumberFormat="1" applyFont="1" applyFill="1" applyBorder="1" applyAlignment="1" applyProtection="1">
      <alignment horizontal="center" vertical="center" textRotation="90" wrapText="1"/>
      <protection/>
    </xf>
    <xf numFmtId="3" fontId="9" fillId="0" borderId="48" xfId="0" applyNumberFormat="1" applyFont="1" applyFill="1" applyBorder="1" applyAlignment="1">
      <alignment horizontal="center" vertical="center" textRotation="90" wrapText="1"/>
    </xf>
    <xf numFmtId="3" fontId="9" fillId="0" borderId="61" xfId="0" applyNumberFormat="1" applyFont="1" applyFill="1" applyBorder="1" applyAlignment="1">
      <alignment horizontal="center" vertical="center" textRotation="90" wrapText="1"/>
    </xf>
    <xf numFmtId="0" fontId="9" fillId="37" borderId="34" xfId="0" applyFont="1" applyFill="1" applyBorder="1" applyAlignment="1" applyProtection="1">
      <alignment horizontal="center" vertical="center" textRotation="90" wrapText="1"/>
      <protection/>
    </xf>
    <xf numFmtId="10" fontId="9" fillId="37" borderId="34" xfId="0" applyNumberFormat="1" applyFont="1" applyFill="1" applyBorder="1" applyAlignment="1" applyProtection="1">
      <alignment horizontal="center" vertical="center" textRotation="90" wrapText="1"/>
      <protection/>
    </xf>
    <xf numFmtId="0" fontId="9" fillId="37" borderId="45" xfId="0" applyFont="1" applyFill="1" applyBorder="1" applyAlignment="1" applyProtection="1">
      <alignment horizontal="center" vertical="center" textRotation="90" wrapText="1"/>
      <protection/>
    </xf>
    <xf numFmtId="3" fontId="9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9" fillId="39" borderId="32" xfId="0" applyFont="1" applyFill="1" applyBorder="1" applyAlignment="1" applyProtection="1">
      <alignment horizontal="center" vertical="center" textRotation="90" wrapText="1"/>
      <protection locked="0"/>
    </xf>
    <xf numFmtId="0" fontId="9" fillId="39" borderId="17" xfId="0" applyFont="1" applyFill="1" applyBorder="1" applyAlignment="1" applyProtection="1">
      <alignment horizontal="center" vertical="center" textRotation="90" wrapText="1"/>
      <protection locked="0"/>
    </xf>
    <xf numFmtId="0" fontId="17" fillId="0" borderId="37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3" fontId="9" fillId="0" borderId="32" xfId="0" applyNumberFormat="1" applyFont="1" applyFill="1" applyBorder="1" applyAlignment="1">
      <alignment horizontal="center" vertical="center" textRotation="90" wrapText="1"/>
    </xf>
    <xf numFmtId="3" fontId="9" fillId="0" borderId="17" xfId="0" applyNumberFormat="1" applyFont="1" applyFill="1" applyBorder="1" applyAlignment="1">
      <alignment horizontal="center" vertical="center" textRotation="90" wrapText="1"/>
    </xf>
    <xf numFmtId="3" fontId="9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 vertical="center" textRotation="90" wrapText="1"/>
      <protection locked="0"/>
    </xf>
    <xf numFmtId="0" fontId="9" fillId="0" borderId="17" xfId="0" applyFont="1" applyFill="1" applyBorder="1" applyAlignment="1" applyProtection="1">
      <alignment horizontal="center" vertical="center" textRotation="90" wrapText="1"/>
      <protection locked="0"/>
    </xf>
    <xf numFmtId="0" fontId="9" fillId="0" borderId="37" xfId="0" applyFont="1" applyFill="1" applyBorder="1" applyAlignment="1" applyProtection="1">
      <alignment horizontal="center" vertical="center" textRotation="90" wrapText="1"/>
      <protection locked="0"/>
    </xf>
    <xf numFmtId="0" fontId="9" fillId="0" borderId="50" xfId="0" applyFont="1" applyFill="1" applyBorder="1" applyAlignment="1" applyProtection="1">
      <alignment horizontal="center" vertical="center" textRotation="90" wrapText="1"/>
      <protection locked="0"/>
    </xf>
    <xf numFmtId="0" fontId="9" fillId="43" borderId="32" xfId="0" applyFont="1" applyFill="1" applyBorder="1" applyAlignment="1" applyProtection="1">
      <alignment horizontal="center" vertical="center" wrapText="1"/>
      <protection locked="0"/>
    </xf>
    <xf numFmtId="0" fontId="13" fillId="33" borderId="41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13" fillId="33" borderId="44" xfId="0" applyFont="1" applyFill="1" applyBorder="1" applyAlignment="1">
      <alignment horizontal="center" vertical="center" wrapText="1"/>
    </xf>
    <xf numFmtId="0" fontId="9" fillId="33" borderId="74" xfId="0" applyFont="1" applyFill="1" applyBorder="1" applyAlignment="1" applyProtection="1">
      <alignment horizontal="left" vertical="center" wrapText="1"/>
      <protection locked="0"/>
    </xf>
    <xf numFmtId="0" fontId="9" fillId="33" borderId="72" xfId="0" applyFont="1" applyFill="1" applyBorder="1" applyAlignment="1" applyProtection="1">
      <alignment horizontal="left" vertical="center" wrapText="1"/>
      <protection locked="0"/>
    </xf>
    <xf numFmtId="0" fontId="9" fillId="33" borderId="29" xfId="0" applyFont="1" applyFill="1" applyBorder="1" applyAlignment="1">
      <alignment horizontal="center" vertical="center" wrapText="1"/>
    </xf>
    <xf numFmtId="0" fontId="9" fillId="33" borderId="66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18" borderId="62" xfId="0" applyFont="1" applyFill="1" applyBorder="1" applyAlignment="1">
      <alignment horizontal="center" vertical="center"/>
    </xf>
    <xf numFmtId="170" fontId="13" fillId="18" borderId="70" xfId="0" applyNumberFormat="1" applyFont="1" applyFill="1" applyBorder="1" applyAlignment="1">
      <alignment horizontal="center" vertical="center" wrapText="1"/>
    </xf>
    <xf numFmtId="170" fontId="13" fillId="18" borderId="0" xfId="0" applyNumberFormat="1" applyFont="1" applyFill="1" applyBorder="1" applyAlignment="1">
      <alignment horizontal="center" vertical="center" wrapText="1"/>
    </xf>
    <xf numFmtId="0" fontId="13" fillId="33" borderId="56" xfId="0" applyFont="1" applyFill="1" applyBorder="1" applyAlignment="1">
      <alignment horizontal="center" vertical="center" wrapText="1"/>
    </xf>
    <xf numFmtId="0" fontId="13" fillId="33" borderId="38" xfId="0" applyFont="1" applyFill="1" applyBorder="1" applyAlignment="1">
      <alignment horizontal="center" vertical="center" wrapText="1"/>
    </xf>
    <xf numFmtId="0" fontId="13" fillId="33" borderId="39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 applyProtection="1">
      <alignment horizontal="left" vertical="center" wrapText="1"/>
      <protection locked="0"/>
    </xf>
    <xf numFmtId="0" fontId="13" fillId="33" borderId="38" xfId="0" applyFont="1" applyFill="1" applyBorder="1" applyAlignment="1" applyProtection="1">
      <alignment horizontal="left" vertical="center" wrapText="1"/>
      <protection locked="0"/>
    </xf>
    <xf numFmtId="0" fontId="13" fillId="33" borderId="56" xfId="0" applyFont="1" applyFill="1" applyBorder="1" applyAlignment="1" applyProtection="1">
      <alignment horizontal="left" vertical="center" wrapText="1"/>
      <protection locked="0"/>
    </xf>
    <xf numFmtId="0" fontId="9" fillId="33" borderId="38" xfId="0" applyFont="1" applyFill="1" applyBorder="1" applyAlignment="1" applyProtection="1">
      <alignment horizontal="left" vertical="center" wrapText="1"/>
      <protection locked="0"/>
    </xf>
    <xf numFmtId="0" fontId="9" fillId="33" borderId="53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left" vertical="center" wrapText="1"/>
    </xf>
    <xf numFmtId="0" fontId="5" fillId="33" borderId="47" xfId="0" applyFont="1" applyFill="1" applyBorder="1" applyAlignment="1">
      <alignment horizontal="left" vertical="center" wrapText="1"/>
    </xf>
    <xf numFmtId="0" fontId="9" fillId="18" borderId="44" xfId="0" applyFont="1" applyFill="1" applyBorder="1" applyAlignment="1">
      <alignment horizontal="center" vertical="center"/>
    </xf>
    <xf numFmtId="0" fontId="9" fillId="43" borderId="17" xfId="0" applyFont="1" applyFill="1" applyBorder="1" applyAlignment="1" applyProtection="1">
      <alignment horizontal="center" vertical="center" wrapText="1"/>
      <protection locked="0"/>
    </xf>
    <xf numFmtId="0" fontId="9" fillId="39" borderId="32" xfId="0" applyFont="1" applyFill="1" applyBorder="1" applyAlignment="1">
      <alignment horizontal="center" vertical="center"/>
    </xf>
    <xf numFmtId="0" fontId="9" fillId="39" borderId="34" xfId="0" applyFont="1" applyFill="1" applyBorder="1" applyAlignment="1">
      <alignment horizontal="center" vertical="center"/>
    </xf>
    <xf numFmtId="0" fontId="9" fillId="18" borderId="40" xfId="0" applyFont="1" applyFill="1" applyBorder="1" applyAlignment="1">
      <alignment horizontal="center" vertical="center"/>
    </xf>
    <xf numFmtId="0" fontId="9" fillId="18" borderId="33" xfId="0" applyFont="1" applyFill="1" applyBorder="1" applyAlignment="1">
      <alignment horizontal="center" vertical="center"/>
    </xf>
    <xf numFmtId="0" fontId="9" fillId="18" borderId="34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 wrapText="1"/>
    </xf>
    <xf numFmtId="0" fontId="13" fillId="33" borderId="66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70" xfId="0" applyFont="1" applyFill="1" applyBorder="1" applyAlignment="1">
      <alignment horizontal="center" vertical="center" wrapText="1"/>
    </xf>
    <xf numFmtId="0" fontId="9" fillId="18" borderId="32" xfId="0" applyFont="1" applyFill="1" applyBorder="1" applyAlignment="1">
      <alignment horizontal="center" vertical="center"/>
    </xf>
    <xf numFmtId="0" fontId="9" fillId="39" borderId="32" xfId="0" applyFont="1" applyFill="1" applyBorder="1" applyAlignment="1">
      <alignment horizontal="center" vertical="center" textRotation="90" wrapText="1"/>
    </xf>
    <xf numFmtId="0" fontId="9" fillId="39" borderId="33" xfId="0" applyFont="1" applyFill="1" applyBorder="1" applyAlignment="1">
      <alignment horizontal="center" vertical="center" textRotation="90" wrapText="1"/>
    </xf>
    <xf numFmtId="0" fontId="9" fillId="39" borderId="17" xfId="0" applyFont="1" applyFill="1" applyBorder="1" applyAlignment="1">
      <alignment horizontal="center" vertical="center" textRotation="90" wrapText="1"/>
    </xf>
    <xf numFmtId="0" fontId="9" fillId="39" borderId="43" xfId="0" applyFont="1" applyFill="1" applyBorder="1" applyAlignment="1">
      <alignment horizontal="center" vertical="center" textRotation="90" wrapText="1"/>
    </xf>
    <xf numFmtId="0" fontId="9" fillId="39" borderId="58" xfId="0" applyFont="1" applyFill="1" applyBorder="1" applyAlignment="1">
      <alignment horizontal="center" vertical="center" textRotation="90" wrapText="1"/>
    </xf>
    <xf numFmtId="0" fontId="9" fillId="39" borderId="50" xfId="0" applyFont="1" applyFill="1" applyBorder="1" applyAlignment="1">
      <alignment horizontal="center" vertical="center" textRotation="90" wrapText="1"/>
    </xf>
    <xf numFmtId="0" fontId="9" fillId="39" borderId="45" xfId="0" applyFont="1" applyFill="1" applyBorder="1" applyAlignment="1">
      <alignment horizontal="center" vertical="center" textRotation="90" wrapText="1"/>
    </xf>
    <xf numFmtId="3" fontId="17" fillId="0" borderId="40" xfId="0" applyNumberFormat="1" applyFont="1" applyFill="1" applyBorder="1" applyAlignment="1">
      <alignment horizontal="center" vertical="center" textRotation="90" wrapText="1"/>
    </xf>
    <xf numFmtId="3" fontId="17" fillId="0" borderId="33" xfId="0" applyNumberFormat="1" applyFont="1" applyFill="1" applyBorder="1" applyAlignment="1">
      <alignment horizontal="center" vertical="center" textRotation="90" wrapText="1"/>
    </xf>
    <xf numFmtId="3" fontId="17" fillId="0" borderId="34" xfId="0" applyNumberFormat="1" applyFont="1" applyFill="1" applyBorder="1" applyAlignment="1">
      <alignment horizontal="center" vertical="center" textRotation="90" wrapText="1"/>
    </xf>
    <xf numFmtId="2" fontId="9" fillId="0" borderId="32" xfId="0" applyNumberFormat="1" applyFont="1" applyBorder="1" applyAlignment="1">
      <alignment horizontal="center" vertical="center"/>
    </xf>
    <xf numFmtId="2" fontId="9" fillId="0" borderId="33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 textRotation="90" wrapText="1"/>
    </xf>
    <xf numFmtId="0" fontId="9" fillId="40" borderId="17" xfId="0" applyFont="1" applyFill="1" applyBorder="1" applyAlignment="1" applyProtection="1">
      <alignment horizontal="center" vertical="center" textRotation="90" wrapText="1"/>
      <protection locked="0"/>
    </xf>
    <xf numFmtId="0" fontId="9" fillId="39" borderId="44" xfId="0" applyFont="1" applyFill="1" applyBorder="1" applyAlignment="1">
      <alignment horizontal="center" vertical="center" wrapText="1"/>
    </xf>
    <xf numFmtId="0" fontId="9" fillId="39" borderId="46" xfId="0" applyFont="1" applyFill="1" applyBorder="1" applyAlignment="1">
      <alignment horizontal="center" vertical="center" wrapText="1"/>
    </xf>
    <xf numFmtId="0" fontId="9" fillId="39" borderId="47" xfId="0" applyFont="1" applyFill="1" applyBorder="1" applyAlignment="1">
      <alignment horizontal="center" vertical="center" wrapText="1"/>
    </xf>
    <xf numFmtId="0" fontId="9" fillId="39" borderId="54" xfId="0" applyFont="1" applyFill="1" applyBorder="1" applyAlignment="1">
      <alignment horizontal="center" vertical="center" wrapText="1"/>
    </xf>
    <xf numFmtId="0" fontId="9" fillId="39" borderId="67" xfId="0" applyFont="1" applyFill="1" applyBorder="1" applyAlignment="1">
      <alignment horizontal="center" vertical="center" wrapText="1"/>
    </xf>
    <xf numFmtId="0" fontId="9" fillId="39" borderId="57" xfId="0" applyFont="1" applyFill="1" applyBorder="1" applyAlignment="1">
      <alignment horizontal="center" vertical="center" wrapText="1"/>
    </xf>
    <xf numFmtId="0" fontId="9" fillId="39" borderId="59" xfId="0" applyFont="1" applyFill="1" applyBorder="1" applyAlignment="1">
      <alignment horizontal="center" vertical="center" wrapText="1"/>
    </xf>
    <xf numFmtId="0" fontId="9" fillId="39" borderId="60" xfId="0" applyFont="1" applyFill="1" applyBorder="1" applyAlignment="1">
      <alignment horizontal="center" vertical="center" wrapText="1"/>
    </xf>
    <xf numFmtId="0" fontId="65" fillId="0" borderId="32" xfId="0" applyFont="1" applyBorder="1" applyAlignment="1">
      <alignment horizontal="center" vertical="center" wrapText="1"/>
    </xf>
    <xf numFmtId="0" fontId="65" fillId="0" borderId="33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40" xfId="0" applyFont="1" applyBorder="1" applyAlignment="1">
      <alignment horizontal="center" vertical="center" wrapText="1"/>
    </xf>
    <xf numFmtId="0" fontId="17" fillId="0" borderId="33" xfId="0" applyFont="1" applyBorder="1" applyAlignment="1">
      <alignment/>
    </xf>
    <xf numFmtId="0" fontId="17" fillId="0" borderId="34" xfId="0" applyFont="1" applyBorder="1" applyAlignment="1">
      <alignment/>
    </xf>
    <xf numFmtId="0" fontId="9" fillId="0" borderId="25" xfId="0" applyFont="1" applyFill="1" applyBorder="1" applyAlignment="1" applyProtection="1">
      <alignment horizontal="center" vertical="center" textRotation="90" wrapText="1"/>
      <protection locked="0"/>
    </xf>
    <xf numFmtId="0" fontId="9" fillId="0" borderId="12" xfId="0" applyFont="1" applyFill="1" applyBorder="1" applyAlignment="1" applyProtection="1">
      <alignment horizontal="center" vertical="center" textRotation="90" wrapText="1"/>
      <protection locked="0"/>
    </xf>
    <xf numFmtId="0" fontId="9" fillId="0" borderId="27" xfId="0" applyFont="1" applyFill="1" applyBorder="1" applyAlignment="1" applyProtection="1">
      <alignment horizontal="center" vertical="center" textRotation="90" wrapText="1"/>
      <protection locked="0"/>
    </xf>
    <xf numFmtId="0" fontId="9" fillId="0" borderId="13" xfId="0" applyFont="1" applyFill="1" applyBorder="1" applyAlignment="1" applyProtection="1">
      <alignment horizontal="center" vertical="center" textRotation="90" wrapText="1"/>
      <protection locked="0"/>
    </xf>
    <xf numFmtId="3" fontId="9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39" borderId="63" xfId="0" applyFont="1" applyFill="1" applyBorder="1" applyAlignment="1">
      <alignment horizontal="center" vertical="center" wrapText="1"/>
    </xf>
    <xf numFmtId="2" fontId="65" fillId="0" borderId="32" xfId="0" applyNumberFormat="1" applyFont="1" applyFill="1" applyBorder="1" applyAlignment="1">
      <alignment horizontal="center" vertical="center" wrapText="1"/>
    </xf>
    <xf numFmtId="2" fontId="65" fillId="0" borderId="33" xfId="0" applyNumberFormat="1" applyFont="1" applyFill="1" applyBorder="1" applyAlignment="1">
      <alignment horizontal="center" vertical="center" wrapText="1"/>
    </xf>
    <xf numFmtId="2" fontId="65" fillId="0" borderId="17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2 2" xfId="54"/>
    <cellStyle name="Normal 2" xfId="55"/>
    <cellStyle name="Normal 4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0"/>
  <sheetViews>
    <sheetView tabSelected="1" zoomScale="98" zoomScaleNormal="98" zoomScalePageLayoutView="0" workbookViewId="0" topLeftCell="Q13">
      <selection activeCell="AR21" sqref="AR21"/>
    </sheetView>
  </sheetViews>
  <sheetFormatPr defaultColWidth="11.421875" defaultRowHeight="15"/>
  <cols>
    <col min="1" max="1" width="4.57421875" style="1" customWidth="1"/>
    <col min="2" max="2" width="32.421875" style="133" customWidth="1"/>
    <col min="3" max="3" width="12.140625" style="133" customWidth="1"/>
    <col min="4" max="4" width="30.00390625" style="1" customWidth="1"/>
    <col min="5" max="5" width="11.7109375" style="1" customWidth="1"/>
    <col min="6" max="7" width="11.421875" style="1" customWidth="1"/>
    <col min="8" max="8" width="19.28125" style="134" customWidth="1"/>
    <col min="9" max="9" width="15.7109375" style="134" customWidth="1"/>
    <col min="10" max="10" width="4.8515625" style="134" customWidth="1"/>
    <col min="11" max="12" width="5.7109375" style="1" customWidth="1"/>
    <col min="13" max="13" width="6.57421875" style="1" customWidth="1"/>
    <col min="14" max="14" width="6.140625" style="1" customWidth="1"/>
    <col min="15" max="15" width="5.57421875" style="1" customWidth="1"/>
    <col min="16" max="16" width="5.00390625" style="1" customWidth="1"/>
    <col min="17" max="18" width="6.7109375" style="1" customWidth="1"/>
    <col min="19" max="19" width="8.140625" style="1" bestFit="1" customWidth="1"/>
    <col min="20" max="22" width="5.00390625" style="1" customWidth="1"/>
    <col min="23" max="23" width="8.140625" style="1" bestFit="1" customWidth="1"/>
    <col min="24" max="32" width="5.00390625" style="1" customWidth="1"/>
    <col min="33" max="33" width="11.8515625" style="133" customWidth="1"/>
    <col min="34" max="34" width="10.140625" style="1" customWidth="1"/>
    <col min="35" max="35" width="9.8515625" style="1" customWidth="1"/>
    <col min="36" max="36" width="13.57421875" style="1" customWidth="1"/>
    <col min="37" max="16384" width="11.421875" style="1" customWidth="1"/>
  </cols>
  <sheetData>
    <row r="1" spans="2:36" ht="12.75" thickBot="1">
      <c r="B1" s="2"/>
      <c r="C1" s="2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2">
      <c r="B2" s="713" t="s">
        <v>40</v>
      </c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  <c r="Z2" s="714"/>
      <c r="AA2" s="714"/>
      <c r="AB2" s="714"/>
      <c r="AC2" s="714"/>
      <c r="AD2" s="714"/>
      <c r="AE2" s="714"/>
      <c r="AF2" s="714"/>
      <c r="AG2" s="714"/>
      <c r="AH2" s="714"/>
      <c r="AI2" s="714"/>
      <c r="AJ2" s="715"/>
    </row>
    <row r="3" spans="2:36" ht="12.75" thickBot="1">
      <c r="B3" s="716" t="s">
        <v>43</v>
      </c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7"/>
      <c r="P3" s="717"/>
      <c r="Q3" s="717"/>
      <c r="R3" s="717"/>
      <c r="S3" s="717"/>
      <c r="T3" s="717"/>
      <c r="U3" s="717"/>
      <c r="V3" s="717"/>
      <c r="W3" s="717"/>
      <c r="X3" s="717"/>
      <c r="Y3" s="717"/>
      <c r="Z3" s="717"/>
      <c r="AA3" s="717"/>
      <c r="AB3" s="717"/>
      <c r="AC3" s="717"/>
      <c r="AD3" s="717"/>
      <c r="AE3" s="717"/>
      <c r="AF3" s="717"/>
      <c r="AG3" s="717"/>
      <c r="AH3" s="717"/>
      <c r="AI3" s="717"/>
      <c r="AJ3" s="718"/>
    </row>
    <row r="4" spans="2:36" ht="33.75" customHeight="1">
      <c r="B4" s="719" t="s">
        <v>44</v>
      </c>
      <c r="C4" s="720"/>
      <c r="D4" s="720"/>
      <c r="E4" s="720"/>
      <c r="F4" s="720"/>
      <c r="G4" s="720"/>
      <c r="H4" s="721"/>
      <c r="I4" s="722" t="s">
        <v>45</v>
      </c>
      <c r="J4" s="723"/>
      <c r="K4" s="723"/>
      <c r="L4" s="723"/>
      <c r="M4" s="723"/>
      <c r="N4" s="723"/>
      <c r="O4" s="723"/>
      <c r="P4" s="723"/>
      <c r="Q4" s="723"/>
      <c r="R4" s="723"/>
      <c r="S4" s="723"/>
      <c r="T4" s="724"/>
      <c r="U4" s="722" t="s">
        <v>16</v>
      </c>
      <c r="V4" s="725"/>
      <c r="W4" s="725"/>
      <c r="X4" s="725"/>
      <c r="Y4" s="725"/>
      <c r="Z4" s="725"/>
      <c r="AA4" s="725"/>
      <c r="AB4" s="725"/>
      <c r="AC4" s="725"/>
      <c r="AD4" s="725"/>
      <c r="AE4" s="725"/>
      <c r="AF4" s="725"/>
      <c r="AG4" s="725"/>
      <c r="AH4" s="725"/>
      <c r="AI4" s="725"/>
      <c r="AJ4" s="726"/>
    </row>
    <row r="5" spans="2:36" ht="39" customHeight="1" thickBot="1">
      <c r="B5" s="727" t="s">
        <v>46</v>
      </c>
      <c r="C5" s="728"/>
      <c r="D5" s="729"/>
      <c r="E5" s="4"/>
      <c r="F5" s="730" t="s">
        <v>47</v>
      </c>
      <c r="G5" s="730"/>
      <c r="H5" s="730"/>
      <c r="I5" s="730"/>
      <c r="J5" s="730"/>
      <c r="K5" s="730"/>
      <c r="L5" s="730"/>
      <c r="M5" s="730"/>
      <c r="N5" s="731"/>
      <c r="O5" s="732" t="s">
        <v>0</v>
      </c>
      <c r="P5" s="733"/>
      <c r="Q5" s="733"/>
      <c r="R5" s="733"/>
      <c r="S5" s="733"/>
      <c r="T5" s="733"/>
      <c r="U5" s="733"/>
      <c r="V5" s="733"/>
      <c r="W5" s="733"/>
      <c r="X5" s="733"/>
      <c r="Y5" s="733"/>
      <c r="Z5" s="733"/>
      <c r="AA5" s="733"/>
      <c r="AB5" s="733"/>
      <c r="AC5" s="733"/>
      <c r="AD5" s="733"/>
      <c r="AE5" s="733"/>
      <c r="AF5" s="734"/>
      <c r="AG5" s="735" t="s">
        <v>1</v>
      </c>
      <c r="AH5" s="736"/>
      <c r="AI5" s="736"/>
      <c r="AJ5" s="737"/>
    </row>
    <row r="6" spans="2:36" ht="39" customHeight="1">
      <c r="B6" s="740" t="s">
        <v>17</v>
      </c>
      <c r="C6" s="742" t="s">
        <v>2</v>
      </c>
      <c r="D6" s="743"/>
      <c r="E6" s="743"/>
      <c r="F6" s="743"/>
      <c r="G6" s="743"/>
      <c r="H6" s="743"/>
      <c r="I6" s="746" t="s">
        <v>3</v>
      </c>
      <c r="J6" s="748" t="s">
        <v>18</v>
      </c>
      <c r="K6" s="748" t="s">
        <v>4</v>
      </c>
      <c r="L6" s="750" t="s">
        <v>41</v>
      </c>
      <c r="M6" s="774" t="s">
        <v>19</v>
      </c>
      <c r="N6" s="776" t="s">
        <v>20</v>
      </c>
      <c r="O6" s="778" t="s">
        <v>30</v>
      </c>
      <c r="P6" s="739"/>
      <c r="Q6" s="738" t="s">
        <v>31</v>
      </c>
      <c r="R6" s="739"/>
      <c r="S6" s="738" t="s">
        <v>32</v>
      </c>
      <c r="T6" s="739"/>
      <c r="U6" s="738" t="s">
        <v>7</v>
      </c>
      <c r="V6" s="739"/>
      <c r="W6" s="738" t="s">
        <v>6</v>
      </c>
      <c r="X6" s="739"/>
      <c r="Y6" s="738" t="s">
        <v>33</v>
      </c>
      <c r="Z6" s="739"/>
      <c r="AA6" s="738" t="s">
        <v>5</v>
      </c>
      <c r="AB6" s="739"/>
      <c r="AC6" s="738" t="s">
        <v>8</v>
      </c>
      <c r="AD6" s="739"/>
      <c r="AE6" s="738" t="s">
        <v>9</v>
      </c>
      <c r="AF6" s="760"/>
      <c r="AG6" s="761" t="s">
        <v>10</v>
      </c>
      <c r="AH6" s="770" t="s">
        <v>11</v>
      </c>
      <c r="AI6" s="772" t="s">
        <v>48</v>
      </c>
      <c r="AJ6" s="752" t="s">
        <v>21</v>
      </c>
    </row>
    <row r="7" spans="2:36" ht="46.5" customHeight="1" thickBot="1">
      <c r="B7" s="741"/>
      <c r="C7" s="744"/>
      <c r="D7" s="745"/>
      <c r="E7" s="745"/>
      <c r="F7" s="745"/>
      <c r="G7" s="745"/>
      <c r="H7" s="745"/>
      <c r="I7" s="747"/>
      <c r="J7" s="749" t="s">
        <v>18</v>
      </c>
      <c r="K7" s="749"/>
      <c r="L7" s="751"/>
      <c r="M7" s="775"/>
      <c r="N7" s="777"/>
      <c r="O7" s="5" t="s">
        <v>22</v>
      </c>
      <c r="P7" s="6" t="s">
        <v>23</v>
      </c>
      <c r="Q7" s="7" t="s">
        <v>22</v>
      </c>
      <c r="R7" s="6" t="s">
        <v>23</v>
      </c>
      <c r="S7" s="7" t="s">
        <v>22</v>
      </c>
      <c r="T7" s="6" t="s">
        <v>23</v>
      </c>
      <c r="U7" s="7" t="s">
        <v>22</v>
      </c>
      <c r="V7" s="6" t="s">
        <v>23</v>
      </c>
      <c r="W7" s="7" t="s">
        <v>22</v>
      </c>
      <c r="X7" s="6" t="s">
        <v>23</v>
      </c>
      <c r="Y7" s="7" t="s">
        <v>22</v>
      </c>
      <c r="Z7" s="6" t="s">
        <v>23</v>
      </c>
      <c r="AA7" s="7" t="s">
        <v>22</v>
      </c>
      <c r="AB7" s="6" t="s">
        <v>24</v>
      </c>
      <c r="AC7" s="7" t="s">
        <v>22</v>
      </c>
      <c r="AD7" s="6" t="s">
        <v>24</v>
      </c>
      <c r="AE7" s="7" t="s">
        <v>22</v>
      </c>
      <c r="AF7" s="8" t="s">
        <v>24</v>
      </c>
      <c r="AG7" s="762"/>
      <c r="AH7" s="771"/>
      <c r="AI7" s="773"/>
      <c r="AJ7" s="753"/>
    </row>
    <row r="8" spans="2:36" ht="24.75" thickBot="1">
      <c r="B8" s="9" t="s">
        <v>49</v>
      </c>
      <c r="C8" s="754" t="s">
        <v>36</v>
      </c>
      <c r="D8" s="755"/>
      <c r="E8" s="755"/>
      <c r="F8" s="755"/>
      <c r="G8" s="755"/>
      <c r="H8" s="755"/>
      <c r="I8" s="10" t="s">
        <v>50</v>
      </c>
      <c r="J8" s="11"/>
      <c r="K8" s="12"/>
      <c r="L8" s="12"/>
      <c r="M8" s="13"/>
      <c r="N8" s="14"/>
      <c r="O8" s="15">
        <f>O10+O16+O21+O26+O30+O36+O39</f>
        <v>0</v>
      </c>
      <c r="P8" s="16">
        <f>P10+P16+P21+P26+P30+P36+P39</f>
        <v>0</v>
      </c>
      <c r="Q8" s="15">
        <f aca="true" t="shared" si="0" ref="Q8:AG8">Q10+Q16+Q21+Q26+Q30+Q36+Q39</f>
        <v>99284000</v>
      </c>
      <c r="R8" s="16">
        <f t="shared" si="0"/>
        <v>0</v>
      </c>
      <c r="S8" s="15">
        <f t="shared" si="0"/>
        <v>12765612</v>
      </c>
      <c r="T8" s="16">
        <f t="shared" si="0"/>
        <v>0</v>
      </c>
      <c r="U8" s="15">
        <f t="shared" si="0"/>
        <v>0</v>
      </c>
      <c r="V8" s="16">
        <f t="shared" si="0"/>
        <v>0</v>
      </c>
      <c r="W8" s="15">
        <f t="shared" si="0"/>
        <v>0</v>
      </c>
      <c r="X8" s="16">
        <f t="shared" si="0"/>
        <v>0</v>
      </c>
      <c r="Y8" s="15">
        <f t="shared" si="0"/>
        <v>0</v>
      </c>
      <c r="Z8" s="16">
        <f t="shared" si="0"/>
        <v>0</v>
      </c>
      <c r="AA8" s="15">
        <f t="shared" si="0"/>
        <v>76000000</v>
      </c>
      <c r="AB8" s="16">
        <f t="shared" si="0"/>
        <v>0</v>
      </c>
      <c r="AC8" s="15">
        <f t="shared" si="0"/>
        <v>0</v>
      </c>
      <c r="AD8" s="16">
        <f t="shared" si="0"/>
        <v>0</v>
      </c>
      <c r="AE8" s="15">
        <f t="shared" si="0"/>
        <v>146472976</v>
      </c>
      <c r="AF8" s="16">
        <f t="shared" si="0"/>
        <v>0</v>
      </c>
      <c r="AG8" s="17">
        <f t="shared" si="0"/>
        <v>1245</v>
      </c>
      <c r="AH8" s="18"/>
      <c r="AI8" s="18"/>
      <c r="AJ8" s="19"/>
    </row>
    <row r="9" spans="1:37" ht="5.25" customHeight="1" thickBo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1"/>
      <c r="AH9" s="21"/>
      <c r="AI9" s="21"/>
      <c r="AJ9" s="21"/>
      <c r="AK9" s="20"/>
    </row>
    <row r="10" spans="2:36" ht="36">
      <c r="B10" s="23" t="s">
        <v>12</v>
      </c>
      <c r="C10" s="24" t="s">
        <v>28</v>
      </c>
      <c r="D10" s="24" t="s">
        <v>13</v>
      </c>
      <c r="E10" s="24" t="s">
        <v>27</v>
      </c>
      <c r="F10" s="24" t="s">
        <v>25</v>
      </c>
      <c r="G10" s="24" t="s">
        <v>26</v>
      </c>
      <c r="H10" s="25" t="s">
        <v>14</v>
      </c>
      <c r="I10" s="26" t="s">
        <v>29</v>
      </c>
      <c r="J10" s="27"/>
      <c r="K10" s="28"/>
      <c r="L10" s="28"/>
      <c r="M10" s="29"/>
      <c r="N10" s="30"/>
      <c r="O10" s="31">
        <f aca="true" t="shared" si="1" ref="O10:AD10">SUM(O11:O14)</f>
        <v>0</v>
      </c>
      <c r="P10" s="16">
        <f t="shared" si="1"/>
        <v>0</v>
      </c>
      <c r="Q10" s="32">
        <f t="shared" si="1"/>
        <v>67000000</v>
      </c>
      <c r="R10" s="16">
        <f t="shared" si="1"/>
        <v>0</v>
      </c>
      <c r="S10" s="32">
        <f t="shared" si="1"/>
        <v>2456636</v>
      </c>
      <c r="T10" s="16">
        <f t="shared" si="1"/>
        <v>0</v>
      </c>
      <c r="U10" s="32">
        <f t="shared" si="1"/>
        <v>0</v>
      </c>
      <c r="V10" s="16">
        <f t="shared" si="1"/>
        <v>0</v>
      </c>
      <c r="W10" s="32">
        <f t="shared" si="1"/>
        <v>0</v>
      </c>
      <c r="X10" s="16">
        <f t="shared" si="1"/>
        <v>0</v>
      </c>
      <c r="Y10" s="32">
        <f t="shared" si="1"/>
        <v>0</v>
      </c>
      <c r="Z10" s="16">
        <f t="shared" si="1"/>
        <v>0</v>
      </c>
      <c r="AA10" s="32">
        <f t="shared" si="1"/>
        <v>0</v>
      </c>
      <c r="AB10" s="16">
        <f t="shared" si="1"/>
        <v>0</v>
      </c>
      <c r="AC10" s="32">
        <f t="shared" si="1"/>
        <v>0</v>
      </c>
      <c r="AD10" s="16">
        <f t="shared" si="1"/>
        <v>0</v>
      </c>
      <c r="AE10" s="32">
        <f>AE11</f>
        <v>40000000</v>
      </c>
      <c r="AF10" s="33">
        <f>AF11</f>
        <v>0</v>
      </c>
      <c r="AG10" s="34">
        <f>SUM(AG11:AG14)</f>
        <v>0</v>
      </c>
      <c r="AH10" s="35"/>
      <c r="AI10" s="35"/>
      <c r="AJ10" s="36"/>
    </row>
    <row r="11" spans="2:36" s="37" customFormat="1" ht="72" customHeight="1">
      <c r="B11" s="756" t="s">
        <v>51</v>
      </c>
      <c r="C11" s="38"/>
      <c r="D11" s="39" t="s">
        <v>52</v>
      </c>
      <c r="E11" s="38" t="s">
        <v>53</v>
      </c>
      <c r="F11" s="40"/>
      <c r="G11" s="38"/>
      <c r="H11" s="758" t="s">
        <v>35</v>
      </c>
      <c r="I11" s="41" t="s">
        <v>54</v>
      </c>
      <c r="J11" s="38">
        <v>1</v>
      </c>
      <c r="K11" s="42">
        <v>1</v>
      </c>
      <c r="L11" s="42">
        <v>1</v>
      </c>
      <c r="M11" s="43"/>
      <c r="N11" s="44"/>
      <c r="O11" s="45"/>
      <c r="P11" s="46"/>
      <c r="Q11" s="46">
        <v>40000000</v>
      </c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7">
        <f aca="true" t="shared" si="2" ref="AE11:AF14">+O11+Q11+S11+U11+W11+Y11+AA11+AC11</f>
        <v>40000000</v>
      </c>
      <c r="AF11" s="48">
        <f t="shared" si="2"/>
        <v>0</v>
      </c>
      <c r="AG11" s="49"/>
      <c r="AH11" s="50" t="s">
        <v>55</v>
      </c>
      <c r="AI11" s="50"/>
      <c r="AJ11" s="51" t="s">
        <v>56</v>
      </c>
    </row>
    <row r="12" spans="2:36" s="37" customFormat="1" ht="54">
      <c r="B12" s="756"/>
      <c r="C12" s="38"/>
      <c r="D12" s="39" t="s">
        <v>57</v>
      </c>
      <c r="E12" s="38" t="s">
        <v>53</v>
      </c>
      <c r="F12" s="40"/>
      <c r="G12" s="38"/>
      <c r="H12" s="759"/>
      <c r="I12" s="41" t="s">
        <v>54</v>
      </c>
      <c r="J12" s="38">
        <v>2</v>
      </c>
      <c r="K12" s="42">
        <v>2</v>
      </c>
      <c r="L12" s="42">
        <v>2</v>
      </c>
      <c r="M12" s="43"/>
      <c r="N12" s="44"/>
      <c r="O12" s="45"/>
      <c r="P12" s="46"/>
      <c r="Q12" s="46">
        <v>27000000</v>
      </c>
      <c r="R12" s="46"/>
      <c r="S12" s="46">
        <v>2456636</v>
      </c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7">
        <f t="shared" si="2"/>
        <v>29456636</v>
      </c>
      <c r="AF12" s="48">
        <f t="shared" si="2"/>
        <v>0</v>
      </c>
      <c r="AG12" s="49"/>
      <c r="AH12" s="50" t="s">
        <v>58</v>
      </c>
      <c r="AI12" s="50"/>
      <c r="AJ12" s="51" t="s">
        <v>59</v>
      </c>
    </row>
    <row r="13" spans="2:36" s="37" customFormat="1" ht="36">
      <c r="B13" s="756"/>
      <c r="C13" s="38"/>
      <c r="D13" s="39" t="s">
        <v>60</v>
      </c>
      <c r="E13" s="38" t="s">
        <v>53</v>
      </c>
      <c r="F13" s="40"/>
      <c r="G13" s="38"/>
      <c r="H13" s="52">
        <v>1</v>
      </c>
      <c r="I13" s="41" t="s">
        <v>61</v>
      </c>
      <c r="J13" s="38">
        <v>1</v>
      </c>
      <c r="K13" s="42">
        <v>1</v>
      </c>
      <c r="L13" s="42">
        <v>1</v>
      </c>
      <c r="M13" s="43"/>
      <c r="N13" s="44"/>
      <c r="O13" s="45">
        <v>0</v>
      </c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7">
        <f t="shared" si="2"/>
        <v>0</v>
      </c>
      <c r="AF13" s="48">
        <f t="shared" si="2"/>
        <v>0</v>
      </c>
      <c r="AG13" s="49"/>
      <c r="AH13" s="50" t="s">
        <v>62</v>
      </c>
      <c r="AI13" s="50" t="s">
        <v>63</v>
      </c>
      <c r="AJ13" s="51" t="s">
        <v>59</v>
      </c>
    </row>
    <row r="14" spans="2:36" s="37" customFormat="1" ht="48.75" thickBot="1">
      <c r="B14" s="757"/>
      <c r="C14" s="54"/>
      <c r="D14" s="55" t="s">
        <v>64</v>
      </c>
      <c r="E14" s="54" t="s">
        <v>53</v>
      </c>
      <c r="F14" s="56"/>
      <c r="G14" s="54"/>
      <c r="H14" s="57">
        <v>250</v>
      </c>
      <c r="I14" s="58" t="s">
        <v>65</v>
      </c>
      <c r="J14" s="54" t="s">
        <v>37</v>
      </c>
      <c r="K14" s="59">
        <v>1000</v>
      </c>
      <c r="L14" s="59">
        <v>250</v>
      </c>
      <c r="M14" s="60"/>
      <c r="N14" s="61"/>
      <c r="O14" s="62">
        <v>0</v>
      </c>
      <c r="P14" s="63"/>
      <c r="Q14" s="63">
        <v>0</v>
      </c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4">
        <f t="shared" si="2"/>
        <v>0</v>
      </c>
      <c r="AF14" s="65">
        <f t="shared" si="2"/>
        <v>0</v>
      </c>
      <c r="AG14" s="66"/>
      <c r="AH14" s="67" t="s">
        <v>66</v>
      </c>
      <c r="AI14" s="67"/>
      <c r="AJ14" s="68" t="s">
        <v>67</v>
      </c>
    </row>
    <row r="15" spans="1:37" ht="4.5" customHeight="1" thickBot="1">
      <c r="A15" s="20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20"/>
    </row>
    <row r="16" spans="2:36" ht="51.75">
      <c r="B16" s="23" t="s">
        <v>12</v>
      </c>
      <c r="C16" s="24" t="s">
        <v>28</v>
      </c>
      <c r="D16" s="24" t="s">
        <v>13</v>
      </c>
      <c r="E16" s="24" t="s">
        <v>27</v>
      </c>
      <c r="F16" s="24" t="s">
        <v>25</v>
      </c>
      <c r="G16" s="24" t="s">
        <v>26</v>
      </c>
      <c r="H16" s="25" t="s">
        <v>68</v>
      </c>
      <c r="I16" s="26" t="s">
        <v>29</v>
      </c>
      <c r="J16" s="27"/>
      <c r="K16" s="70"/>
      <c r="L16" s="28"/>
      <c r="M16" s="29"/>
      <c r="N16" s="30"/>
      <c r="O16" s="71">
        <f aca="true" t="shared" si="3" ref="O16:AG16">SUM(O17:O19)</f>
        <v>0</v>
      </c>
      <c r="P16" s="16">
        <f t="shared" si="3"/>
        <v>0</v>
      </c>
      <c r="Q16" s="31">
        <f t="shared" si="3"/>
        <v>19000000</v>
      </c>
      <c r="R16" s="16">
        <f t="shared" si="3"/>
        <v>0</v>
      </c>
      <c r="S16" s="31">
        <f t="shared" si="3"/>
        <v>0</v>
      </c>
      <c r="T16" s="16">
        <f t="shared" si="3"/>
        <v>0</v>
      </c>
      <c r="U16" s="31">
        <f t="shared" si="3"/>
        <v>0</v>
      </c>
      <c r="V16" s="16">
        <f t="shared" si="3"/>
        <v>0</v>
      </c>
      <c r="W16" s="31">
        <f t="shared" si="3"/>
        <v>0</v>
      </c>
      <c r="X16" s="16">
        <f t="shared" si="3"/>
        <v>0</v>
      </c>
      <c r="Y16" s="31">
        <f t="shared" si="3"/>
        <v>0</v>
      </c>
      <c r="Z16" s="16">
        <f t="shared" si="3"/>
        <v>0</v>
      </c>
      <c r="AA16" s="31">
        <f t="shared" si="3"/>
        <v>76000000</v>
      </c>
      <c r="AB16" s="16">
        <f t="shared" si="3"/>
        <v>0</v>
      </c>
      <c r="AC16" s="31">
        <f t="shared" si="3"/>
        <v>0</v>
      </c>
      <c r="AD16" s="16">
        <f t="shared" si="3"/>
        <v>0</v>
      </c>
      <c r="AE16" s="72">
        <f t="shared" si="3"/>
        <v>95000000</v>
      </c>
      <c r="AF16" s="73">
        <f t="shared" si="3"/>
        <v>0</v>
      </c>
      <c r="AG16" s="74">
        <f t="shared" si="3"/>
        <v>45</v>
      </c>
      <c r="AH16" s="35"/>
      <c r="AI16" s="35"/>
      <c r="AJ16" s="36"/>
    </row>
    <row r="17" spans="2:36" s="75" customFormat="1" ht="72.75" customHeight="1">
      <c r="B17" s="763" t="s">
        <v>69</v>
      </c>
      <c r="C17" s="76"/>
      <c r="D17" s="77" t="s">
        <v>70</v>
      </c>
      <c r="E17" s="78" t="s">
        <v>71</v>
      </c>
      <c r="F17" s="40"/>
      <c r="G17" s="38"/>
      <c r="H17" s="52">
        <v>30</v>
      </c>
      <c r="I17" s="41" t="s">
        <v>72</v>
      </c>
      <c r="J17" s="38">
        <v>0</v>
      </c>
      <c r="K17" s="42">
        <v>100</v>
      </c>
      <c r="L17" s="38">
        <v>30</v>
      </c>
      <c r="M17" s="38"/>
      <c r="N17" s="51"/>
      <c r="O17" s="79">
        <v>0</v>
      </c>
      <c r="P17" s="47">
        <v>0</v>
      </c>
      <c r="Q17" s="47">
        <v>8000000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f aca="true" t="shared" si="4" ref="AE17:AF19">+O17+Q17+S17+U17+W17+Y17+AA17+AC17</f>
        <v>8000000</v>
      </c>
      <c r="AF17" s="80">
        <f t="shared" si="4"/>
        <v>0</v>
      </c>
      <c r="AG17" s="81"/>
      <c r="AH17" s="43"/>
      <c r="AI17" s="40" t="s">
        <v>73</v>
      </c>
      <c r="AJ17" s="82" t="s">
        <v>67</v>
      </c>
    </row>
    <row r="18" spans="2:36" ht="60">
      <c r="B18" s="764"/>
      <c r="C18" s="83"/>
      <c r="D18" s="84" t="s">
        <v>74</v>
      </c>
      <c r="E18" s="38" t="s">
        <v>75</v>
      </c>
      <c r="F18" s="85"/>
      <c r="G18" s="38"/>
      <c r="H18" s="86">
        <v>30</v>
      </c>
      <c r="I18" s="87" t="str">
        <f>E18</f>
        <v>No. de productores beneficiados</v>
      </c>
      <c r="J18" s="88" t="s">
        <v>37</v>
      </c>
      <c r="K18" s="89">
        <v>1</v>
      </c>
      <c r="L18" s="89">
        <v>30</v>
      </c>
      <c r="M18" s="90"/>
      <c r="N18" s="91"/>
      <c r="O18" s="92">
        <v>0</v>
      </c>
      <c r="P18" s="46"/>
      <c r="Q18" s="93">
        <v>8000000</v>
      </c>
      <c r="R18" s="46"/>
      <c r="S18" s="46"/>
      <c r="T18" s="46"/>
      <c r="U18" s="46"/>
      <c r="V18" s="46"/>
      <c r="W18" s="46"/>
      <c r="X18" s="46"/>
      <c r="Y18" s="46"/>
      <c r="Z18" s="46"/>
      <c r="AA18" s="46">
        <v>72000000</v>
      </c>
      <c r="AB18" s="46"/>
      <c r="AC18" s="46"/>
      <c r="AD18" s="46"/>
      <c r="AE18" s="94">
        <f t="shared" si="4"/>
        <v>80000000</v>
      </c>
      <c r="AF18" s="95">
        <f t="shared" si="4"/>
        <v>0</v>
      </c>
      <c r="AG18" s="85">
        <v>30</v>
      </c>
      <c r="AH18" s="50"/>
      <c r="AI18" s="50" t="s">
        <v>76</v>
      </c>
      <c r="AJ18" s="51" t="s">
        <v>59</v>
      </c>
    </row>
    <row r="19" spans="2:36" ht="49.5" thickBot="1">
      <c r="B19" s="765"/>
      <c r="C19" s="96"/>
      <c r="D19" s="97" t="s">
        <v>77</v>
      </c>
      <c r="E19" s="98" t="s">
        <v>78</v>
      </c>
      <c r="F19" s="99"/>
      <c r="G19" s="54"/>
      <c r="H19" s="100">
        <v>15</v>
      </c>
      <c r="I19" s="101" t="s">
        <v>78</v>
      </c>
      <c r="J19" s="102" t="s">
        <v>37</v>
      </c>
      <c r="K19" s="103">
        <v>1</v>
      </c>
      <c r="L19" s="103">
        <v>15</v>
      </c>
      <c r="M19" s="104"/>
      <c r="N19" s="105"/>
      <c r="O19" s="106">
        <v>0</v>
      </c>
      <c r="P19" s="63"/>
      <c r="Q19" s="107">
        <v>3000000</v>
      </c>
      <c r="R19" s="63"/>
      <c r="S19" s="63"/>
      <c r="T19" s="63"/>
      <c r="U19" s="63"/>
      <c r="V19" s="63"/>
      <c r="W19" s="63"/>
      <c r="X19" s="63"/>
      <c r="Y19" s="63"/>
      <c r="Z19" s="63"/>
      <c r="AA19" s="63">
        <v>4000000</v>
      </c>
      <c r="AB19" s="63"/>
      <c r="AC19" s="63"/>
      <c r="AD19" s="63"/>
      <c r="AE19" s="108">
        <f t="shared" si="4"/>
        <v>7000000</v>
      </c>
      <c r="AF19" s="109">
        <f t="shared" si="4"/>
        <v>0</v>
      </c>
      <c r="AG19" s="110">
        <v>15</v>
      </c>
      <c r="AH19" s="67"/>
      <c r="AI19" s="67" t="s">
        <v>79</v>
      </c>
      <c r="AJ19" s="68" t="s">
        <v>59</v>
      </c>
    </row>
    <row r="20" spans="2:36" s="20" customFormat="1" ht="9" customHeight="1" thickBot="1">
      <c r="B20" s="111"/>
      <c r="C20" s="112"/>
      <c r="D20" s="113"/>
      <c r="E20" s="114"/>
      <c r="F20" s="115"/>
      <c r="G20" s="114"/>
      <c r="H20" s="116"/>
      <c r="I20" s="117"/>
      <c r="J20" s="116"/>
      <c r="K20" s="118"/>
      <c r="L20" s="119"/>
      <c r="M20" s="118"/>
      <c r="N20" s="118"/>
      <c r="O20" s="120"/>
      <c r="P20" s="120"/>
      <c r="Q20" s="121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2"/>
      <c r="AF20" s="122"/>
      <c r="AG20" s="115"/>
      <c r="AH20" s="123"/>
      <c r="AI20" s="123"/>
      <c r="AJ20" s="112"/>
    </row>
    <row r="21" spans="2:37" ht="74.25" customHeight="1">
      <c r="B21" s="23" t="s">
        <v>12</v>
      </c>
      <c r="C21" s="24" t="s">
        <v>28</v>
      </c>
      <c r="D21" s="24" t="s">
        <v>13</v>
      </c>
      <c r="E21" s="24" t="s">
        <v>27</v>
      </c>
      <c r="F21" s="24" t="s">
        <v>25</v>
      </c>
      <c r="G21" s="24" t="s">
        <v>26</v>
      </c>
      <c r="H21" s="25" t="s">
        <v>15</v>
      </c>
      <c r="I21" s="26" t="s">
        <v>29</v>
      </c>
      <c r="J21" s="27"/>
      <c r="K21" s="70"/>
      <c r="L21" s="28"/>
      <c r="M21" s="29"/>
      <c r="N21" s="30"/>
      <c r="O21" s="71">
        <f aca="true" t="shared" si="5" ref="O21:AD21">SUM(O22:O24)</f>
        <v>0</v>
      </c>
      <c r="P21" s="16">
        <f t="shared" si="5"/>
        <v>0</v>
      </c>
      <c r="Q21" s="32">
        <f t="shared" si="5"/>
        <v>4036000</v>
      </c>
      <c r="R21" s="16">
        <f t="shared" si="5"/>
        <v>0</v>
      </c>
      <c r="S21" s="32">
        <f t="shared" si="5"/>
        <v>8084000</v>
      </c>
      <c r="T21" s="16">
        <f t="shared" si="5"/>
        <v>0</v>
      </c>
      <c r="U21" s="32">
        <f t="shared" si="5"/>
        <v>0</v>
      </c>
      <c r="V21" s="16">
        <f t="shared" si="5"/>
        <v>0</v>
      </c>
      <c r="W21" s="32">
        <f t="shared" si="5"/>
        <v>0</v>
      </c>
      <c r="X21" s="16">
        <f t="shared" si="5"/>
        <v>0</v>
      </c>
      <c r="Y21" s="32">
        <f t="shared" si="5"/>
        <v>0</v>
      </c>
      <c r="Z21" s="16">
        <f t="shared" si="5"/>
        <v>0</v>
      </c>
      <c r="AA21" s="32">
        <f t="shared" si="5"/>
        <v>0</v>
      </c>
      <c r="AB21" s="16">
        <f t="shared" si="5"/>
        <v>0</v>
      </c>
      <c r="AC21" s="32">
        <f t="shared" si="5"/>
        <v>0</v>
      </c>
      <c r="AD21" s="16">
        <f t="shared" si="5"/>
        <v>0</v>
      </c>
      <c r="AE21" s="72">
        <f>AE22</f>
        <v>0</v>
      </c>
      <c r="AF21" s="73">
        <f>AF22</f>
        <v>0</v>
      </c>
      <c r="AG21" s="74">
        <f>SUM(AG22:AG24)</f>
        <v>0</v>
      </c>
      <c r="AH21" s="35"/>
      <c r="AI21" s="35"/>
      <c r="AJ21" s="36"/>
      <c r="AK21" s="124"/>
    </row>
    <row r="22" spans="2:36" s="75" customFormat="1" ht="24">
      <c r="B22" s="756" t="s">
        <v>80</v>
      </c>
      <c r="C22" s="38"/>
      <c r="D22" s="39" t="s">
        <v>81</v>
      </c>
      <c r="E22" s="39" t="s">
        <v>82</v>
      </c>
      <c r="F22" s="40">
        <v>0</v>
      </c>
      <c r="G22" s="38">
        <v>0</v>
      </c>
      <c r="H22" s="125"/>
      <c r="I22" s="126" t="s">
        <v>83</v>
      </c>
      <c r="J22" s="38">
        <v>0</v>
      </c>
      <c r="K22" s="38">
        <v>1</v>
      </c>
      <c r="L22" s="38">
        <v>0</v>
      </c>
      <c r="M22" s="38"/>
      <c r="N22" s="52"/>
      <c r="O22" s="92">
        <v>0</v>
      </c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7">
        <f aca="true" t="shared" si="6" ref="AE22:AF24">+O22+Q22+S22+U22+W22+Y22+AA22+AC22</f>
        <v>0</v>
      </c>
      <c r="AF22" s="80">
        <f t="shared" si="6"/>
        <v>0</v>
      </c>
      <c r="AG22" s="81"/>
      <c r="AH22" s="50"/>
      <c r="AI22" s="50"/>
      <c r="AJ22" s="51"/>
    </row>
    <row r="23" spans="2:37" s="75" customFormat="1" ht="72">
      <c r="B23" s="756"/>
      <c r="C23" s="38"/>
      <c r="D23" s="39" t="s">
        <v>84</v>
      </c>
      <c r="E23" s="39" t="s">
        <v>82</v>
      </c>
      <c r="F23" s="40">
        <v>1</v>
      </c>
      <c r="G23" s="38">
        <v>0</v>
      </c>
      <c r="H23" s="52">
        <v>1</v>
      </c>
      <c r="I23" s="126" t="s">
        <v>85</v>
      </c>
      <c r="J23" s="38">
        <v>0</v>
      </c>
      <c r="K23" s="38">
        <v>1</v>
      </c>
      <c r="L23" s="38">
        <v>0</v>
      </c>
      <c r="M23" s="38"/>
      <c r="N23" s="52"/>
      <c r="O23" s="92">
        <v>0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7">
        <f t="shared" si="6"/>
        <v>0</v>
      </c>
      <c r="AF23" s="80">
        <f t="shared" si="6"/>
        <v>0</v>
      </c>
      <c r="AG23" s="81"/>
      <c r="AH23" s="127"/>
      <c r="AI23" s="50"/>
      <c r="AJ23" s="128" t="s">
        <v>86</v>
      </c>
      <c r="AK23" s="129"/>
    </row>
    <row r="24" spans="2:36" s="75" customFormat="1" ht="54.75" thickBot="1">
      <c r="B24" s="757"/>
      <c r="C24" s="54"/>
      <c r="D24" s="55" t="s">
        <v>87</v>
      </c>
      <c r="E24" s="55" t="s">
        <v>88</v>
      </c>
      <c r="F24" s="56">
        <v>1</v>
      </c>
      <c r="G24" s="54">
        <v>0</v>
      </c>
      <c r="H24" s="57">
        <v>1</v>
      </c>
      <c r="I24" s="130" t="s">
        <v>88</v>
      </c>
      <c r="J24" s="54">
        <v>0</v>
      </c>
      <c r="K24" s="54">
        <v>1</v>
      </c>
      <c r="L24" s="54">
        <v>1</v>
      </c>
      <c r="M24" s="54"/>
      <c r="N24" s="57"/>
      <c r="O24" s="106"/>
      <c r="P24" s="63"/>
      <c r="Q24" s="63">
        <v>4036000</v>
      </c>
      <c r="R24" s="63"/>
      <c r="S24" s="63">
        <v>8084000</v>
      </c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4">
        <f t="shared" si="6"/>
        <v>12120000</v>
      </c>
      <c r="AF24" s="131">
        <f t="shared" si="6"/>
        <v>0</v>
      </c>
      <c r="AG24" s="132"/>
      <c r="AH24" s="67"/>
      <c r="AI24" s="67"/>
      <c r="AJ24" s="68" t="s">
        <v>89</v>
      </c>
    </row>
    <row r="25" ht="12.75" thickBot="1">
      <c r="AG25" s="135"/>
    </row>
    <row r="26" spans="2:36" ht="36">
      <c r="B26" s="23" t="s">
        <v>12</v>
      </c>
      <c r="C26" s="24" t="s">
        <v>28</v>
      </c>
      <c r="D26" s="24" t="s">
        <v>13</v>
      </c>
      <c r="E26" s="24" t="s">
        <v>27</v>
      </c>
      <c r="F26" s="24" t="s">
        <v>25</v>
      </c>
      <c r="G26" s="24" t="s">
        <v>26</v>
      </c>
      <c r="H26" s="25" t="s">
        <v>68</v>
      </c>
      <c r="I26" s="136" t="s">
        <v>29</v>
      </c>
      <c r="J26" s="27"/>
      <c r="K26" s="70"/>
      <c r="L26" s="28"/>
      <c r="M26" s="29"/>
      <c r="N26" s="137"/>
      <c r="O26" s="71">
        <f aca="true" t="shared" si="7" ref="O26:AD26">SUM(O27:O28)</f>
        <v>0</v>
      </c>
      <c r="P26" s="16">
        <f t="shared" si="7"/>
        <v>0</v>
      </c>
      <c r="Q26" s="32">
        <f t="shared" si="7"/>
        <v>0</v>
      </c>
      <c r="R26" s="16">
        <f t="shared" si="7"/>
        <v>0</v>
      </c>
      <c r="S26" s="32">
        <f t="shared" si="7"/>
        <v>0</v>
      </c>
      <c r="T26" s="16">
        <f t="shared" si="7"/>
        <v>0</v>
      </c>
      <c r="U26" s="32">
        <f t="shared" si="7"/>
        <v>0</v>
      </c>
      <c r="V26" s="16">
        <f t="shared" si="7"/>
        <v>0</v>
      </c>
      <c r="W26" s="32">
        <f t="shared" si="7"/>
        <v>0</v>
      </c>
      <c r="X26" s="16">
        <f t="shared" si="7"/>
        <v>0</v>
      </c>
      <c r="Y26" s="32">
        <f t="shared" si="7"/>
        <v>0</v>
      </c>
      <c r="Z26" s="16">
        <f t="shared" si="7"/>
        <v>0</v>
      </c>
      <c r="AA26" s="32">
        <f t="shared" si="7"/>
        <v>0</v>
      </c>
      <c r="AB26" s="16">
        <f t="shared" si="7"/>
        <v>0</v>
      </c>
      <c r="AC26" s="32">
        <f t="shared" si="7"/>
        <v>0</v>
      </c>
      <c r="AD26" s="16">
        <f t="shared" si="7"/>
        <v>0</v>
      </c>
      <c r="AE26" s="72">
        <f>AE27</f>
        <v>0</v>
      </c>
      <c r="AF26" s="73">
        <f>AF27</f>
        <v>0</v>
      </c>
      <c r="AG26" s="74">
        <f>SUM(AG27:AG28)</f>
        <v>600</v>
      </c>
      <c r="AH26" s="35"/>
      <c r="AI26" s="35"/>
      <c r="AJ26" s="36"/>
    </row>
    <row r="27" spans="2:36" s="75" customFormat="1" ht="48">
      <c r="B27" s="766" t="s">
        <v>90</v>
      </c>
      <c r="C27" s="38"/>
      <c r="D27" s="88" t="s">
        <v>34</v>
      </c>
      <c r="E27" s="38" t="s">
        <v>91</v>
      </c>
      <c r="F27" s="40">
        <v>150</v>
      </c>
      <c r="G27" s="38">
        <v>150</v>
      </c>
      <c r="H27" s="52">
        <v>300</v>
      </c>
      <c r="I27" s="138" t="s">
        <v>91</v>
      </c>
      <c r="J27" s="38">
        <v>0</v>
      </c>
      <c r="K27" s="90">
        <v>1</v>
      </c>
      <c r="L27" s="139">
        <v>1</v>
      </c>
      <c r="M27" s="90"/>
      <c r="N27" s="140"/>
      <c r="O27" s="92">
        <v>0</v>
      </c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7">
        <f>+O27+Q27+S27+U27+W27+Y27+AA27+AC27</f>
        <v>0</v>
      </c>
      <c r="AF27" s="80">
        <f>+P27+R27+T27+V27+X27+Z27+AB27+AD27</f>
        <v>0</v>
      </c>
      <c r="AG27" s="81">
        <v>300</v>
      </c>
      <c r="AH27" s="50"/>
      <c r="AI27" s="50"/>
      <c r="AJ27" s="51" t="s">
        <v>59</v>
      </c>
    </row>
    <row r="28" spans="2:36" s="75" customFormat="1" ht="48.75" thickBot="1">
      <c r="B28" s="767"/>
      <c r="C28" s="54"/>
      <c r="D28" s="102" t="s">
        <v>92</v>
      </c>
      <c r="E28" s="54" t="s">
        <v>93</v>
      </c>
      <c r="F28" s="56">
        <v>150</v>
      </c>
      <c r="G28" s="54">
        <v>150</v>
      </c>
      <c r="H28" s="57">
        <v>300</v>
      </c>
      <c r="I28" s="141" t="s">
        <v>93</v>
      </c>
      <c r="J28" s="54">
        <v>0</v>
      </c>
      <c r="K28" s="104">
        <v>1</v>
      </c>
      <c r="L28" s="142">
        <v>0</v>
      </c>
      <c r="M28" s="104"/>
      <c r="N28" s="143"/>
      <c r="O28" s="106">
        <v>0</v>
      </c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4">
        <f>+O28+Q28+S28+U28+W28+Y28+AA28+AC28</f>
        <v>0</v>
      </c>
      <c r="AF28" s="131">
        <f>+P28+R28+T28+V28+X28+Z28+AB28+AD28</f>
        <v>0</v>
      </c>
      <c r="AG28" s="132">
        <v>300</v>
      </c>
      <c r="AH28" s="67"/>
      <c r="AI28" s="67"/>
      <c r="AJ28" s="68" t="s">
        <v>59</v>
      </c>
    </row>
    <row r="29" ht="12.75" thickBot="1">
      <c r="AG29" s="135"/>
    </row>
    <row r="30" spans="2:36" ht="46.5">
      <c r="B30" s="23" t="s">
        <v>12</v>
      </c>
      <c r="C30" s="24" t="s">
        <v>28</v>
      </c>
      <c r="D30" s="24" t="s">
        <v>13</v>
      </c>
      <c r="E30" s="24" t="s">
        <v>27</v>
      </c>
      <c r="F30" s="24" t="s">
        <v>25</v>
      </c>
      <c r="G30" s="24" t="s">
        <v>26</v>
      </c>
      <c r="H30" s="25" t="s">
        <v>15</v>
      </c>
      <c r="I30" s="26" t="s">
        <v>29</v>
      </c>
      <c r="J30" s="27"/>
      <c r="K30" s="70"/>
      <c r="L30" s="28"/>
      <c r="M30" s="29"/>
      <c r="N30" s="30"/>
      <c r="O30" s="31">
        <f aca="true" t="shared" si="8" ref="O30:AG30">SUM(O31:O34)</f>
        <v>0</v>
      </c>
      <c r="P30" s="16">
        <f t="shared" si="8"/>
        <v>0</v>
      </c>
      <c r="Q30" s="32">
        <f t="shared" si="8"/>
        <v>8000000</v>
      </c>
      <c r="R30" s="16">
        <f t="shared" si="8"/>
        <v>0</v>
      </c>
      <c r="S30" s="32">
        <f t="shared" si="8"/>
        <v>960000</v>
      </c>
      <c r="T30" s="16">
        <f t="shared" si="8"/>
        <v>0</v>
      </c>
      <c r="U30" s="32">
        <f t="shared" si="8"/>
        <v>0</v>
      </c>
      <c r="V30" s="16">
        <f t="shared" si="8"/>
        <v>0</v>
      </c>
      <c r="W30" s="32">
        <f t="shared" si="8"/>
        <v>0</v>
      </c>
      <c r="X30" s="16">
        <f t="shared" si="8"/>
        <v>0</v>
      </c>
      <c r="Y30" s="32">
        <f t="shared" si="8"/>
        <v>0</v>
      </c>
      <c r="Z30" s="16">
        <f t="shared" si="8"/>
        <v>0</v>
      </c>
      <c r="AA30" s="32">
        <f t="shared" si="8"/>
        <v>0</v>
      </c>
      <c r="AB30" s="16">
        <f t="shared" si="8"/>
        <v>0</v>
      </c>
      <c r="AC30" s="32">
        <f t="shared" si="8"/>
        <v>0</v>
      </c>
      <c r="AD30" s="16">
        <f t="shared" si="8"/>
        <v>0</v>
      </c>
      <c r="AE30" s="72">
        <f t="shared" si="8"/>
        <v>8960000</v>
      </c>
      <c r="AF30" s="16">
        <f t="shared" si="8"/>
        <v>0</v>
      </c>
      <c r="AG30" s="74">
        <f t="shared" si="8"/>
        <v>600</v>
      </c>
      <c r="AH30" s="35"/>
      <c r="AI30" s="35"/>
      <c r="AJ30" s="36"/>
    </row>
    <row r="31" spans="2:36" ht="84">
      <c r="B31" s="768" t="s">
        <v>94</v>
      </c>
      <c r="C31" s="144"/>
      <c r="D31" s="145" t="s">
        <v>95</v>
      </c>
      <c r="E31" s="39" t="s">
        <v>96</v>
      </c>
      <c r="F31" s="146">
        <v>2</v>
      </c>
      <c r="G31" s="38">
        <v>2</v>
      </c>
      <c r="H31" s="147" t="s">
        <v>38</v>
      </c>
      <c r="I31" s="148" t="s">
        <v>97</v>
      </c>
      <c r="J31" s="149">
        <v>4</v>
      </c>
      <c r="K31" s="149">
        <v>4</v>
      </c>
      <c r="L31" s="150">
        <v>4</v>
      </c>
      <c r="M31" s="151"/>
      <c r="N31" s="152"/>
      <c r="O31" s="45">
        <v>0</v>
      </c>
      <c r="P31" s="46"/>
      <c r="Q31" s="93">
        <v>3000000</v>
      </c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94">
        <f aca="true" t="shared" si="9" ref="AE31:AF34">+O31+Q31+S31+U31+W31+Y31+AA31+AC31</f>
        <v>3000000</v>
      </c>
      <c r="AF31" s="94">
        <f t="shared" si="9"/>
        <v>0</v>
      </c>
      <c r="AG31" s="146">
        <v>500</v>
      </c>
      <c r="AH31" s="50"/>
      <c r="AI31" s="50" t="s">
        <v>98</v>
      </c>
      <c r="AJ31" s="51" t="s">
        <v>99</v>
      </c>
    </row>
    <row r="32" spans="2:36" s="75" customFormat="1" ht="48.75">
      <c r="B32" s="768"/>
      <c r="C32" s="38"/>
      <c r="D32" s="153" t="s">
        <v>100</v>
      </c>
      <c r="E32" s="38" t="s">
        <v>101</v>
      </c>
      <c r="F32" s="40">
        <v>20</v>
      </c>
      <c r="G32" s="38">
        <v>20</v>
      </c>
      <c r="H32" s="52"/>
      <c r="I32" s="41" t="s">
        <v>102</v>
      </c>
      <c r="J32" s="154" t="s">
        <v>37</v>
      </c>
      <c r="K32" s="155"/>
      <c r="L32" s="156"/>
      <c r="M32" s="155"/>
      <c r="N32" s="157"/>
      <c r="O32" s="45"/>
      <c r="P32" s="46"/>
      <c r="Q32" s="46">
        <v>4000000</v>
      </c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7">
        <f t="shared" si="9"/>
        <v>4000000</v>
      </c>
      <c r="AF32" s="47">
        <f t="shared" si="9"/>
        <v>0</v>
      </c>
      <c r="AG32" s="40">
        <v>30</v>
      </c>
      <c r="AH32" s="50"/>
      <c r="AI32" s="50"/>
      <c r="AJ32" s="51" t="s">
        <v>59</v>
      </c>
    </row>
    <row r="33" spans="2:36" s="75" customFormat="1" ht="48">
      <c r="B33" s="768"/>
      <c r="C33" s="38"/>
      <c r="D33" s="88" t="s">
        <v>103</v>
      </c>
      <c r="E33" s="38" t="s">
        <v>104</v>
      </c>
      <c r="F33" s="40"/>
      <c r="G33" s="38"/>
      <c r="H33" s="52"/>
      <c r="I33" s="41" t="s">
        <v>105</v>
      </c>
      <c r="J33" s="154" t="s">
        <v>37</v>
      </c>
      <c r="K33" s="154">
        <v>120</v>
      </c>
      <c r="L33" s="154">
        <v>40</v>
      </c>
      <c r="M33" s="155"/>
      <c r="N33" s="157"/>
      <c r="O33" s="45">
        <v>0</v>
      </c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7">
        <f t="shared" si="9"/>
        <v>0</v>
      </c>
      <c r="AF33" s="47">
        <f t="shared" si="9"/>
        <v>0</v>
      </c>
      <c r="AG33" s="40">
        <v>40</v>
      </c>
      <c r="AH33" s="50"/>
      <c r="AI33" s="50" t="s">
        <v>106</v>
      </c>
      <c r="AJ33" s="51" t="s">
        <v>59</v>
      </c>
    </row>
    <row r="34" spans="2:36" s="75" customFormat="1" ht="49.5" thickBot="1">
      <c r="B34" s="769"/>
      <c r="C34" s="54"/>
      <c r="D34" s="102" t="s">
        <v>107</v>
      </c>
      <c r="E34" s="54" t="s">
        <v>108</v>
      </c>
      <c r="F34" s="56">
        <v>20</v>
      </c>
      <c r="G34" s="54">
        <v>20</v>
      </c>
      <c r="H34" s="57"/>
      <c r="I34" s="58" t="s">
        <v>108</v>
      </c>
      <c r="J34" s="158" t="s">
        <v>37</v>
      </c>
      <c r="K34" s="158">
        <v>120</v>
      </c>
      <c r="L34" s="158">
        <v>40</v>
      </c>
      <c r="M34" s="159"/>
      <c r="N34" s="160"/>
      <c r="O34" s="62"/>
      <c r="P34" s="63"/>
      <c r="Q34" s="63">
        <v>1000000</v>
      </c>
      <c r="R34" s="63"/>
      <c r="S34" s="63">
        <v>960000</v>
      </c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4">
        <f t="shared" si="9"/>
        <v>1960000</v>
      </c>
      <c r="AF34" s="64">
        <f t="shared" si="9"/>
        <v>0</v>
      </c>
      <c r="AG34" s="56">
        <v>30</v>
      </c>
      <c r="AH34" s="67"/>
      <c r="AI34" s="67"/>
      <c r="AJ34" s="57" t="s">
        <v>59</v>
      </c>
    </row>
    <row r="35" ht="12.75" thickBot="1">
      <c r="AG35" s="135"/>
    </row>
    <row r="36" spans="2:36" ht="46.5">
      <c r="B36" s="23" t="s">
        <v>12</v>
      </c>
      <c r="C36" s="24" t="s">
        <v>28</v>
      </c>
      <c r="D36" s="24" t="s">
        <v>13</v>
      </c>
      <c r="E36" s="24" t="s">
        <v>27</v>
      </c>
      <c r="F36" s="24" t="s">
        <v>25</v>
      </c>
      <c r="G36" s="24" t="s">
        <v>26</v>
      </c>
      <c r="H36" s="25" t="s">
        <v>15</v>
      </c>
      <c r="I36" s="26" t="s">
        <v>29</v>
      </c>
      <c r="J36" s="27"/>
      <c r="K36" s="70"/>
      <c r="L36" s="28"/>
      <c r="M36" s="29"/>
      <c r="N36" s="30"/>
      <c r="O36" s="31">
        <f aca="true" t="shared" si="10" ref="O36:AD36">SUM(O37:O37)</f>
        <v>0</v>
      </c>
      <c r="P36" s="16">
        <f t="shared" si="10"/>
        <v>0</v>
      </c>
      <c r="Q36" s="32">
        <f t="shared" si="10"/>
        <v>1248000</v>
      </c>
      <c r="R36" s="16">
        <f t="shared" si="10"/>
        <v>0</v>
      </c>
      <c r="S36" s="32">
        <f t="shared" si="10"/>
        <v>1264976</v>
      </c>
      <c r="T36" s="16">
        <f t="shared" si="10"/>
        <v>0</v>
      </c>
      <c r="U36" s="32">
        <f t="shared" si="10"/>
        <v>0</v>
      </c>
      <c r="V36" s="16">
        <f t="shared" si="10"/>
        <v>0</v>
      </c>
      <c r="W36" s="32">
        <f t="shared" si="10"/>
        <v>0</v>
      </c>
      <c r="X36" s="16">
        <f t="shared" si="10"/>
        <v>0</v>
      </c>
      <c r="Y36" s="32">
        <f t="shared" si="10"/>
        <v>0</v>
      </c>
      <c r="Z36" s="16">
        <f t="shared" si="10"/>
        <v>0</v>
      </c>
      <c r="AA36" s="32">
        <f t="shared" si="10"/>
        <v>0</v>
      </c>
      <c r="AB36" s="16">
        <f t="shared" si="10"/>
        <v>0</v>
      </c>
      <c r="AC36" s="32">
        <f t="shared" si="10"/>
        <v>0</v>
      </c>
      <c r="AD36" s="16">
        <f t="shared" si="10"/>
        <v>0</v>
      </c>
      <c r="AE36" s="72">
        <f>AE37</f>
        <v>2512976</v>
      </c>
      <c r="AF36" s="16">
        <f>AF37</f>
        <v>0</v>
      </c>
      <c r="AG36" s="161">
        <f>SUM(AG37:AG37)</f>
        <v>0</v>
      </c>
      <c r="AH36" s="35"/>
      <c r="AI36" s="35"/>
      <c r="AJ36" s="36"/>
    </row>
    <row r="37" spans="2:36" s="75" customFormat="1" ht="60.75" thickBot="1">
      <c r="B37" s="53" t="s">
        <v>42</v>
      </c>
      <c r="C37" s="54"/>
      <c r="D37" s="102" t="s">
        <v>109</v>
      </c>
      <c r="E37" s="102" t="s">
        <v>110</v>
      </c>
      <c r="F37" s="56"/>
      <c r="G37" s="54"/>
      <c r="H37" s="68" t="s">
        <v>39</v>
      </c>
      <c r="I37" s="58"/>
      <c r="J37" s="162">
        <v>0</v>
      </c>
      <c r="K37" s="163">
        <v>100</v>
      </c>
      <c r="L37" s="162">
        <v>30</v>
      </c>
      <c r="M37" s="164"/>
      <c r="N37" s="165"/>
      <c r="O37" s="62"/>
      <c r="P37" s="63"/>
      <c r="Q37" s="63">
        <v>1248000</v>
      </c>
      <c r="R37" s="63"/>
      <c r="S37" s="63">
        <v>1264976</v>
      </c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4">
        <f>+O37+Q37+S37+U37+W37+Y37+AA37+AC37</f>
        <v>2512976</v>
      </c>
      <c r="AF37" s="64">
        <f>+P37+R37+T37+V37+X37+Z37+AB37+AD37</f>
        <v>0</v>
      </c>
      <c r="AG37" s="56"/>
      <c r="AH37" s="56" t="s">
        <v>111</v>
      </c>
      <c r="AI37" s="166"/>
      <c r="AJ37" s="68" t="s">
        <v>59</v>
      </c>
    </row>
    <row r="38" ht="12.75" thickBot="1">
      <c r="AG38" s="135"/>
    </row>
    <row r="39" spans="2:36" ht="36">
      <c r="B39" s="23" t="s">
        <v>12</v>
      </c>
      <c r="C39" s="24" t="s">
        <v>28</v>
      </c>
      <c r="D39" s="24" t="s">
        <v>13</v>
      </c>
      <c r="E39" s="24" t="s">
        <v>27</v>
      </c>
      <c r="F39" s="24" t="s">
        <v>25</v>
      </c>
      <c r="G39" s="24" t="s">
        <v>26</v>
      </c>
      <c r="H39" s="25" t="s">
        <v>15</v>
      </c>
      <c r="I39" s="26" t="s">
        <v>29</v>
      </c>
      <c r="J39" s="27"/>
      <c r="K39" s="70"/>
      <c r="L39" s="28"/>
      <c r="M39" s="29"/>
      <c r="N39" s="30"/>
      <c r="O39" s="31">
        <f aca="true" t="shared" si="11" ref="O39:AD39">SUM(O40:O40)</f>
        <v>0</v>
      </c>
      <c r="P39" s="16">
        <f t="shared" si="11"/>
        <v>0</v>
      </c>
      <c r="Q39" s="32">
        <f t="shared" si="11"/>
        <v>0</v>
      </c>
      <c r="R39" s="16">
        <f t="shared" si="11"/>
        <v>0</v>
      </c>
      <c r="S39" s="32">
        <f t="shared" si="11"/>
        <v>0</v>
      </c>
      <c r="T39" s="16">
        <f t="shared" si="11"/>
        <v>0</v>
      </c>
      <c r="U39" s="32">
        <f t="shared" si="11"/>
        <v>0</v>
      </c>
      <c r="V39" s="16">
        <f t="shared" si="11"/>
        <v>0</v>
      </c>
      <c r="W39" s="32">
        <f t="shared" si="11"/>
        <v>0</v>
      </c>
      <c r="X39" s="16">
        <f t="shared" si="11"/>
        <v>0</v>
      </c>
      <c r="Y39" s="32">
        <f t="shared" si="11"/>
        <v>0</v>
      </c>
      <c r="Z39" s="16">
        <f t="shared" si="11"/>
        <v>0</v>
      </c>
      <c r="AA39" s="32">
        <f t="shared" si="11"/>
        <v>0</v>
      </c>
      <c r="AB39" s="16">
        <f t="shared" si="11"/>
        <v>0</v>
      </c>
      <c r="AC39" s="32">
        <f t="shared" si="11"/>
        <v>0</v>
      </c>
      <c r="AD39" s="16">
        <f t="shared" si="11"/>
        <v>0</v>
      </c>
      <c r="AE39" s="72">
        <f>AE40</f>
        <v>0</v>
      </c>
      <c r="AF39" s="16">
        <f>AF40</f>
        <v>0</v>
      </c>
      <c r="AG39" s="161">
        <f>SUM(AG40:AG40)</f>
        <v>0</v>
      </c>
      <c r="AH39" s="35"/>
      <c r="AI39" s="35"/>
      <c r="AJ39" s="36"/>
    </row>
    <row r="40" spans="2:36" ht="48.75" thickBot="1">
      <c r="B40" s="167" t="s">
        <v>112</v>
      </c>
      <c r="C40" s="168"/>
      <c r="D40" s="97" t="s">
        <v>103</v>
      </c>
      <c r="E40" s="55" t="s">
        <v>104</v>
      </c>
      <c r="F40" s="99">
        <v>15</v>
      </c>
      <c r="G40" s="54">
        <v>15</v>
      </c>
      <c r="H40" s="100">
        <v>30</v>
      </c>
      <c r="I40" s="169" t="s">
        <v>104</v>
      </c>
      <c r="J40" s="170" t="s">
        <v>37</v>
      </c>
      <c r="K40" s="142"/>
      <c r="L40" s="142">
        <v>30</v>
      </c>
      <c r="M40" s="142"/>
      <c r="N40" s="171"/>
      <c r="O40" s="62">
        <v>0</v>
      </c>
      <c r="P40" s="63"/>
      <c r="Q40" s="107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108">
        <f>+O40+Q40+S40+U40+W40+Y40+AA40+AC40</f>
        <v>0</v>
      </c>
      <c r="AF40" s="108">
        <f>+P40+R40+T40+V40+X40+Z40+AB40+AD40</f>
        <v>0</v>
      </c>
      <c r="AG40" s="99"/>
      <c r="AH40" s="56" t="s">
        <v>111</v>
      </c>
      <c r="AI40" s="166"/>
      <c r="AJ40" s="68" t="s">
        <v>59</v>
      </c>
    </row>
    <row r="41" ht="9" customHeight="1"/>
  </sheetData>
  <sheetProtection/>
  <mergeCells count="37">
    <mergeCell ref="B17:B19"/>
    <mergeCell ref="B22:B24"/>
    <mergeCell ref="B27:B28"/>
    <mergeCell ref="B31:B34"/>
    <mergeCell ref="AH6:AH7"/>
    <mergeCell ref="AI6:AI7"/>
    <mergeCell ref="M6:M7"/>
    <mergeCell ref="N6:N7"/>
    <mergeCell ref="O6:P6"/>
    <mergeCell ref="Q6:R6"/>
    <mergeCell ref="AJ6:AJ7"/>
    <mergeCell ref="C8:H8"/>
    <mergeCell ref="B11:B14"/>
    <mergeCell ref="H11:H12"/>
    <mergeCell ref="W6:X6"/>
    <mergeCell ref="Y6:Z6"/>
    <mergeCell ref="AA6:AB6"/>
    <mergeCell ref="AC6:AD6"/>
    <mergeCell ref="AE6:AF6"/>
    <mergeCell ref="AG6:AG7"/>
    <mergeCell ref="S6:T6"/>
    <mergeCell ref="U6:V6"/>
    <mergeCell ref="B6:B7"/>
    <mergeCell ref="C6:H7"/>
    <mergeCell ref="I6:I7"/>
    <mergeCell ref="J6:J7"/>
    <mergeCell ref="K6:K7"/>
    <mergeCell ref="L6:L7"/>
    <mergeCell ref="B2:AJ2"/>
    <mergeCell ref="B3:AJ3"/>
    <mergeCell ref="B4:H4"/>
    <mergeCell ref="I4:T4"/>
    <mergeCell ref="U4:AJ4"/>
    <mergeCell ref="B5:D5"/>
    <mergeCell ref="F5:N5"/>
    <mergeCell ref="O5:AF5"/>
    <mergeCell ref="AG5:AJ5"/>
  </mergeCells>
  <printOptions/>
  <pageMargins left="0.7" right="0.7" top="0.75" bottom="0.75" header="0.3" footer="0.3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K29"/>
  <sheetViews>
    <sheetView zoomScale="80" zoomScaleNormal="80" zoomScalePageLayoutView="0" workbookViewId="0" topLeftCell="G22">
      <selection activeCell="P31" sqref="P31"/>
    </sheetView>
  </sheetViews>
  <sheetFormatPr defaultColWidth="11.421875" defaultRowHeight="15"/>
  <cols>
    <col min="1" max="1" width="4.57421875" style="0" customWidth="1"/>
    <col min="2" max="2" width="15.8515625" style="184" customWidth="1"/>
    <col min="3" max="3" width="28.57421875" style="184" customWidth="1"/>
    <col min="4" max="4" width="12.140625" style="184" customWidth="1"/>
    <col min="5" max="5" width="30.00390625" style="0" customWidth="1"/>
    <col min="6" max="6" width="10.00390625" style="0" customWidth="1"/>
    <col min="9" max="9" width="31.140625" style="185" customWidth="1"/>
    <col min="10" max="10" width="25.140625" style="185" customWidth="1"/>
    <col min="11" max="11" width="4.8515625" style="185" customWidth="1"/>
    <col min="12" max="13" width="5.7109375" style="0" customWidth="1"/>
    <col min="14" max="14" width="6.57421875" style="0" customWidth="1"/>
    <col min="15" max="15" width="6.140625" style="0" customWidth="1"/>
    <col min="16" max="16" width="5.57421875" style="0" customWidth="1"/>
    <col min="17" max="17" width="6.140625" style="0" customWidth="1"/>
    <col min="18" max="18" width="12.140625" style="0" customWidth="1"/>
    <col min="19" max="19" width="5.00390625" style="0" customWidth="1"/>
    <col min="20" max="20" width="15.140625" style="0" customWidth="1"/>
    <col min="21" max="23" width="5.00390625" style="0" customWidth="1"/>
    <col min="24" max="24" width="6.140625" style="0" customWidth="1"/>
    <col min="25" max="27" width="5.00390625" style="0" customWidth="1"/>
    <col min="28" max="28" width="12.28125" style="0" customWidth="1"/>
    <col min="29" max="29" width="5.00390625" style="0" customWidth="1"/>
    <col min="30" max="30" width="12.8515625" style="0" customWidth="1"/>
    <col min="31" max="31" width="5.00390625" style="0" customWidth="1"/>
    <col min="32" max="32" width="6.28125" style="0" customWidth="1"/>
    <col min="33" max="33" width="5.00390625" style="0" customWidth="1"/>
    <col min="34" max="34" width="5.140625" style="186" customWidth="1"/>
    <col min="35" max="35" width="5.421875" style="0" customWidth="1"/>
    <col min="36" max="36" width="4.8515625" style="0" customWidth="1"/>
    <col min="37" max="37" width="10.28125" style="0" customWidth="1"/>
  </cols>
  <sheetData>
    <row r="1" spans="2:37" ht="15.75" thickBot="1">
      <c r="B1" s="485"/>
      <c r="C1" s="485"/>
      <c r="D1" s="485"/>
      <c r="E1" s="486"/>
      <c r="F1" s="486"/>
      <c r="G1" s="486"/>
      <c r="H1" s="486"/>
      <c r="I1" s="487"/>
      <c r="J1" s="487"/>
      <c r="K1" s="487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486"/>
      <c r="AE1" s="486"/>
      <c r="AF1" s="486"/>
      <c r="AG1" s="486"/>
      <c r="AH1" s="486"/>
      <c r="AI1" s="486"/>
      <c r="AJ1" s="486"/>
      <c r="AK1" s="486"/>
    </row>
    <row r="2" spans="2:37" ht="15">
      <c r="B2" s="784" t="s">
        <v>40</v>
      </c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785"/>
      <c r="V2" s="785"/>
      <c r="W2" s="785"/>
      <c r="X2" s="785"/>
      <c r="Y2" s="785"/>
      <c r="Z2" s="785"/>
      <c r="AA2" s="785"/>
      <c r="AB2" s="785"/>
      <c r="AC2" s="785"/>
      <c r="AD2" s="785"/>
      <c r="AE2" s="785"/>
      <c r="AF2" s="785"/>
      <c r="AG2" s="785"/>
      <c r="AH2" s="785"/>
      <c r="AI2" s="785"/>
      <c r="AJ2" s="785"/>
      <c r="AK2" s="786"/>
    </row>
    <row r="3" spans="2:37" ht="15.75" thickBot="1">
      <c r="B3" s="787" t="s">
        <v>135</v>
      </c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9"/>
    </row>
    <row r="4" spans="2:37" ht="33.75" customHeight="1">
      <c r="B4" s="994" t="s">
        <v>326</v>
      </c>
      <c r="C4" s="995"/>
      <c r="D4" s="995"/>
      <c r="E4" s="995"/>
      <c r="F4" s="995"/>
      <c r="G4" s="995"/>
      <c r="H4" s="995"/>
      <c r="I4" s="996"/>
      <c r="J4" s="997" t="s">
        <v>359</v>
      </c>
      <c r="K4" s="998"/>
      <c r="L4" s="998"/>
      <c r="M4" s="998"/>
      <c r="N4" s="998"/>
      <c r="O4" s="998"/>
      <c r="P4" s="998"/>
      <c r="Q4" s="998"/>
      <c r="R4" s="998"/>
      <c r="S4" s="998"/>
      <c r="T4" s="998"/>
      <c r="U4" s="999"/>
      <c r="V4" s="793" t="s">
        <v>16</v>
      </c>
      <c r="W4" s="796"/>
      <c r="X4" s="796"/>
      <c r="Y4" s="796"/>
      <c r="Z4" s="796"/>
      <c r="AA4" s="796"/>
      <c r="AB4" s="796"/>
      <c r="AC4" s="796"/>
      <c r="AD4" s="796"/>
      <c r="AE4" s="796"/>
      <c r="AF4" s="796"/>
      <c r="AG4" s="796"/>
      <c r="AH4" s="796"/>
      <c r="AI4" s="796"/>
      <c r="AJ4" s="796"/>
      <c r="AK4" s="797"/>
    </row>
    <row r="5" spans="2:37" ht="39" customHeight="1" thickBot="1">
      <c r="B5" s="798" t="s">
        <v>357</v>
      </c>
      <c r="C5" s="799"/>
      <c r="D5" s="799"/>
      <c r="E5" s="800"/>
      <c r="F5" s="476"/>
      <c r="G5" s="730" t="s">
        <v>324</v>
      </c>
      <c r="H5" s="730"/>
      <c r="I5" s="730"/>
      <c r="J5" s="730"/>
      <c r="K5" s="730"/>
      <c r="L5" s="730"/>
      <c r="M5" s="730"/>
      <c r="N5" s="730"/>
      <c r="O5" s="731"/>
      <c r="P5" s="1000" t="s">
        <v>0</v>
      </c>
      <c r="Q5" s="1001"/>
      <c r="R5" s="1001"/>
      <c r="S5" s="1001"/>
      <c r="T5" s="1001"/>
      <c r="U5" s="1001"/>
      <c r="V5" s="1001"/>
      <c r="W5" s="1001"/>
      <c r="X5" s="1001"/>
      <c r="Y5" s="1001"/>
      <c r="Z5" s="1001"/>
      <c r="AA5" s="1001"/>
      <c r="AB5" s="1001"/>
      <c r="AC5" s="1001"/>
      <c r="AD5" s="1001"/>
      <c r="AE5" s="1001"/>
      <c r="AF5" s="1001"/>
      <c r="AG5" s="1002"/>
      <c r="AH5" s="804" t="s">
        <v>1</v>
      </c>
      <c r="AI5" s="805"/>
      <c r="AJ5" s="805"/>
      <c r="AK5" s="806"/>
    </row>
    <row r="6" spans="2:37" ht="16.5" customHeight="1">
      <c r="B6" s="807" t="s">
        <v>17</v>
      </c>
      <c r="C6" s="188"/>
      <c r="D6" s="809" t="s">
        <v>2</v>
      </c>
      <c r="E6" s="810"/>
      <c r="F6" s="810"/>
      <c r="G6" s="810"/>
      <c r="H6" s="810"/>
      <c r="I6" s="989"/>
      <c r="J6" s="813" t="s">
        <v>3</v>
      </c>
      <c r="K6" s="815" t="s">
        <v>18</v>
      </c>
      <c r="L6" s="815" t="s">
        <v>4</v>
      </c>
      <c r="M6" s="817" t="s">
        <v>41</v>
      </c>
      <c r="N6" s="824" t="s">
        <v>19</v>
      </c>
      <c r="O6" s="826" t="s">
        <v>20</v>
      </c>
      <c r="P6" s="828" t="s">
        <v>30</v>
      </c>
      <c r="Q6" s="820"/>
      <c r="R6" s="819" t="s">
        <v>31</v>
      </c>
      <c r="S6" s="820"/>
      <c r="T6" s="819" t="s">
        <v>32</v>
      </c>
      <c r="U6" s="820"/>
      <c r="V6" s="819" t="s">
        <v>7</v>
      </c>
      <c r="W6" s="820"/>
      <c r="X6" s="819" t="s">
        <v>6</v>
      </c>
      <c r="Y6" s="820"/>
      <c r="Z6" s="819" t="s">
        <v>33</v>
      </c>
      <c r="AA6" s="820"/>
      <c r="AB6" s="819" t="s">
        <v>5</v>
      </c>
      <c r="AC6" s="820"/>
      <c r="AD6" s="819" t="s">
        <v>8</v>
      </c>
      <c r="AE6" s="820"/>
      <c r="AF6" s="819" t="s">
        <v>9</v>
      </c>
      <c r="AG6" s="821"/>
      <c r="AH6" s="985" t="s">
        <v>10</v>
      </c>
      <c r="AI6" s="829" t="s">
        <v>11</v>
      </c>
      <c r="AJ6" s="831" t="s">
        <v>140</v>
      </c>
      <c r="AK6" s="833" t="s">
        <v>21</v>
      </c>
    </row>
    <row r="7" spans="2:37" ht="54" customHeight="1" thickBot="1">
      <c r="B7" s="808"/>
      <c r="C7" s="189"/>
      <c r="D7" s="811"/>
      <c r="E7" s="812"/>
      <c r="F7" s="812"/>
      <c r="G7" s="812"/>
      <c r="H7" s="812"/>
      <c r="I7" s="990"/>
      <c r="J7" s="991"/>
      <c r="K7" s="992" t="s">
        <v>18</v>
      </c>
      <c r="L7" s="992"/>
      <c r="M7" s="993"/>
      <c r="N7" s="987"/>
      <c r="O7" s="988"/>
      <c r="P7" s="190" t="s">
        <v>22</v>
      </c>
      <c r="Q7" s="191" t="s">
        <v>23</v>
      </c>
      <c r="R7" s="192" t="s">
        <v>22</v>
      </c>
      <c r="S7" s="191" t="s">
        <v>23</v>
      </c>
      <c r="T7" s="192" t="s">
        <v>22</v>
      </c>
      <c r="U7" s="191" t="s">
        <v>23</v>
      </c>
      <c r="V7" s="192" t="s">
        <v>22</v>
      </c>
      <c r="W7" s="191" t="s">
        <v>23</v>
      </c>
      <c r="X7" s="192" t="s">
        <v>22</v>
      </c>
      <c r="Y7" s="191" t="s">
        <v>23</v>
      </c>
      <c r="Z7" s="192" t="s">
        <v>22</v>
      </c>
      <c r="AA7" s="191" t="s">
        <v>23</v>
      </c>
      <c r="AB7" s="192" t="s">
        <v>22</v>
      </c>
      <c r="AC7" s="191" t="s">
        <v>24</v>
      </c>
      <c r="AD7" s="192" t="s">
        <v>22</v>
      </c>
      <c r="AE7" s="191" t="s">
        <v>24</v>
      </c>
      <c r="AF7" s="192" t="s">
        <v>22</v>
      </c>
      <c r="AG7" s="193" t="s">
        <v>24</v>
      </c>
      <c r="AH7" s="986"/>
      <c r="AI7" s="830"/>
      <c r="AJ7" s="832"/>
      <c r="AK7" s="834"/>
    </row>
    <row r="8" spans="2:37" ht="68.25" customHeight="1" thickBot="1">
      <c r="B8" s="194" t="s">
        <v>325</v>
      </c>
      <c r="C8" s="195"/>
      <c r="D8" s="835" t="s">
        <v>358</v>
      </c>
      <c r="E8" s="836"/>
      <c r="F8" s="836"/>
      <c r="G8" s="836"/>
      <c r="H8" s="836"/>
      <c r="I8" s="978"/>
      <c r="J8" s="196" t="s">
        <v>360</v>
      </c>
      <c r="K8" s="197">
        <v>0</v>
      </c>
      <c r="L8" s="198">
        <v>100</v>
      </c>
      <c r="M8" s="198"/>
      <c r="N8" s="199"/>
      <c r="O8" s="200"/>
      <c r="P8" s="201">
        <f aca="true" t="shared" si="0" ref="P8:AE8">+P10</f>
        <v>0</v>
      </c>
      <c r="Q8" s="373">
        <f t="shared" si="0"/>
        <v>0</v>
      </c>
      <c r="R8" s="202">
        <f t="shared" si="0"/>
        <v>0</v>
      </c>
      <c r="S8" s="373">
        <f t="shared" si="0"/>
        <v>0</v>
      </c>
      <c r="T8" s="202">
        <f t="shared" si="0"/>
        <v>129375000</v>
      </c>
      <c r="U8" s="373">
        <f t="shared" si="0"/>
        <v>0</v>
      </c>
      <c r="V8" s="202">
        <f t="shared" si="0"/>
        <v>0</v>
      </c>
      <c r="W8" s="373">
        <f t="shared" si="0"/>
        <v>0</v>
      </c>
      <c r="X8" s="202">
        <f t="shared" si="0"/>
        <v>0</v>
      </c>
      <c r="Y8" s="373">
        <f t="shared" si="0"/>
        <v>0</v>
      </c>
      <c r="Z8" s="202">
        <f t="shared" si="0"/>
        <v>0</v>
      </c>
      <c r="AA8" s="373">
        <f t="shared" si="0"/>
        <v>0</v>
      </c>
      <c r="AB8" s="202">
        <f t="shared" si="0"/>
        <v>210000</v>
      </c>
      <c r="AC8" s="373">
        <f t="shared" si="0"/>
        <v>0</v>
      </c>
      <c r="AD8" s="202">
        <f t="shared" si="0"/>
        <v>410000000</v>
      </c>
      <c r="AE8" s="373">
        <f t="shared" si="0"/>
        <v>0</v>
      </c>
      <c r="AF8" s="202">
        <f>+P8+R8+T8+V8+X8+AB8+AD8</f>
        <v>539585000</v>
      </c>
      <c r="AG8" s="373">
        <f>+AE8+W8+U8+S8+Q8</f>
        <v>0</v>
      </c>
      <c r="AH8" s="204"/>
      <c r="AI8" s="205"/>
      <c r="AJ8" s="205"/>
      <c r="AK8" s="206"/>
    </row>
    <row r="9" spans="2:37" ht="5.25" customHeight="1" thickBot="1">
      <c r="B9" s="979"/>
      <c r="C9" s="980"/>
      <c r="D9" s="980"/>
      <c r="E9" s="980"/>
      <c r="F9" s="980"/>
      <c r="G9" s="980"/>
      <c r="H9" s="980"/>
      <c r="I9" s="980"/>
      <c r="J9" s="980"/>
      <c r="K9" s="980"/>
      <c r="L9" s="980"/>
      <c r="M9" s="980"/>
      <c r="N9" s="980"/>
      <c r="O9" s="980"/>
      <c r="P9" s="980"/>
      <c r="Q9" s="980"/>
      <c r="R9" s="980"/>
      <c r="S9" s="980"/>
      <c r="T9" s="980"/>
      <c r="U9" s="980"/>
      <c r="V9" s="980"/>
      <c r="W9" s="980"/>
      <c r="X9" s="980"/>
      <c r="Y9" s="980"/>
      <c r="Z9" s="980"/>
      <c r="AA9" s="980"/>
      <c r="AB9" s="980"/>
      <c r="AC9" s="980"/>
      <c r="AD9" s="980"/>
      <c r="AE9" s="980"/>
      <c r="AF9" s="980"/>
      <c r="AG9" s="980"/>
      <c r="AH9" s="980"/>
      <c r="AI9" s="980"/>
      <c r="AJ9" s="980"/>
      <c r="AK9" s="981"/>
    </row>
    <row r="10" spans="2:37" ht="78.75" customHeight="1" thickBot="1">
      <c r="B10" s="244" t="s">
        <v>12</v>
      </c>
      <c r="C10" s="245"/>
      <c r="D10" s="209" t="s">
        <v>28</v>
      </c>
      <c r="E10" s="209" t="s">
        <v>13</v>
      </c>
      <c r="F10" s="209" t="s">
        <v>294</v>
      </c>
      <c r="G10" s="211" t="s">
        <v>25</v>
      </c>
      <c r="H10" s="321" t="s">
        <v>26</v>
      </c>
      <c r="I10" s="322" t="s">
        <v>145</v>
      </c>
      <c r="J10" s="269" t="s">
        <v>29</v>
      </c>
      <c r="K10" s="323"/>
      <c r="L10" s="323"/>
      <c r="M10" s="323"/>
      <c r="N10" s="323"/>
      <c r="O10" s="324"/>
      <c r="P10" s="219">
        <f aca="true" t="shared" si="1" ref="P10:AE10">SUM(P11:P13)</f>
        <v>0</v>
      </c>
      <c r="Q10" s="220">
        <f t="shared" si="1"/>
        <v>0</v>
      </c>
      <c r="R10" s="221">
        <f t="shared" si="1"/>
        <v>0</v>
      </c>
      <c r="S10" s="220">
        <f t="shared" si="1"/>
        <v>0</v>
      </c>
      <c r="T10" s="221">
        <f t="shared" si="1"/>
        <v>129375000</v>
      </c>
      <c r="U10" s="220">
        <f t="shared" si="1"/>
        <v>0</v>
      </c>
      <c r="V10" s="221">
        <f t="shared" si="1"/>
        <v>0</v>
      </c>
      <c r="W10" s="220">
        <f t="shared" si="1"/>
        <v>0</v>
      </c>
      <c r="X10" s="221">
        <f t="shared" si="1"/>
        <v>0</v>
      </c>
      <c r="Y10" s="220">
        <f t="shared" si="1"/>
        <v>0</v>
      </c>
      <c r="Z10" s="221">
        <f t="shared" si="1"/>
        <v>0</v>
      </c>
      <c r="AA10" s="220">
        <f t="shared" si="1"/>
        <v>0</v>
      </c>
      <c r="AB10" s="221">
        <f t="shared" si="1"/>
        <v>210000</v>
      </c>
      <c r="AC10" s="220">
        <f t="shared" si="1"/>
        <v>0</v>
      </c>
      <c r="AD10" s="221">
        <f t="shared" si="1"/>
        <v>410000000</v>
      </c>
      <c r="AE10" s="220">
        <f t="shared" si="1"/>
        <v>0</v>
      </c>
      <c r="AF10" s="221">
        <f>+P10+R10+V10+X10+Z10+AB10+AD10</f>
        <v>410210000</v>
      </c>
      <c r="AG10" s="220">
        <f>+Q10+S10+U10+W10+Y10+AC10+AE10</f>
        <v>0</v>
      </c>
      <c r="AH10" s="223">
        <f>SUM(AH11:AH13)</f>
        <v>0</v>
      </c>
      <c r="AI10" s="224"/>
      <c r="AJ10" s="224"/>
      <c r="AK10" s="225"/>
    </row>
    <row r="11" spans="2:37" ht="81.75" customHeight="1">
      <c r="B11" s="837" t="s">
        <v>361</v>
      </c>
      <c r="C11" s="560" t="s">
        <v>362</v>
      </c>
      <c r="D11" s="247"/>
      <c r="E11" s="249" t="s">
        <v>368</v>
      </c>
      <c r="F11" s="249"/>
      <c r="G11" s="491"/>
      <c r="H11" s="239"/>
      <c r="I11" s="468" t="s">
        <v>364</v>
      </c>
      <c r="J11" s="563" t="s">
        <v>365</v>
      </c>
      <c r="K11" s="563">
        <v>0</v>
      </c>
      <c r="L11" s="563">
        <v>40</v>
      </c>
      <c r="M11" s="236">
        <v>2</v>
      </c>
      <c r="N11" s="236"/>
      <c r="O11" s="493"/>
      <c r="P11" s="538"/>
      <c r="Q11" s="258"/>
      <c r="R11" s="539"/>
      <c r="S11" s="257"/>
      <c r="T11" s="564">
        <v>119025000</v>
      </c>
      <c r="U11" s="257"/>
      <c r="V11" s="257"/>
      <c r="W11" s="257"/>
      <c r="X11" s="257"/>
      <c r="Y11" s="257"/>
      <c r="Z11" s="257"/>
      <c r="AA11" s="257"/>
      <c r="AB11" s="565"/>
      <c r="AC11" s="257"/>
      <c r="AD11" s="564">
        <v>200000000</v>
      </c>
      <c r="AE11" s="257">
        <v>0</v>
      </c>
      <c r="AF11" s="958">
        <f>+P11:P13+R11:R13+T11:T13+V11:V13+X11:X13+Z11:Z13+AB11:AB13+AD11:AD13</f>
        <v>319025000</v>
      </c>
      <c r="AG11" s="958">
        <f>+Q11:Q13+S11:S13+U11:U13+W11:W13+Y11:Y13+AA11:AA13+AC11:AC13+AE11:AE13</f>
        <v>0</v>
      </c>
      <c r="AH11" s="960" t="s">
        <v>208</v>
      </c>
      <c r="AI11" s="982"/>
      <c r="AJ11" s="982"/>
      <c r="AK11" s="1069" t="s">
        <v>283</v>
      </c>
    </row>
    <row r="12" spans="2:37" ht="134.25" customHeight="1">
      <c r="B12" s="838"/>
      <c r="C12" s="579" t="s">
        <v>363</v>
      </c>
      <c r="D12" s="288"/>
      <c r="E12" s="237" t="s">
        <v>369</v>
      </c>
      <c r="F12" s="237"/>
      <c r="G12" s="494"/>
      <c r="H12" s="263"/>
      <c r="I12" s="468" t="s">
        <v>366</v>
      </c>
      <c r="J12" s="468" t="s">
        <v>367</v>
      </c>
      <c r="K12" s="563">
        <v>0</v>
      </c>
      <c r="L12" s="563">
        <v>60</v>
      </c>
      <c r="M12" s="495">
        <v>2</v>
      </c>
      <c r="N12" s="495"/>
      <c r="O12" s="497"/>
      <c r="P12" s="567"/>
      <c r="Q12" s="568"/>
      <c r="R12" s="569"/>
      <c r="S12" s="570"/>
      <c r="T12" s="564">
        <v>10350000</v>
      </c>
      <c r="U12" s="570"/>
      <c r="V12" s="570"/>
      <c r="W12" s="570"/>
      <c r="X12" s="570"/>
      <c r="Y12" s="570"/>
      <c r="Z12" s="570">
        <v>0</v>
      </c>
      <c r="AA12" s="570"/>
      <c r="AB12" s="565">
        <v>210000</v>
      </c>
      <c r="AC12" s="570"/>
      <c r="AD12" s="564">
        <v>210000000</v>
      </c>
      <c r="AE12" s="570"/>
      <c r="AF12" s="901"/>
      <c r="AG12" s="901"/>
      <c r="AH12" s="961"/>
      <c r="AI12" s="983"/>
      <c r="AJ12" s="983"/>
      <c r="AK12" s="1070"/>
    </row>
    <row r="13" spans="2:37" ht="17.25" customHeight="1" thickBot="1">
      <c r="B13" s="839"/>
      <c r="C13" s="555"/>
      <c r="D13" s="288"/>
      <c r="E13" s="509"/>
      <c r="F13" s="509"/>
      <c r="G13" s="504"/>
      <c r="H13" s="327"/>
      <c r="I13" s="333"/>
      <c r="J13" s="477"/>
      <c r="K13" s="289"/>
      <c r="L13" s="533"/>
      <c r="M13" s="505"/>
      <c r="N13" s="505"/>
      <c r="O13" s="506"/>
      <c r="P13" s="511"/>
      <c r="Q13" s="284"/>
      <c r="R13" s="512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959"/>
      <c r="AG13" s="959"/>
      <c r="AH13" s="513"/>
      <c r="AI13" s="984"/>
      <c r="AJ13" s="984"/>
      <c r="AK13" s="542"/>
    </row>
    <row r="14" spans="2:37" ht="27" customHeight="1" thickBot="1">
      <c r="B14" s="967"/>
      <c r="C14" s="968"/>
      <c r="D14" s="968"/>
      <c r="E14" s="968"/>
      <c r="F14" s="968"/>
      <c r="G14" s="968"/>
      <c r="H14" s="968"/>
      <c r="I14" s="968"/>
      <c r="J14" s="968"/>
      <c r="K14" s="968"/>
      <c r="L14" s="968"/>
      <c r="M14" s="968"/>
      <c r="N14" s="968"/>
      <c r="O14" s="968"/>
      <c r="P14" s="968"/>
      <c r="Q14" s="968"/>
      <c r="R14" s="968"/>
      <c r="S14" s="968"/>
      <c r="T14" s="968"/>
      <c r="U14" s="968"/>
      <c r="V14" s="968"/>
      <c r="W14" s="968"/>
      <c r="X14" s="968"/>
      <c r="Y14" s="968"/>
      <c r="Z14" s="968"/>
      <c r="AA14" s="968"/>
      <c r="AB14" s="968"/>
      <c r="AC14" s="968"/>
      <c r="AD14" s="968"/>
      <c r="AE14" s="968"/>
      <c r="AF14" s="968"/>
      <c r="AG14" s="968"/>
      <c r="AH14" s="968"/>
      <c r="AI14" s="968"/>
      <c r="AJ14" s="968"/>
      <c r="AK14" s="969"/>
    </row>
    <row r="15" ht="15"/>
    <row r="16" ht="15.75" thickBot="1"/>
    <row r="17" spans="2:37" ht="15">
      <c r="B17" s="784" t="s">
        <v>40</v>
      </c>
      <c r="C17" s="785"/>
      <c r="D17" s="785"/>
      <c r="E17" s="785"/>
      <c r="F17" s="785"/>
      <c r="G17" s="785"/>
      <c r="H17" s="785"/>
      <c r="I17" s="785"/>
      <c r="J17" s="785"/>
      <c r="K17" s="785"/>
      <c r="L17" s="785"/>
      <c r="M17" s="785"/>
      <c r="N17" s="785"/>
      <c r="O17" s="785"/>
      <c r="P17" s="785"/>
      <c r="Q17" s="785"/>
      <c r="R17" s="785"/>
      <c r="S17" s="785"/>
      <c r="T17" s="785"/>
      <c r="U17" s="785"/>
      <c r="V17" s="785"/>
      <c r="W17" s="785"/>
      <c r="X17" s="785"/>
      <c r="Y17" s="785"/>
      <c r="Z17" s="785"/>
      <c r="AA17" s="785"/>
      <c r="AB17" s="785"/>
      <c r="AC17" s="785"/>
      <c r="AD17" s="785"/>
      <c r="AE17" s="785"/>
      <c r="AF17" s="785"/>
      <c r="AG17" s="785"/>
      <c r="AH17" s="785"/>
      <c r="AI17" s="785"/>
      <c r="AJ17" s="785"/>
      <c r="AK17" s="786"/>
    </row>
    <row r="18" spans="2:37" ht="15.75" thickBot="1">
      <c r="B18" s="787" t="s">
        <v>135</v>
      </c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788"/>
      <c r="AJ18" s="788"/>
      <c r="AK18" s="789"/>
    </row>
    <row r="19" spans="2:37" ht="32.25" customHeight="1">
      <c r="B19" s="994" t="s">
        <v>326</v>
      </c>
      <c r="C19" s="995"/>
      <c r="D19" s="995"/>
      <c r="E19" s="995"/>
      <c r="F19" s="995"/>
      <c r="G19" s="995"/>
      <c r="H19" s="995"/>
      <c r="I19" s="996"/>
      <c r="J19" s="997" t="s">
        <v>359</v>
      </c>
      <c r="K19" s="998"/>
      <c r="L19" s="998"/>
      <c r="M19" s="998"/>
      <c r="N19" s="998"/>
      <c r="O19" s="998"/>
      <c r="P19" s="998"/>
      <c r="Q19" s="998"/>
      <c r="R19" s="998"/>
      <c r="S19" s="998"/>
      <c r="T19" s="998"/>
      <c r="U19" s="999"/>
      <c r="V19" s="793" t="s">
        <v>16</v>
      </c>
      <c r="W19" s="796"/>
      <c r="X19" s="796"/>
      <c r="Y19" s="796"/>
      <c r="Z19" s="796"/>
      <c r="AA19" s="796"/>
      <c r="AB19" s="796"/>
      <c r="AC19" s="796"/>
      <c r="AD19" s="796"/>
      <c r="AE19" s="796"/>
      <c r="AF19" s="796"/>
      <c r="AG19" s="796"/>
      <c r="AH19" s="796"/>
      <c r="AI19" s="796"/>
      <c r="AJ19" s="796"/>
      <c r="AK19" s="797"/>
    </row>
    <row r="20" spans="2:37" ht="30" customHeight="1" thickBot="1">
      <c r="B20" s="798" t="s">
        <v>370</v>
      </c>
      <c r="C20" s="799"/>
      <c r="D20" s="799"/>
      <c r="E20" s="800"/>
      <c r="F20" s="476"/>
      <c r="G20" s="730" t="s">
        <v>324</v>
      </c>
      <c r="H20" s="730"/>
      <c r="I20" s="730"/>
      <c r="J20" s="730"/>
      <c r="K20" s="730"/>
      <c r="L20" s="730"/>
      <c r="M20" s="730"/>
      <c r="N20" s="730"/>
      <c r="O20" s="731"/>
      <c r="P20" s="1000" t="s">
        <v>0</v>
      </c>
      <c r="Q20" s="1001"/>
      <c r="R20" s="1001"/>
      <c r="S20" s="1001"/>
      <c r="T20" s="1001"/>
      <c r="U20" s="1001"/>
      <c r="V20" s="1001"/>
      <c r="W20" s="1001"/>
      <c r="X20" s="1001"/>
      <c r="Y20" s="1001"/>
      <c r="Z20" s="1001"/>
      <c r="AA20" s="1001"/>
      <c r="AB20" s="1001"/>
      <c r="AC20" s="1001"/>
      <c r="AD20" s="1001"/>
      <c r="AE20" s="1001"/>
      <c r="AF20" s="1001"/>
      <c r="AG20" s="1002"/>
      <c r="AH20" s="804" t="s">
        <v>1</v>
      </c>
      <c r="AI20" s="805"/>
      <c r="AJ20" s="805"/>
      <c r="AK20" s="806"/>
    </row>
    <row r="21" spans="2:37" ht="15">
      <c r="B21" s="807" t="s">
        <v>17</v>
      </c>
      <c r="C21" s="188"/>
      <c r="D21" s="809" t="s">
        <v>2</v>
      </c>
      <c r="E21" s="810"/>
      <c r="F21" s="810"/>
      <c r="G21" s="810"/>
      <c r="H21" s="810"/>
      <c r="I21" s="989"/>
      <c r="J21" s="813" t="s">
        <v>3</v>
      </c>
      <c r="K21" s="815" t="s">
        <v>18</v>
      </c>
      <c r="L21" s="815" t="s">
        <v>4</v>
      </c>
      <c r="M21" s="817" t="s">
        <v>41</v>
      </c>
      <c r="N21" s="824" t="s">
        <v>19</v>
      </c>
      <c r="O21" s="826" t="s">
        <v>20</v>
      </c>
      <c r="P21" s="828" t="s">
        <v>30</v>
      </c>
      <c r="Q21" s="820"/>
      <c r="R21" s="819" t="s">
        <v>31</v>
      </c>
      <c r="S21" s="820"/>
      <c r="T21" s="819" t="s">
        <v>32</v>
      </c>
      <c r="U21" s="820"/>
      <c r="V21" s="819" t="s">
        <v>7</v>
      </c>
      <c r="W21" s="820"/>
      <c r="X21" s="819" t="s">
        <v>6</v>
      </c>
      <c r="Y21" s="820"/>
      <c r="Z21" s="819" t="s">
        <v>33</v>
      </c>
      <c r="AA21" s="820"/>
      <c r="AB21" s="819" t="s">
        <v>5</v>
      </c>
      <c r="AC21" s="820"/>
      <c r="AD21" s="819" t="s">
        <v>8</v>
      </c>
      <c r="AE21" s="820"/>
      <c r="AF21" s="819" t="s">
        <v>9</v>
      </c>
      <c r="AG21" s="821"/>
      <c r="AH21" s="985" t="s">
        <v>10</v>
      </c>
      <c r="AI21" s="829" t="s">
        <v>11</v>
      </c>
      <c r="AJ21" s="831" t="s">
        <v>140</v>
      </c>
      <c r="AK21" s="833" t="s">
        <v>21</v>
      </c>
    </row>
    <row r="22" spans="2:37" ht="84.75" customHeight="1" thickBot="1">
      <c r="B22" s="808"/>
      <c r="C22" s="189"/>
      <c r="D22" s="811"/>
      <c r="E22" s="812"/>
      <c r="F22" s="812"/>
      <c r="G22" s="812"/>
      <c r="H22" s="812"/>
      <c r="I22" s="990"/>
      <c r="J22" s="991"/>
      <c r="K22" s="992" t="s">
        <v>18</v>
      </c>
      <c r="L22" s="992"/>
      <c r="M22" s="993"/>
      <c r="N22" s="987"/>
      <c r="O22" s="988"/>
      <c r="P22" s="190" t="s">
        <v>22</v>
      </c>
      <c r="Q22" s="191" t="s">
        <v>23</v>
      </c>
      <c r="R22" s="192" t="s">
        <v>22</v>
      </c>
      <c r="S22" s="191" t="s">
        <v>23</v>
      </c>
      <c r="T22" s="192" t="s">
        <v>22</v>
      </c>
      <c r="U22" s="191" t="s">
        <v>23</v>
      </c>
      <c r="V22" s="192" t="s">
        <v>22</v>
      </c>
      <c r="W22" s="191" t="s">
        <v>23</v>
      </c>
      <c r="X22" s="192" t="s">
        <v>22</v>
      </c>
      <c r="Y22" s="191" t="s">
        <v>23</v>
      </c>
      <c r="Z22" s="192" t="s">
        <v>22</v>
      </c>
      <c r="AA22" s="191" t="s">
        <v>23</v>
      </c>
      <c r="AB22" s="192" t="s">
        <v>22</v>
      </c>
      <c r="AC22" s="191" t="s">
        <v>24</v>
      </c>
      <c r="AD22" s="192" t="s">
        <v>22</v>
      </c>
      <c r="AE22" s="191" t="s">
        <v>24</v>
      </c>
      <c r="AF22" s="192" t="s">
        <v>22</v>
      </c>
      <c r="AG22" s="193" t="s">
        <v>24</v>
      </c>
      <c r="AH22" s="986"/>
      <c r="AI22" s="830"/>
      <c r="AJ22" s="832"/>
      <c r="AK22" s="834"/>
    </row>
    <row r="23" spans="2:37" ht="45.75" thickBot="1">
      <c r="B23" s="194" t="s">
        <v>325</v>
      </c>
      <c r="C23" s="195"/>
      <c r="D23" s="835" t="s">
        <v>371</v>
      </c>
      <c r="E23" s="836"/>
      <c r="F23" s="836"/>
      <c r="G23" s="836"/>
      <c r="H23" s="836"/>
      <c r="I23" s="978"/>
      <c r="J23" s="196" t="s">
        <v>372</v>
      </c>
      <c r="K23" s="197">
        <v>75</v>
      </c>
      <c r="L23" s="198">
        <v>150</v>
      </c>
      <c r="M23" s="198"/>
      <c r="N23" s="199"/>
      <c r="O23" s="200"/>
      <c r="P23" s="201">
        <f aca="true" t="shared" si="2" ref="P23:AE23">+P25</f>
        <v>0</v>
      </c>
      <c r="Q23" s="373">
        <f t="shared" si="2"/>
        <v>0</v>
      </c>
      <c r="R23" s="202">
        <f t="shared" si="2"/>
        <v>80000</v>
      </c>
      <c r="S23" s="373">
        <f t="shared" si="2"/>
        <v>0</v>
      </c>
      <c r="T23" s="202">
        <f t="shared" si="2"/>
        <v>0</v>
      </c>
      <c r="U23" s="373">
        <f t="shared" si="2"/>
        <v>0</v>
      </c>
      <c r="V23" s="202">
        <f t="shared" si="2"/>
        <v>0</v>
      </c>
      <c r="W23" s="373">
        <f t="shared" si="2"/>
        <v>0</v>
      </c>
      <c r="X23" s="202">
        <f t="shared" si="2"/>
        <v>0</v>
      </c>
      <c r="Y23" s="373">
        <f t="shared" si="2"/>
        <v>0</v>
      </c>
      <c r="Z23" s="202">
        <f t="shared" si="2"/>
        <v>0</v>
      </c>
      <c r="AA23" s="373">
        <f t="shared" si="2"/>
        <v>0</v>
      </c>
      <c r="AB23" s="202">
        <f t="shared" si="2"/>
        <v>8400000</v>
      </c>
      <c r="AC23" s="373">
        <f t="shared" si="2"/>
        <v>0</v>
      </c>
      <c r="AD23" s="202">
        <f t="shared" si="2"/>
        <v>0</v>
      </c>
      <c r="AE23" s="373">
        <f t="shared" si="2"/>
        <v>0</v>
      </c>
      <c r="AF23" s="202">
        <f>+P23+R23+T23+V23+X23+AB23+AD23</f>
        <v>8480000</v>
      </c>
      <c r="AG23" s="373">
        <f>+AE23+W23+U23+S23+Q23</f>
        <v>0</v>
      </c>
      <c r="AH23" s="204"/>
      <c r="AI23" s="205"/>
      <c r="AJ23" s="205"/>
      <c r="AK23" s="206"/>
    </row>
    <row r="24" spans="2:37" ht="15.75" thickBot="1">
      <c r="B24" s="979"/>
      <c r="C24" s="980"/>
      <c r="D24" s="980"/>
      <c r="E24" s="980"/>
      <c r="F24" s="980"/>
      <c r="G24" s="980"/>
      <c r="H24" s="980"/>
      <c r="I24" s="980"/>
      <c r="J24" s="980"/>
      <c r="K24" s="980"/>
      <c r="L24" s="980"/>
      <c r="M24" s="980"/>
      <c r="N24" s="980"/>
      <c r="O24" s="980"/>
      <c r="P24" s="980"/>
      <c r="Q24" s="980"/>
      <c r="R24" s="980"/>
      <c r="S24" s="980"/>
      <c r="T24" s="980"/>
      <c r="U24" s="980"/>
      <c r="V24" s="980"/>
      <c r="W24" s="980"/>
      <c r="X24" s="980"/>
      <c r="Y24" s="980"/>
      <c r="Z24" s="980"/>
      <c r="AA24" s="980"/>
      <c r="AB24" s="980"/>
      <c r="AC24" s="980"/>
      <c r="AD24" s="980"/>
      <c r="AE24" s="980"/>
      <c r="AF24" s="980"/>
      <c r="AG24" s="980"/>
      <c r="AH24" s="980"/>
      <c r="AI24" s="980"/>
      <c r="AJ24" s="980"/>
      <c r="AK24" s="981"/>
    </row>
    <row r="25" spans="2:37" ht="78" customHeight="1" thickBot="1">
      <c r="B25" s="244" t="s">
        <v>12</v>
      </c>
      <c r="C25" s="245"/>
      <c r="D25" s="209" t="s">
        <v>28</v>
      </c>
      <c r="E25" s="209" t="s">
        <v>13</v>
      </c>
      <c r="F25" s="209" t="s">
        <v>294</v>
      </c>
      <c r="G25" s="211" t="s">
        <v>25</v>
      </c>
      <c r="H25" s="321" t="s">
        <v>26</v>
      </c>
      <c r="I25" s="322" t="s">
        <v>145</v>
      </c>
      <c r="J25" s="269" t="s">
        <v>29</v>
      </c>
      <c r="K25" s="323"/>
      <c r="L25" s="323"/>
      <c r="M25" s="323"/>
      <c r="N25" s="323"/>
      <c r="O25" s="324"/>
      <c r="P25" s="219">
        <f aca="true" t="shared" si="3" ref="P25:AE25">SUM(P26:P28)</f>
        <v>0</v>
      </c>
      <c r="Q25" s="220">
        <f t="shared" si="3"/>
        <v>0</v>
      </c>
      <c r="R25" s="221">
        <f t="shared" si="3"/>
        <v>80000</v>
      </c>
      <c r="S25" s="220">
        <f t="shared" si="3"/>
        <v>0</v>
      </c>
      <c r="T25" s="221">
        <f t="shared" si="3"/>
        <v>0</v>
      </c>
      <c r="U25" s="220">
        <f t="shared" si="3"/>
        <v>0</v>
      </c>
      <c r="V25" s="221">
        <f t="shared" si="3"/>
        <v>0</v>
      </c>
      <c r="W25" s="220">
        <f t="shared" si="3"/>
        <v>0</v>
      </c>
      <c r="X25" s="221">
        <f t="shared" si="3"/>
        <v>0</v>
      </c>
      <c r="Y25" s="220">
        <f t="shared" si="3"/>
        <v>0</v>
      </c>
      <c r="Z25" s="221">
        <f t="shared" si="3"/>
        <v>0</v>
      </c>
      <c r="AA25" s="220">
        <f t="shared" si="3"/>
        <v>0</v>
      </c>
      <c r="AB25" s="221">
        <f t="shared" si="3"/>
        <v>8400000</v>
      </c>
      <c r="AC25" s="220">
        <f t="shared" si="3"/>
        <v>0</v>
      </c>
      <c r="AD25" s="221">
        <f t="shared" si="3"/>
        <v>0</v>
      </c>
      <c r="AE25" s="220">
        <f t="shared" si="3"/>
        <v>0</v>
      </c>
      <c r="AF25" s="221">
        <f>+P25+R25+V25+X25+Z25+AB25+AD25</f>
        <v>8480000</v>
      </c>
      <c r="AG25" s="220">
        <f>+Q25+S25+U25+W25+Y25+AC25+AE25</f>
        <v>0</v>
      </c>
      <c r="AH25" s="223">
        <f>SUM(AH26:AH28)</f>
        <v>0</v>
      </c>
      <c r="AI25" s="224"/>
      <c r="AJ25" s="224"/>
      <c r="AK25" s="225"/>
    </row>
    <row r="26" spans="2:37" ht="69.75" customHeight="1">
      <c r="B26" s="837" t="s">
        <v>373</v>
      </c>
      <c r="C26" s="560" t="s">
        <v>374</v>
      </c>
      <c r="D26" s="247"/>
      <c r="E26" s="249" t="s">
        <v>383</v>
      </c>
      <c r="F26" s="249"/>
      <c r="G26" s="491"/>
      <c r="H26" s="239"/>
      <c r="I26" s="581" t="s">
        <v>377</v>
      </c>
      <c r="J26" s="468" t="s">
        <v>378</v>
      </c>
      <c r="K26" s="563">
        <v>50</v>
      </c>
      <c r="L26" s="563">
        <v>100</v>
      </c>
      <c r="M26" s="236"/>
      <c r="N26" s="236"/>
      <c r="O26" s="493"/>
      <c r="P26" s="538"/>
      <c r="Q26" s="258"/>
      <c r="R26" s="583">
        <v>30000</v>
      </c>
      <c r="S26" s="257"/>
      <c r="T26" s="583"/>
      <c r="U26" s="257"/>
      <c r="V26" s="257"/>
      <c r="W26" s="257"/>
      <c r="X26" s="257"/>
      <c r="Y26" s="257"/>
      <c r="Z26" s="257"/>
      <c r="AA26" s="257"/>
      <c r="AB26" s="566"/>
      <c r="AC26" s="257"/>
      <c r="AD26" s="564"/>
      <c r="AE26" s="257"/>
      <c r="AF26" s="958">
        <f>+P26:P28+R26:R28+T26:T28+V26:V28+X26:X28+Z26:Z28+AB26:AB28+AD26:AD28</f>
        <v>30000</v>
      </c>
      <c r="AG26" s="958">
        <f>+Q26:Q28+S26:S28+U26:U28+W26:W28+Y26:Y28+AA26:AA28+AC26:AC28+AE26:AE28</f>
        <v>0</v>
      </c>
      <c r="AH26" s="960" t="s">
        <v>208</v>
      </c>
      <c r="AI26" s="982"/>
      <c r="AJ26" s="982"/>
      <c r="AK26" s="1069" t="s">
        <v>283</v>
      </c>
    </row>
    <row r="27" spans="2:37" ht="69" customHeight="1">
      <c r="B27" s="838"/>
      <c r="C27" s="560" t="s">
        <v>375</v>
      </c>
      <c r="D27" s="288"/>
      <c r="E27" s="237" t="s">
        <v>384</v>
      </c>
      <c r="F27" s="237"/>
      <c r="G27" s="494"/>
      <c r="H27" s="263"/>
      <c r="I27" s="581" t="s">
        <v>379</v>
      </c>
      <c r="J27" s="468" t="s">
        <v>380</v>
      </c>
      <c r="K27" s="563">
        <v>32</v>
      </c>
      <c r="L27" s="563">
        <v>62</v>
      </c>
      <c r="M27" s="495"/>
      <c r="N27" s="495"/>
      <c r="O27" s="497"/>
      <c r="P27" s="567"/>
      <c r="Q27" s="568"/>
      <c r="R27" s="583">
        <v>30000</v>
      </c>
      <c r="S27" s="584"/>
      <c r="T27" s="583"/>
      <c r="U27" s="584"/>
      <c r="V27" s="584"/>
      <c r="W27" s="584"/>
      <c r="X27" s="584"/>
      <c r="Y27" s="584"/>
      <c r="Z27" s="584"/>
      <c r="AA27" s="584"/>
      <c r="AB27" s="583">
        <v>8400000</v>
      </c>
      <c r="AC27" s="584"/>
      <c r="AD27" s="564"/>
      <c r="AE27" s="570"/>
      <c r="AF27" s="901"/>
      <c r="AG27" s="901"/>
      <c r="AH27" s="961"/>
      <c r="AI27" s="983"/>
      <c r="AJ27" s="983"/>
      <c r="AK27" s="1070"/>
    </row>
    <row r="28" spans="2:37" ht="69" customHeight="1" thickBot="1">
      <c r="B28" s="839"/>
      <c r="C28" s="580" t="s">
        <v>376</v>
      </c>
      <c r="D28" s="288"/>
      <c r="E28" s="509" t="s">
        <v>385</v>
      </c>
      <c r="F28" s="509"/>
      <c r="G28" s="504"/>
      <c r="H28" s="327"/>
      <c r="I28" s="581" t="s">
        <v>381</v>
      </c>
      <c r="J28" s="468" t="s">
        <v>382</v>
      </c>
      <c r="K28" s="582" t="s">
        <v>37</v>
      </c>
      <c r="L28" s="582">
        <v>60</v>
      </c>
      <c r="M28" s="505"/>
      <c r="N28" s="505"/>
      <c r="O28" s="506"/>
      <c r="P28" s="511"/>
      <c r="Q28" s="284"/>
      <c r="R28" s="583">
        <v>20000</v>
      </c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959"/>
      <c r="AG28" s="959"/>
      <c r="AH28" s="513"/>
      <c r="AI28" s="984"/>
      <c r="AJ28" s="984"/>
      <c r="AK28" s="1072"/>
    </row>
    <row r="29" spans="2:37" ht="15.75" thickBot="1">
      <c r="B29" s="967"/>
      <c r="C29" s="965"/>
      <c r="D29" s="968"/>
      <c r="E29" s="968"/>
      <c r="F29" s="968"/>
      <c r="G29" s="968"/>
      <c r="H29" s="968"/>
      <c r="I29" s="968"/>
      <c r="J29" s="968"/>
      <c r="K29" s="968"/>
      <c r="L29" s="968"/>
      <c r="M29" s="968"/>
      <c r="N29" s="968"/>
      <c r="O29" s="968"/>
      <c r="P29" s="968"/>
      <c r="Q29" s="968"/>
      <c r="R29" s="968"/>
      <c r="S29" s="968"/>
      <c r="T29" s="968"/>
      <c r="U29" s="968"/>
      <c r="V29" s="968"/>
      <c r="W29" s="968"/>
      <c r="X29" s="968"/>
      <c r="Y29" s="968"/>
      <c r="Z29" s="968"/>
      <c r="AA29" s="968"/>
      <c r="AB29" s="968"/>
      <c r="AC29" s="968"/>
      <c r="AD29" s="968"/>
      <c r="AE29" s="968"/>
      <c r="AF29" s="968"/>
      <c r="AG29" s="968"/>
      <c r="AH29" s="968"/>
      <c r="AI29" s="968"/>
      <c r="AJ29" s="968"/>
      <c r="AK29" s="969"/>
    </row>
  </sheetData>
  <sheetProtection/>
  <mergeCells count="80">
    <mergeCell ref="AJ26:AJ28"/>
    <mergeCell ref="B29:AK29"/>
    <mergeCell ref="AK26:AK28"/>
    <mergeCell ref="AI21:AI22"/>
    <mergeCell ref="AJ21:AJ22"/>
    <mergeCell ref="AK21:AK22"/>
    <mergeCell ref="D23:I23"/>
    <mergeCell ref="B24:AK24"/>
    <mergeCell ref="B26:B28"/>
    <mergeCell ref="AF26:AF28"/>
    <mergeCell ref="AG26:AG28"/>
    <mergeCell ref="AH26:AH27"/>
    <mergeCell ref="AI26:AI28"/>
    <mergeCell ref="X21:Y21"/>
    <mergeCell ref="Z21:AA21"/>
    <mergeCell ref="AB21:AC21"/>
    <mergeCell ref="AD21:AE21"/>
    <mergeCell ref="AF21:AG21"/>
    <mergeCell ref="AH21:AH22"/>
    <mergeCell ref="N21:N22"/>
    <mergeCell ref="O21:O22"/>
    <mergeCell ref="P21:Q21"/>
    <mergeCell ref="R21:S21"/>
    <mergeCell ref="T21:U21"/>
    <mergeCell ref="V21:W21"/>
    <mergeCell ref="B20:E20"/>
    <mergeCell ref="G20:O20"/>
    <mergeCell ref="P20:AG20"/>
    <mergeCell ref="AH20:AK20"/>
    <mergeCell ref="B21:B22"/>
    <mergeCell ref="D21:I22"/>
    <mergeCell ref="J21:J22"/>
    <mergeCell ref="K21:K22"/>
    <mergeCell ref="L21:L22"/>
    <mergeCell ref="M21:M22"/>
    <mergeCell ref="AJ11:AJ13"/>
    <mergeCell ref="AK11:AK12"/>
    <mergeCell ref="B14:AK14"/>
    <mergeCell ref="B17:AK17"/>
    <mergeCell ref="B18:AK18"/>
    <mergeCell ref="B19:I19"/>
    <mergeCell ref="J19:U19"/>
    <mergeCell ref="V19:AK19"/>
    <mergeCell ref="AI6:AI7"/>
    <mergeCell ref="AJ6:AJ7"/>
    <mergeCell ref="AK6:AK7"/>
    <mergeCell ref="D8:I8"/>
    <mergeCell ref="B9:AK9"/>
    <mergeCell ref="B11:B13"/>
    <mergeCell ref="AF11:AF13"/>
    <mergeCell ref="AG11:AG13"/>
    <mergeCell ref="AH11:AH12"/>
    <mergeCell ref="AI11:AI13"/>
    <mergeCell ref="X6:Y6"/>
    <mergeCell ref="Z6:AA6"/>
    <mergeCell ref="AB6:AC6"/>
    <mergeCell ref="AD6:AE6"/>
    <mergeCell ref="AF6:AG6"/>
    <mergeCell ref="AH6:AH7"/>
    <mergeCell ref="N6:N7"/>
    <mergeCell ref="O6:O7"/>
    <mergeCell ref="P6:Q6"/>
    <mergeCell ref="R6:S6"/>
    <mergeCell ref="T6:U6"/>
    <mergeCell ref="V6:W6"/>
    <mergeCell ref="B6:B7"/>
    <mergeCell ref="D6:I7"/>
    <mergeCell ref="J6:J7"/>
    <mergeCell ref="K6:K7"/>
    <mergeCell ref="L6:L7"/>
    <mergeCell ref="M6:M7"/>
    <mergeCell ref="B2:AK2"/>
    <mergeCell ref="B3:AK3"/>
    <mergeCell ref="B4:I4"/>
    <mergeCell ref="J4:U4"/>
    <mergeCell ref="V4:AK4"/>
    <mergeCell ref="B5:E5"/>
    <mergeCell ref="G5:O5"/>
    <mergeCell ref="P5:AG5"/>
    <mergeCell ref="AH5:AK5"/>
  </mergeCells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L47"/>
  <sheetViews>
    <sheetView zoomScale="90" zoomScaleNormal="90" zoomScalePageLayoutView="0" workbookViewId="0" topLeftCell="B13">
      <selection activeCell="N22" sqref="N22"/>
    </sheetView>
  </sheetViews>
  <sheetFormatPr defaultColWidth="11.421875" defaultRowHeight="15"/>
  <cols>
    <col min="1" max="1" width="4.57421875" style="0" customWidth="1"/>
    <col min="2" max="3" width="15.8515625" style="184" customWidth="1"/>
    <col min="4" max="4" width="12.140625" style="184" customWidth="1"/>
    <col min="5" max="5" width="30.00390625" style="0" customWidth="1"/>
    <col min="6" max="6" width="10.00390625" style="0" customWidth="1"/>
    <col min="9" max="9" width="19.28125" style="185" customWidth="1"/>
    <col min="10" max="10" width="15.7109375" style="185" customWidth="1"/>
    <col min="11" max="11" width="4.8515625" style="185" customWidth="1"/>
    <col min="12" max="13" width="5.7109375" style="0" customWidth="1"/>
    <col min="14" max="14" width="6.57421875" style="0" customWidth="1"/>
    <col min="15" max="15" width="6.140625" style="0" customWidth="1"/>
    <col min="16" max="19" width="5.00390625" style="0" customWidth="1"/>
    <col min="20" max="20" width="9.8515625" style="0" customWidth="1"/>
    <col min="21" max="23" width="5.00390625" style="0" customWidth="1"/>
    <col min="24" max="24" width="13.28125" style="0" customWidth="1"/>
    <col min="25" max="33" width="5.00390625" style="0" customWidth="1"/>
    <col min="34" max="34" width="5.140625" style="186" customWidth="1"/>
    <col min="35" max="35" width="5.421875" style="0" customWidth="1"/>
    <col min="36" max="36" width="4.8515625" style="0" customWidth="1"/>
    <col min="37" max="37" width="10.28125" style="0" customWidth="1"/>
  </cols>
  <sheetData>
    <row r="1" spans="2:37" ht="15.75" thickBot="1">
      <c r="B1" s="485"/>
      <c r="C1" s="485"/>
      <c r="D1" s="485"/>
      <c r="E1" s="486"/>
      <c r="F1" s="486"/>
      <c r="G1" s="486"/>
      <c r="H1" s="486"/>
      <c r="I1" s="487"/>
      <c r="J1" s="487"/>
      <c r="K1" s="487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486"/>
      <c r="AE1" s="486"/>
      <c r="AF1" s="486"/>
      <c r="AG1" s="486"/>
      <c r="AH1" s="486"/>
      <c r="AI1" s="486"/>
      <c r="AJ1" s="486"/>
      <c r="AK1" s="486"/>
    </row>
    <row r="2" spans="2:37" ht="15">
      <c r="B2" s="784" t="s">
        <v>40</v>
      </c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785"/>
      <c r="V2" s="785"/>
      <c r="W2" s="785"/>
      <c r="X2" s="785"/>
      <c r="Y2" s="785"/>
      <c r="Z2" s="785"/>
      <c r="AA2" s="785"/>
      <c r="AB2" s="785"/>
      <c r="AC2" s="785"/>
      <c r="AD2" s="785"/>
      <c r="AE2" s="785"/>
      <c r="AF2" s="785"/>
      <c r="AG2" s="785"/>
      <c r="AH2" s="785"/>
      <c r="AI2" s="785"/>
      <c r="AJ2" s="785"/>
      <c r="AK2" s="786"/>
    </row>
    <row r="3" spans="2:37" ht="15.75" thickBot="1">
      <c r="B3" s="787" t="s">
        <v>135</v>
      </c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9"/>
    </row>
    <row r="4" spans="2:37" ht="33.75" customHeight="1">
      <c r="B4" s="790" t="s">
        <v>485</v>
      </c>
      <c r="C4" s="791"/>
      <c r="D4" s="791"/>
      <c r="E4" s="791"/>
      <c r="F4" s="791"/>
      <c r="G4" s="791"/>
      <c r="H4" s="791"/>
      <c r="I4" s="792"/>
      <c r="J4" s="793" t="s">
        <v>486</v>
      </c>
      <c r="K4" s="794"/>
      <c r="L4" s="794"/>
      <c r="M4" s="794"/>
      <c r="N4" s="794"/>
      <c r="O4" s="794"/>
      <c r="P4" s="794"/>
      <c r="Q4" s="794"/>
      <c r="R4" s="794"/>
      <c r="S4" s="794"/>
      <c r="T4" s="794"/>
      <c r="U4" s="795"/>
      <c r="V4" s="793" t="s">
        <v>16</v>
      </c>
      <c r="W4" s="796"/>
      <c r="X4" s="796"/>
      <c r="Y4" s="796"/>
      <c r="Z4" s="796"/>
      <c r="AA4" s="796"/>
      <c r="AB4" s="796"/>
      <c r="AC4" s="796"/>
      <c r="AD4" s="796"/>
      <c r="AE4" s="796"/>
      <c r="AF4" s="796"/>
      <c r="AG4" s="796"/>
      <c r="AH4" s="796"/>
      <c r="AI4" s="796"/>
      <c r="AJ4" s="796"/>
      <c r="AK4" s="797"/>
    </row>
    <row r="5" spans="2:37" ht="39" customHeight="1" thickBot="1">
      <c r="B5" s="798" t="s">
        <v>487</v>
      </c>
      <c r="C5" s="799"/>
      <c r="D5" s="799"/>
      <c r="E5" s="800"/>
      <c r="F5" s="549"/>
      <c r="G5" s="730" t="s">
        <v>488</v>
      </c>
      <c r="H5" s="730"/>
      <c r="I5" s="730"/>
      <c r="J5" s="730"/>
      <c r="K5" s="730"/>
      <c r="L5" s="730"/>
      <c r="M5" s="730"/>
      <c r="N5" s="730"/>
      <c r="O5" s="731"/>
      <c r="P5" s="801" t="s">
        <v>0</v>
      </c>
      <c r="Q5" s="802"/>
      <c r="R5" s="802"/>
      <c r="S5" s="802"/>
      <c r="T5" s="802"/>
      <c r="U5" s="802"/>
      <c r="V5" s="802"/>
      <c r="W5" s="802"/>
      <c r="X5" s="802"/>
      <c r="Y5" s="802"/>
      <c r="Z5" s="802"/>
      <c r="AA5" s="802"/>
      <c r="AB5" s="802"/>
      <c r="AC5" s="802"/>
      <c r="AD5" s="802"/>
      <c r="AE5" s="802"/>
      <c r="AF5" s="802"/>
      <c r="AG5" s="803"/>
      <c r="AH5" s="804" t="s">
        <v>1</v>
      </c>
      <c r="AI5" s="805"/>
      <c r="AJ5" s="805"/>
      <c r="AK5" s="806"/>
    </row>
    <row r="6" spans="2:37" ht="16.5" customHeight="1">
      <c r="B6" s="807" t="s">
        <v>17</v>
      </c>
      <c r="C6" s="188"/>
      <c r="D6" s="809" t="s">
        <v>2</v>
      </c>
      <c r="E6" s="810"/>
      <c r="F6" s="810"/>
      <c r="G6" s="810"/>
      <c r="H6" s="810"/>
      <c r="I6" s="810"/>
      <c r="J6" s="813" t="s">
        <v>3</v>
      </c>
      <c r="K6" s="815" t="s">
        <v>18</v>
      </c>
      <c r="L6" s="815" t="s">
        <v>4</v>
      </c>
      <c r="M6" s="817" t="s">
        <v>41</v>
      </c>
      <c r="N6" s="824" t="s">
        <v>19</v>
      </c>
      <c r="O6" s="826" t="s">
        <v>20</v>
      </c>
      <c r="P6" s="828" t="s">
        <v>30</v>
      </c>
      <c r="Q6" s="820"/>
      <c r="R6" s="819" t="s">
        <v>31</v>
      </c>
      <c r="S6" s="820"/>
      <c r="T6" s="819" t="s">
        <v>32</v>
      </c>
      <c r="U6" s="820"/>
      <c r="V6" s="819" t="s">
        <v>7</v>
      </c>
      <c r="W6" s="820"/>
      <c r="X6" s="819" t="s">
        <v>6</v>
      </c>
      <c r="Y6" s="820"/>
      <c r="Z6" s="819" t="s">
        <v>33</v>
      </c>
      <c r="AA6" s="820"/>
      <c r="AB6" s="819" t="s">
        <v>5</v>
      </c>
      <c r="AC6" s="820"/>
      <c r="AD6" s="819" t="s">
        <v>8</v>
      </c>
      <c r="AE6" s="820"/>
      <c r="AF6" s="819" t="s">
        <v>9</v>
      </c>
      <c r="AG6" s="821"/>
      <c r="AH6" s="822" t="s">
        <v>10</v>
      </c>
      <c r="AI6" s="829" t="s">
        <v>11</v>
      </c>
      <c r="AJ6" s="831" t="s">
        <v>140</v>
      </c>
      <c r="AK6" s="833" t="s">
        <v>21</v>
      </c>
    </row>
    <row r="7" spans="2:37" ht="65.25" customHeight="1" thickBot="1">
      <c r="B7" s="808"/>
      <c r="C7" s="189"/>
      <c r="D7" s="811"/>
      <c r="E7" s="812"/>
      <c r="F7" s="812"/>
      <c r="G7" s="812"/>
      <c r="H7" s="812"/>
      <c r="I7" s="812"/>
      <c r="J7" s="814"/>
      <c r="K7" s="816" t="s">
        <v>18</v>
      </c>
      <c r="L7" s="816"/>
      <c r="M7" s="818"/>
      <c r="N7" s="825"/>
      <c r="O7" s="827"/>
      <c r="P7" s="190" t="s">
        <v>22</v>
      </c>
      <c r="Q7" s="191" t="s">
        <v>23</v>
      </c>
      <c r="R7" s="192" t="s">
        <v>22</v>
      </c>
      <c r="S7" s="191" t="s">
        <v>23</v>
      </c>
      <c r="T7" s="192" t="s">
        <v>22</v>
      </c>
      <c r="U7" s="191" t="s">
        <v>23</v>
      </c>
      <c r="V7" s="192" t="s">
        <v>22</v>
      </c>
      <c r="W7" s="191" t="s">
        <v>23</v>
      </c>
      <c r="X7" s="192" t="s">
        <v>22</v>
      </c>
      <c r="Y7" s="191" t="s">
        <v>23</v>
      </c>
      <c r="Z7" s="192" t="s">
        <v>22</v>
      </c>
      <c r="AA7" s="191" t="s">
        <v>23</v>
      </c>
      <c r="AB7" s="192" t="s">
        <v>22</v>
      </c>
      <c r="AC7" s="191" t="s">
        <v>24</v>
      </c>
      <c r="AD7" s="192" t="s">
        <v>22</v>
      </c>
      <c r="AE7" s="191" t="s">
        <v>24</v>
      </c>
      <c r="AF7" s="192" t="s">
        <v>22</v>
      </c>
      <c r="AG7" s="193" t="s">
        <v>24</v>
      </c>
      <c r="AH7" s="823"/>
      <c r="AI7" s="830"/>
      <c r="AJ7" s="832"/>
      <c r="AK7" s="834"/>
    </row>
    <row r="8" spans="2:37" ht="78" customHeight="1" thickBot="1">
      <c r="B8" s="194" t="s">
        <v>489</v>
      </c>
      <c r="C8" s="195"/>
      <c r="D8" s="835" t="s">
        <v>490</v>
      </c>
      <c r="E8" s="836"/>
      <c r="F8" s="836"/>
      <c r="G8" s="836"/>
      <c r="H8" s="836"/>
      <c r="I8" s="836"/>
      <c r="J8" s="196" t="s">
        <v>143</v>
      </c>
      <c r="K8" s="197"/>
      <c r="L8" s="198"/>
      <c r="M8" s="198"/>
      <c r="N8" s="199"/>
      <c r="O8" s="200"/>
      <c r="P8" s="201">
        <f aca="true" t="shared" si="0" ref="P8:AE8">P10+P22+P26</f>
        <v>5000000</v>
      </c>
      <c r="Q8" s="202">
        <f t="shared" si="0"/>
        <v>0</v>
      </c>
      <c r="R8" s="202">
        <f t="shared" si="0"/>
        <v>0</v>
      </c>
      <c r="S8" s="202">
        <f t="shared" si="0"/>
        <v>0</v>
      </c>
      <c r="T8" s="202">
        <f t="shared" si="0"/>
        <v>9500000</v>
      </c>
      <c r="U8" s="202">
        <f t="shared" si="0"/>
        <v>0</v>
      </c>
      <c r="V8" s="202">
        <f t="shared" si="0"/>
        <v>0</v>
      </c>
      <c r="W8" s="202">
        <f t="shared" si="0"/>
        <v>0</v>
      </c>
      <c r="X8" s="202">
        <f t="shared" si="0"/>
        <v>0</v>
      </c>
      <c r="Y8" s="202">
        <f t="shared" si="0"/>
        <v>0</v>
      </c>
      <c r="Z8" s="202">
        <f t="shared" si="0"/>
        <v>0</v>
      </c>
      <c r="AA8" s="202">
        <f t="shared" si="0"/>
        <v>0</v>
      </c>
      <c r="AB8" s="202">
        <f t="shared" si="0"/>
        <v>0</v>
      </c>
      <c r="AC8" s="202">
        <f t="shared" si="0"/>
        <v>0</v>
      </c>
      <c r="AD8" s="202">
        <f t="shared" si="0"/>
        <v>0</v>
      </c>
      <c r="AE8" s="202">
        <f t="shared" si="0"/>
        <v>0</v>
      </c>
      <c r="AF8" s="202">
        <f>+AF10+AF22+AF26</f>
        <v>14500000</v>
      </c>
      <c r="AG8" s="203">
        <f>AG10+AG22+AG26</f>
        <v>0</v>
      </c>
      <c r="AH8" s="204">
        <f>AH10+AH22+AH26</f>
        <v>0</v>
      </c>
      <c r="AI8" s="205"/>
      <c r="AJ8" s="205"/>
      <c r="AK8" s="206"/>
    </row>
    <row r="9" spans="2:37" ht="5.25" customHeight="1" thickBot="1">
      <c r="B9" s="979"/>
      <c r="C9" s="980"/>
      <c r="D9" s="980"/>
      <c r="E9" s="980"/>
      <c r="F9" s="980"/>
      <c r="G9" s="980"/>
      <c r="H9" s="980"/>
      <c r="I9" s="980"/>
      <c r="J9" s="980"/>
      <c r="K9" s="980"/>
      <c r="L9" s="980"/>
      <c r="M9" s="980"/>
      <c r="N9" s="980"/>
      <c r="O9" s="980"/>
      <c r="P9" s="980"/>
      <c r="Q9" s="980"/>
      <c r="R9" s="980"/>
      <c r="S9" s="980"/>
      <c r="T9" s="980"/>
      <c r="U9" s="980"/>
      <c r="V9" s="980"/>
      <c r="W9" s="980"/>
      <c r="X9" s="980"/>
      <c r="Y9" s="980"/>
      <c r="Z9" s="980"/>
      <c r="AA9" s="980"/>
      <c r="AB9" s="980"/>
      <c r="AC9" s="980"/>
      <c r="AD9" s="980"/>
      <c r="AE9" s="980"/>
      <c r="AF9" s="980"/>
      <c r="AG9" s="980"/>
      <c r="AH9" s="980"/>
      <c r="AI9" s="980"/>
      <c r="AJ9" s="980"/>
      <c r="AK9" s="981"/>
    </row>
    <row r="10" spans="2:37" ht="105.75" customHeight="1" thickBot="1">
      <c r="B10" s="244" t="s">
        <v>12</v>
      </c>
      <c r="C10" s="245" t="s">
        <v>287</v>
      </c>
      <c r="D10" s="209" t="s">
        <v>28</v>
      </c>
      <c r="E10" s="209" t="s">
        <v>13</v>
      </c>
      <c r="F10" s="209" t="s">
        <v>294</v>
      </c>
      <c r="G10" s="211" t="s">
        <v>25</v>
      </c>
      <c r="H10" s="321" t="s">
        <v>26</v>
      </c>
      <c r="I10" s="322" t="s">
        <v>145</v>
      </c>
      <c r="J10" s="269" t="s">
        <v>29</v>
      </c>
      <c r="K10" s="323"/>
      <c r="L10" s="323"/>
      <c r="M10" s="323"/>
      <c r="N10" s="323"/>
      <c r="O10" s="324"/>
      <c r="P10" s="219">
        <f aca="true" t="shared" si="1" ref="P10:AE10">SUM(P11:P20)</f>
        <v>0</v>
      </c>
      <c r="Q10" s="220">
        <f t="shared" si="1"/>
        <v>0</v>
      </c>
      <c r="R10" s="221">
        <f t="shared" si="1"/>
        <v>0</v>
      </c>
      <c r="S10" s="220">
        <f t="shared" si="1"/>
        <v>0</v>
      </c>
      <c r="T10" s="221">
        <f t="shared" si="1"/>
        <v>8500000</v>
      </c>
      <c r="U10" s="220">
        <f t="shared" si="1"/>
        <v>0</v>
      </c>
      <c r="V10" s="221">
        <f t="shared" si="1"/>
        <v>0</v>
      </c>
      <c r="W10" s="220">
        <f t="shared" si="1"/>
        <v>0</v>
      </c>
      <c r="X10" s="221">
        <f t="shared" si="1"/>
        <v>0</v>
      </c>
      <c r="Y10" s="220">
        <f t="shared" si="1"/>
        <v>0</v>
      </c>
      <c r="Z10" s="221">
        <f t="shared" si="1"/>
        <v>0</v>
      </c>
      <c r="AA10" s="220">
        <f t="shared" si="1"/>
        <v>0</v>
      </c>
      <c r="AB10" s="221">
        <f t="shared" si="1"/>
        <v>0</v>
      </c>
      <c r="AC10" s="220">
        <f t="shared" si="1"/>
        <v>0</v>
      </c>
      <c r="AD10" s="221">
        <f t="shared" si="1"/>
        <v>0</v>
      </c>
      <c r="AE10" s="220">
        <f t="shared" si="1"/>
        <v>0</v>
      </c>
      <c r="AF10" s="629">
        <f>+AD10+AB10+V10+T10+R10+P10</f>
        <v>8500000</v>
      </c>
      <c r="AG10" s="220">
        <f>+AE10+AC10+AA10+Y10+W10+S10+Q10</f>
        <v>0</v>
      </c>
      <c r="AH10" s="223">
        <f>SUM(AH11:AH20)</f>
        <v>0</v>
      </c>
      <c r="AI10" s="224"/>
      <c r="AJ10" s="224"/>
      <c r="AK10" s="225"/>
    </row>
    <row r="11" spans="2:37" ht="41.25" customHeight="1">
      <c r="B11" s="837" t="s">
        <v>533</v>
      </c>
      <c r="C11" s="560" t="s">
        <v>491</v>
      </c>
      <c r="D11" s="247"/>
      <c r="E11" s="249" t="s">
        <v>492</v>
      </c>
      <c r="F11" s="249"/>
      <c r="G11" s="491"/>
      <c r="H11" s="239"/>
      <c r="I11" s="598" t="s">
        <v>493</v>
      </c>
      <c r="J11" s="325" t="s">
        <v>494</v>
      </c>
      <c r="K11" s="481">
        <v>4</v>
      </c>
      <c r="L11" s="492">
        <v>4</v>
      </c>
      <c r="M11" s="236">
        <v>4</v>
      </c>
      <c r="N11" s="236"/>
      <c r="O11" s="493"/>
      <c r="P11" s="633">
        <v>0</v>
      </c>
      <c r="Q11" s="617">
        <v>0</v>
      </c>
      <c r="R11" s="634">
        <v>0</v>
      </c>
      <c r="S11" s="615">
        <v>0</v>
      </c>
      <c r="T11" s="615">
        <v>0</v>
      </c>
      <c r="U11" s="615">
        <v>0</v>
      </c>
      <c r="V11" s="615">
        <v>0</v>
      </c>
      <c r="W11" s="615">
        <v>0</v>
      </c>
      <c r="X11" s="615">
        <v>0</v>
      </c>
      <c r="Y11" s="615">
        <v>0</v>
      </c>
      <c r="Z11" s="615">
        <v>0</v>
      </c>
      <c r="AA11" s="615">
        <v>0</v>
      </c>
      <c r="AB11" s="615">
        <v>0</v>
      </c>
      <c r="AC11" s="615">
        <v>0</v>
      </c>
      <c r="AD11" s="604">
        <v>0</v>
      </c>
      <c r="AE11" s="604">
        <v>0</v>
      </c>
      <c r="AF11" s="900">
        <f>+P10+R10+T10+V10+X10+Z10+AB10+AD10</f>
        <v>8500000</v>
      </c>
      <c r="AG11" s="900">
        <f>+Q10+S10+U10+W10+Y10+AA10+AC10+AE10</f>
        <v>0</v>
      </c>
      <c r="AH11" s="494"/>
      <c r="AI11" s="975"/>
      <c r="AJ11" s="975"/>
      <c r="AK11" s="495" t="s">
        <v>495</v>
      </c>
    </row>
    <row r="12" spans="2:37" ht="28.5" customHeight="1">
      <c r="B12" s="1100"/>
      <c r="C12" s="1101"/>
      <c r="D12" s="288"/>
      <c r="E12" s="237" t="s">
        <v>496</v>
      </c>
      <c r="F12" s="237"/>
      <c r="G12" s="494"/>
      <c r="H12" s="263"/>
      <c r="I12" s="598" t="s">
        <v>497</v>
      </c>
      <c r="J12" s="603" t="s">
        <v>498</v>
      </c>
      <c r="K12" s="478">
        <v>1</v>
      </c>
      <c r="L12" s="496">
        <v>1</v>
      </c>
      <c r="M12" s="495">
        <v>1</v>
      </c>
      <c r="N12" s="495"/>
      <c r="O12" s="497"/>
      <c r="P12" s="498"/>
      <c r="Q12" s="232"/>
      <c r="R12" s="499"/>
      <c r="S12" s="604"/>
      <c r="T12" s="604"/>
      <c r="U12" s="604"/>
      <c r="V12" s="604"/>
      <c r="W12" s="604"/>
      <c r="X12" s="604"/>
      <c r="Y12" s="604"/>
      <c r="Z12" s="604"/>
      <c r="AA12" s="604"/>
      <c r="AB12" s="604"/>
      <c r="AC12" s="604"/>
      <c r="AD12" s="604"/>
      <c r="AE12" s="604"/>
      <c r="AF12" s="901"/>
      <c r="AG12" s="901"/>
      <c r="AH12" s="673"/>
      <c r="AI12" s="975"/>
      <c r="AJ12" s="975"/>
      <c r="AK12" s="495"/>
    </row>
    <row r="13" spans="2:37" ht="36" customHeight="1">
      <c r="B13" s="899"/>
      <c r="C13" s="1102"/>
      <c r="D13" s="288"/>
      <c r="E13" s="237" t="s">
        <v>499</v>
      </c>
      <c r="F13" s="237"/>
      <c r="G13" s="500"/>
      <c r="H13" s="263"/>
      <c r="I13" s="598" t="s">
        <v>500</v>
      </c>
      <c r="J13" s="252" t="s">
        <v>498</v>
      </c>
      <c r="K13" s="478">
        <v>1</v>
      </c>
      <c r="L13" s="496">
        <v>4</v>
      </c>
      <c r="M13" s="495">
        <v>1</v>
      </c>
      <c r="N13" s="495"/>
      <c r="O13" s="501"/>
      <c r="P13" s="502"/>
      <c r="Q13" s="232"/>
      <c r="R13" s="503"/>
      <c r="S13" s="604"/>
      <c r="T13" s="604"/>
      <c r="U13" s="604"/>
      <c r="V13" s="604"/>
      <c r="W13" s="604"/>
      <c r="X13" s="604"/>
      <c r="Y13" s="604"/>
      <c r="Z13" s="604"/>
      <c r="AA13" s="604"/>
      <c r="AB13" s="604"/>
      <c r="AC13" s="604"/>
      <c r="AD13" s="604"/>
      <c r="AE13" s="604"/>
      <c r="AF13" s="901"/>
      <c r="AG13" s="901"/>
      <c r="AH13" s="674"/>
      <c r="AI13" s="975"/>
      <c r="AJ13" s="975"/>
      <c r="AK13" s="495"/>
    </row>
    <row r="14" spans="2:37" ht="52.5" customHeight="1">
      <c r="B14" s="838"/>
      <c r="C14" s="1102"/>
      <c r="D14" s="288"/>
      <c r="E14" s="326" t="s">
        <v>501</v>
      </c>
      <c r="F14" s="326"/>
      <c r="G14" s="504"/>
      <c r="H14" s="327"/>
      <c r="I14" s="598" t="s">
        <v>502</v>
      </c>
      <c r="J14" s="598" t="s">
        <v>503</v>
      </c>
      <c r="K14" s="478">
        <v>1</v>
      </c>
      <c r="L14" s="496">
        <v>1</v>
      </c>
      <c r="M14" s="505">
        <v>1</v>
      </c>
      <c r="N14" s="495"/>
      <c r="O14" s="506"/>
      <c r="P14" s="507"/>
      <c r="Q14" s="267"/>
      <c r="R14" s="508"/>
      <c r="S14" s="607"/>
      <c r="T14" s="607"/>
      <c r="U14" s="607"/>
      <c r="V14" s="607"/>
      <c r="W14" s="607"/>
      <c r="X14" s="607"/>
      <c r="Y14" s="607"/>
      <c r="Z14" s="607"/>
      <c r="AA14" s="607"/>
      <c r="AB14" s="607"/>
      <c r="AC14" s="607"/>
      <c r="AD14" s="607"/>
      <c r="AE14" s="607"/>
      <c r="AF14" s="901"/>
      <c r="AG14" s="901"/>
      <c r="AH14" s="651"/>
      <c r="AI14" s="1014"/>
      <c r="AJ14" s="1014"/>
      <c r="AK14" s="495"/>
    </row>
    <row r="15" spans="2:37" ht="52.5" customHeight="1">
      <c r="B15" s="838"/>
      <c r="C15" s="1102"/>
      <c r="D15" s="288"/>
      <c r="E15" s="248" t="s">
        <v>504</v>
      </c>
      <c r="F15" s="326"/>
      <c r="G15" s="504"/>
      <c r="H15" s="327"/>
      <c r="I15" s="598" t="s">
        <v>505</v>
      </c>
      <c r="J15" s="598" t="s">
        <v>506</v>
      </c>
      <c r="K15" s="478">
        <v>0</v>
      </c>
      <c r="L15" s="496">
        <v>1</v>
      </c>
      <c r="M15" s="505">
        <v>0</v>
      </c>
      <c r="N15" s="495"/>
      <c r="O15" s="497"/>
      <c r="P15" s="507"/>
      <c r="Q15" s="267"/>
      <c r="R15" s="508"/>
      <c r="S15" s="607"/>
      <c r="T15" s="607"/>
      <c r="U15" s="607"/>
      <c r="V15" s="607"/>
      <c r="W15" s="607"/>
      <c r="X15" s="607"/>
      <c r="Y15" s="607"/>
      <c r="Z15" s="607"/>
      <c r="AA15" s="607"/>
      <c r="AB15" s="607"/>
      <c r="AC15" s="607"/>
      <c r="AD15" s="607"/>
      <c r="AE15" s="607"/>
      <c r="AF15" s="901"/>
      <c r="AG15" s="901"/>
      <c r="AH15" s="651"/>
      <c r="AI15" s="1014"/>
      <c r="AJ15" s="1014"/>
      <c r="AK15" s="495"/>
    </row>
    <row r="16" spans="2:37" ht="52.5" customHeight="1">
      <c r="B16" s="838"/>
      <c r="C16" s="1102"/>
      <c r="D16" s="288"/>
      <c r="E16" s="248" t="s">
        <v>507</v>
      </c>
      <c r="F16" s="326"/>
      <c r="G16" s="504"/>
      <c r="H16" s="327"/>
      <c r="I16" s="598" t="s">
        <v>508</v>
      </c>
      <c r="J16" s="598"/>
      <c r="K16" s="478">
        <v>0</v>
      </c>
      <c r="L16" s="496">
        <v>4</v>
      </c>
      <c r="M16" s="505">
        <v>1</v>
      </c>
      <c r="N16" s="495"/>
      <c r="O16" s="497"/>
      <c r="P16" s="507"/>
      <c r="Q16" s="267"/>
      <c r="R16" s="508"/>
      <c r="S16" s="607"/>
      <c r="T16" s="607"/>
      <c r="U16" s="607"/>
      <c r="V16" s="607"/>
      <c r="W16" s="607"/>
      <c r="X16" s="607"/>
      <c r="Y16" s="607"/>
      <c r="Z16" s="607"/>
      <c r="AA16" s="607"/>
      <c r="AB16" s="607"/>
      <c r="AC16" s="607"/>
      <c r="AD16" s="607"/>
      <c r="AE16" s="607"/>
      <c r="AF16" s="901"/>
      <c r="AG16" s="901"/>
      <c r="AH16" s="651"/>
      <c r="AI16" s="1014"/>
      <c r="AJ16" s="1014"/>
      <c r="AK16" s="495"/>
    </row>
    <row r="17" spans="2:37" ht="52.5" customHeight="1">
      <c r="B17" s="838"/>
      <c r="C17" s="1103"/>
      <c r="D17" s="288"/>
      <c r="E17" s="248" t="s">
        <v>509</v>
      </c>
      <c r="F17" s="326"/>
      <c r="G17" s="504"/>
      <c r="H17" s="327"/>
      <c r="I17" s="598" t="s">
        <v>510</v>
      </c>
      <c r="J17" s="598" t="s">
        <v>511</v>
      </c>
      <c r="K17" s="478">
        <v>0</v>
      </c>
      <c r="L17" s="496">
        <v>1</v>
      </c>
      <c r="M17" s="505">
        <v>1</v>
      </c>
      <c r="N17" s="495"/>
      <c r="O17" s="501"/>
      <c r="P17" s="507"/>
      <c r="Q17" s="267"/>
      <c r="R17" s="508"/>
      <c r="S17" s="607"/>
      <c r="T17" s="607"/>
      <c r="U17" s="607"/>
      <c r="V17" s="607"/>
      <c r="W17" s="607"/>
      <c r="X17" s="607"/>
      <c r="Y17" s="607"/>
      <c r="Z17" s="607"/>
      <c r="AA17" s="607"/>
      <c r="AB17" s="607"/>
      <c r="AC17" s="607"/>
      <c r="AD17" s="607"/>
      <c r="AE17" s="607"/>
      <c r="AF17" s="901"/>
      <c r="AG17" s="901"/>
      <c r="AH17" s="651"/>
      <c r="AI17" s="1014"/>
      <c r="AJ17" s="1014"/>
      <c r="AK17" s="495"/>
    </row>
    <row r="18" spans="2:37" s="711" customFormat="1" ht="59.25" customHeight="1">
      <c r="B18" s="838"/>
      <c r="C18" s="704"/>
      <c r="D18" s="704"/>
      <c r="E18" s="248" t="s">
        <v>512</v>
      </c>
      <c r="F18" s="326"/>
      <c r="G18" s="327"/>
      <c r="H18" s="327"/>
      <c r="I18" s="367" t="s">
        <v>513</v>
      </c>
      <c r="J18" s="367" t="s">
        <v>514</v>
      </c>
      <c r="K18" s="705">
        <v>0</v>
      </c>
      <c r="L18" s="706">
        <v>4</v>
      </c>
      <c r="M18" s="327">
        <v>1</v>
      </c>
      <c r="N18" s="263"/>
      <c r="O18" s="707"/>
      <c r="P18" s="708">
        <v>0</v>
      </c>
      <c r="Q18" s="685">
        <v>0</v>
      </c>
      <c r="R18" s="709">
        <v>0</v>
      </c>
      <c r="S18" s="685">
        <v>0</v>
      </c>
      <c r="T18" s="685">
        <f>850000*10</f>
        <v>8500000</v>
      </c>
      <c r="U18" s="685">
        <v>0</v>
      </c>
      <c r="V18" s="685">
        <v>0</v>
      </c>
      <c r="W18" s="685">
        <v>0</v>
      </c>
      <c r="X18" s="685">
        <v>0</v>
      </c>
      <c r="Y18" s="685">
        <v>0</v>
      </c>
      <c r="Z18" s="685">
        <v>0</v>
      </c>
      <c r="AA18" s="685">
        <v>0</v>
      </c>
      <c r="AB18" s="685">
        <v>0</v>
      </c>
      <c r="AC18" s="685">
        <v>0</v>
      </c>
      <c r="AD18" s="685">
        <v>0</v>
      </c>
      <c r="AE18" s="685">
        <v>0</v>
      </c>
      <c r="AF18" s="901"/>
      <c r="AG18" s="901"/>
      <c r="AH18" s="327"/>
      <c r="AI18" s="1014"/>
      <c r="AJ18" s="1014"/>
      <c r="AK18" s="710"/>
    </row>
    <row r="19" spans="2:37" ht="52.5" customHeight="1">
      <c r="B19" s="838"/>
      <c r="C19" s="288"/>
      <c r="D19" s="288"/>
      <c r="E19" s="248" t="s">
        <v>515</v>
      </c>
      <c r="F19" s="326"/>
      <c r="G19" s="504"/>
      <c r="H19" s="327"/>
      <c r="I19" s="598" t="s">
        <v>516</v>
      </c>
      <c r="J19" s="598"/>
      <c r="K19" s="478">
        <v>0</v>
      </c>
      <c r="L19" s="496">
        <v>1</v>
      </c>
      <c r="M19" s="505">
        <v>1</v>
      </c>
      <c r="N19" s="495"/>
      <c r="O19" s="497"/>
      <c r="P19" s="507"/>
      <c r="Q19" s="267"/>
      <c r="R19" s="508"/>
      <c r="S19" s="607"/>
      <c r="T19" s="607"/>
      <c r="U19" s="607"/>
      <c r="V19" s="607"/>
      <c r="W19" s="607"/>
      <c r="X19" s="607"/>
      <c r="Y19" s="607"/>
      <c r="Z19" s="607"/>
      <c r="AA19" s="607"/>
      <c r="AB19" s="607"/>
      <c r="AC19" s="607"/>
      <c r="AD19" s="607"/>
      <c r="AE19" s="607"/>
      <c r="AF19" s="901"/>
      <c r="AG19" s="901"/>
      <c r="AH19" s="651"/>
      <c r="AI19" s="1014"/>
      <c r="AJ19" s="1014"/>
      <c r="AK19" s="495"/>
    </row>
    <row r="20" spans="2:37" ht="17.25" customHeight="1" thickBot="1">
      <c r="B20" s="839"/>
      <c r="C20" s="290"/>
      <c r="D20" s="290"/>
      <c r="E20" s="510"/>
      <c r="F20" s="510"/>
      <c r="G20" s="653"/>
      <c r="H20" s="328"/>
      <c r="I20" s="654"/>
      <c r="J20" s="654"/>
      <c r="K20" s="291"/>
      <c r="L20" s="655"/>
      <c r="M20" s="656"/>
      <c r="N20" s="495"/>
      <c r="O20" s="553"/>
      <c r="P20" s="511"/>
      <c r="Q20" s="284"/>
      <c r="R20" s="512"/>
      <c r="S20" s="637"/>
      <c r="T20" s="637"/>
      <c r="U20" s="637"/>
      <c r="V20" s="637"/>
      <c r="W20" s="637"/>
      <c r="X20" s="637"/>
      <c r="Y20" s="637"/>
      <c r="Z20" s="637"/>
      <c r="AA20" s="637"/>
      <c r="AB20" s="637"/>
      <c r="AC20" s="637"/>
      <c r="AD20" s="637"/>
      <c r="AE20" s="637"/>
      <c r="AF20" s="959"/>
      <c r="AG20" s="959"/>
      <c r="AH20" s="513"/>
      <c r="AI20" s="976"/>
      <c r="AJ20" s="976"/>
      <c r="AK20" s="495"/>
    </row>
    <row r="21" spans="2:37" ht="4.5" customHeight="1" thickBot="1">
      <c r="B21" s="964"/>
      <c r="C21" s="965"/>
      <c r="D21" s="965"/>
      <c r="E21" s="965"/>
      <c r="F21" s="965"/>
      <c r="G21" s="965"/>
      <c r="H21" s="965"/>
      <c r="I21" s="965"/>
      <c r="J21" s="965"/>
      <c r="K21" s="965"/>
      <c r="L21" s="965"/>
      <c r="M21" s="965"/>
      <c r="N21" s="965"/>
      <c r="O21" s="965"/>
      <c r="P21" s="965"/>
      <c r="Q21" s="965"/>
      <c r="R21" s="965"/>
      <c r="S21" s="965"/>
      <c r="T21" s="965"/>
      <c r="U21" s="965"/>
      <c r="V21" s="965"/>
      <c r="W21" s="965"/>
      <c r="X21" s="965"/>
      <c r="Y21" s="965"/>
      <c r="Z21" s="965"/>
      <c r="AA21" s="965"/>
      <c r="AB21" s="965"/>
      <c r="AC21" s="965"/>
      <c r="AD21" s="965"/>
      <c r="AE21" s="965"/>
      <c r="AF21" s="965"/>
      <c r="AG21" s="965"/>
      <c r="AH21" s="965"/>
      <c r="AI21" s="965"/>
      <c r="AJ21" s="965"/>
      <c r="AK21" s="966"/>
    </row>
    <row r="22" spans="2:37" ht="51.75" customHeight="1" thickBot="1">
      <c r="B22" s="244" t="s">
        <v>12</v>
      </c>
      <c r="C22" s="245"/>
      <c r="D22" s="209" t="s">
        <v>28</v>
      </c>
      <c r="E22" s="209" t="s">
        <v>13</v>
      </c>
      <c r="F22" s="209" t="s">
        <v>27</v>
      </c>
      <c r="G22" s="211" t="s">
        <v>25</v>
      </c>
      <c r="H22" s="211" t="s">
        <v>26</v>
      </c>
      <c r="I22" s="212" t="s">
        <v>14</v>
      </c>
      <c r="J22" s="269" t="s">
        <v>29</v>
      </c>
      <c r="K22" s="214"/>
      <c r="L22" s="216"/>
      <c r="M22" s="216"/>
      <c r="N22" s="217"/>
      <c r="O22" s="218"/>
      <c r="P22" s="219">
        <f aca="true" t="shared" si="2" ref="P22:AE22">SUM(P23:P24)</f>
        <v>0</v>
      </c>
      <c r="Q22" s="220">
        <f t="shared" si="2"/>
        <v>0</v>
      </c>
      <c r="R22" s="221">
        <f t="shared" si="2"/>
        <v>0</v>
      </c>
      <c r="S22" s="220">
        <f t="shared" si="2"/>
        <v>0</v>
      </c>
      <c r="T22" s="221">
        <f t="shared" si="2"/>
        <v>1000000</v>
      </c>
      <c r="U22" s="220">
        <f t="shared" si="2"/>
        <v>0</v>
      </c>
      <c r="V22" s="221">
        <f t="shared" si="2"/>
        <v>0</v>
      </c>
      <c r="W22" s="220">
        <f t="shared" si="2"/>
        <v>0</v>
      </c>
      <c r="X22" s="221">
        <f t="shared" si="2"/>
        <v>0</v>
      </c>
      <c r="Y22" s="220">
        <f t="shared" si="2"/>
        <v>0</v>
      </c>
      <c r="Z22" s="221">
        <f t="shared" si="2"/>
        <v>0</v>
      </c>
      <c r="AA22" s="220">
        <f t="shared" si="2"/>
        <v>0</v>
      </c>
      <c r="AB22" s="221">
        <f t="shared" si="2"/>
        <v>0</v>
      </c>
      <c r="AC22" s="220">
        <f t="shared" si="2"/>
        <v>0</v>
      </c>
      <c r="AD22" s="221">
        <f t="shared" si="2"/>
        <v>0</v>
      </c>
      <c r="AE22" s="220">
        <f t="shared" si="2"/>
        <v>0</v>
      </c>
      <c r="AF22" s="221">
        <f>+AD22+AB22+Z22+X22+V22+T22+R22+P22</f>
        <v>1000000</v>
      </c>
      <c r="AG22" s="220">
        <f>+AE22+AC22+Y22+W22+U22+Q22</f>
        <v>0</v>
      </c>
      <c r="AH22" s="223">
        <f>SUM(AH23:AH24)</f>
        <v>0</v>
      </c>
      <c r="AI22" s="224"/>
      <c r="AJ22" s="224"/>
      <c r="AK22" s="225"/>
    </row>
    <row r="23" spans="2:37" ht="53.25" customHeight="1">
      <c r="B23" s="899" t="s">
        <v>533</v>
      </c>
      <c r="C23" s="1084" t="s">
        <v>520</v>
      </c>
      <c r="D23" s="517"/>
      <c r="E23" s="248" t="s">
        <v>517</v>
      </c>
      <c r="F23" s="248"/>
      <c r="G23" s="329"/>
      <c r="H23" s="263"/>
      <c r="I23" s="518" t="s">
        <v>518</v>
      </c>
      <c r="J23" s="519" t="s">
        <v>519</v>
      </c>
      <c r="K23" s="712">
        <v>0.35</v>
      </c>
      <c r="L23" s="712">
        <v>1</v>
      </c>
      <c r="M23" s="441"/>
      <c r="N23" s="1095"/>
      <c r="O23" s="1097"/>
      <c r="P23" s="520"/>
      <c r="Q23" s="259"/>
      <c r="R23" s="259"/>
      <c r="S23" s="259"/>
      <c r="T23" s="259">
        <v>1000000</v>
      </c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873">
        <f>+P23:P24+R23:R24+T23:T24+V23:V24+X23:X24+Z23:Z24+AB23:AB24+AD23:AD24</f>
        <v>1000000</v>
      </c>
      <c r="AG23" s="873">
        <f>+Q23:Q24+S23:S24+W23:W24+AE23:AE24</f>
        <v>0</v>
      </c>
      <c r="AH23" s="876" t="s">
        <v>396</v>
      </c>
      <c r="AI23" s="975"/>
      <c r="AJ23" s="886"/>
      <c r="AK23" s="863"/>
    </row>
    <row r="24" spans="2:38" ht="27" customHeight="1" thickBot="1">
      <c r="B24" s="839"/>
      <c r="C24" s="1083"/>
      <c r="D24" s="524"/>
      <c r="E24" s="510"/>
      <c r="F24" s="510"/>
      <c r="G24" s="525"/>
      <c r="H24" s="328"/>
      <c r="I24" s="675"/>
      <c r="J24" s="676"/>
      <c r="K24" s="330"/>
      <c r="L24" s="334"/>
      <c r="M24" s="280"/>
      <c r="N24" s="1096"/>
      <c r="O24" s="1098"/>
      <c r="P24" s="282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1099"/>
      <c r="AG24" s="1099"/>
      <c r="AH24" s="878"/>
      <c r="AI24" s="976"/>
      <c r="AJ24" s="888"/>
      <c r="AK24" s="847"/>
      <c r="AL24" s="528"/>
    </row>
    <row r="25" spans="2:38" ht="4.5" customHeight="1" thickBot="1">
      <c r="B25" s="964"/>
      <c r="C25" s="965"/>
      <c r="D25" s="965"/>
      <c r="E25" s="965"/>
      <c r="F25" s="965"/>
      <c r="G25" s="965"/>
      <c r="H25" s="965"/>
      <c r="I25" s="965"/>
      <c r="J25" s="965"/>
      <c r="K25" s="965"/>
      <c r="L25" s="965"/>
      <c r="M25" s="965"/>
      <c r="N25" s="965"/>
      <c r="O25" s="965"/>
      <c r="P25" s="965"/>
      <c r="Q25" s="965"/>
      <c r="R25" s="965"/>
      <c r="S25" s="965"/>
      <c r="T25" s="965"/>
      <c r="U25" s="965"/>
      <c r="V25" s="965"/>
      <c r="W25" s="965"/>
      <c r="X25" s="965"/>
      <c r="Y25" s="965"/>
      <c r="Z25" s="965"/>
      <c r="AA25" s="965"/>
      <c r="AB25" s="965"/>
      <c r="AC25" s="965"/>
      <c r="AD25" s="965"/>
      <c r="AE25" s="965"/>
      <c r="AF25" s="965"/>
      <c r="AG25" s="965"/>
      <c r="AH25" s="965"/>
      <c r="AI25" s="965"/>
      <c r="AJ25" s="965"/>
      <c r="AK25" s="966"/>
      <c r="AL25" s="528"/>
    </row>
    <row r="26" spans="2:38" ht="74.25" customHeight="1" thickBot="1">
      <c r="B26" s="244" t="s">
        <v>12</v>
      </c>
      <c r="C26" s="245"/>
      <c r="D26" s="209" t="s">
        <v>28</v>
      </c>
      <c r="E26" s="209" t="s">
        <v>13</v>
      </c>
      <c r="F26" s="209" t="s">
        <v>27</v>
      </c>
      <c r="G26" s="211" t="s">
        <v>25</v>
      </c>
      <c r="H26" s="211" t="s">
        <v>26</v>
      </c>
      <c r="I26" s="212" t="s">
        <v>15</v>
      </c>
      <c r="J26" s="269" t="s">
        <v>29</v>
      </c>
      <c r="K26" s="214"/>
      <c r="L26" s="215"/>
      <c r="M26" s="216"/>
      <c r="N26" s="217"/>
      <c r="O26" s="218"/>
      <c r="P26" s="219">
        <f aca="true" t="shared" si="3" ref="P26:AE26">SUM(P27:P30)</f>
        <v>5000000</v>
      </c>
      <c r="Q26" s="220">
        <f t="shared" si="3"/>
        <v>0</v>
      </c>
      <c r="R26" s="221">
        <f t="shared" si="3"/>
        <v>0</v>
      </c>
      <c r="S26" s="220">
        <f t="shared" si="3"/>
        <v>0</v>
      </c>
      <c r="T26" s="221">
        <f t="shared" si="3"/>
        <v>0</v>
      </c>
      <c r="U26" s="220">
        <f t="shared" si="3"/>
        <v>0</v>
      </c>
      <c r="V26" s="221">
        <f t="shared" si="3"/>
        <v>0</v>
      </c>
      <c r="W26" s="220">
        <f t="shared" si="3"/>
        <v>0</v>
      </c>
      <c r="X26" s="221">
        <f t="shared" si="3"/>
        <v>0</v>
      </c>
      <c r="Y26" s="220">
        <f t="shared" si="3"/>
        <v>0</v>
      </c>
      <c r="Z26" s="221">
        <f t="shared" si="3"/>
        <v>0</v>
      </c>
      <c r="AA26" s="220">
        <f t="shared" si="3"/>
        <v>0</v>
      </c>
      <c r="AB26" s="221">
        <f t="shared" si="3"/>
        <v>0</v>
      </c>
      <c r="AC26" s="220">
        <f t="shared" si="3"/>
        <v>0</v>
      </c>
      <c r="AD26" s="221">
        <f t="shared" si="3"/>
        <v>0</v>
      </c>
      <c r="AE26" s="220">
        <f t="shared" si="3"/>
        <v>0</v>
      </c>
      <c r="AF26" s="222">
        <f>+AD26+Z26+X26+V26+T26+P26</f>
        <v>5000000</v>
      </c>
      <c r="AG26" s="220">
        <f>+AE26+AC26+AA26+Y26+W26+U26+S26+Q26</f>
        <v>0</v>
      </c>
      <c r="AH26" s="223">
        <f>SUM(AH27:AH30)</f>
        <v>0</v>
      </c>
      <c r="AI26" s="224"/>
      <c r="AJ26" s="224"/>
      <c r="AK26" s="225"/>
      <c r="AL26" s="528"/>
    </row>
    <row r="27" spans="2:38" ht="57.75" customHeight="1">
      <c r="B27" s="837" t="s">
        <v>533</v>
      </c>
      <c r="C27" s="1081" t="s">
        <v>521</v>
      </c>
      <c r="D27" s="247"/>
      <c r="E27" s="249" t="s">
        <v>545</v>
      </c>
      <c r="F27" s="249"/>
      <c r="G27" s="250"/>
      <c r="H27" s="251"/>
      <c r="I27" s="1089" t="s">
        <v>543</v>
      </c>
      <c r="J27" s="1092" t="s">
        <v>544</v>
      </c>
      <c r="K27" s="938">
        <v>0</v>
      </c>
      <c r="L27" s="1073">
        <v>1</v>
      </c>
      <c r="M27" s="1073">
        <v>1</v>
      </c>
      <c r="N27" s="852"/>
      <c r="O27" s="859"/>
      <c r="P27" s="256">
        <v>5000000</v>
      </c>
      <c r="Q27" s="257"/>
      <c r="R27" s="258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9"/>
      <c r="AE27" s="259"/>
      <c r="AF27" s="873">
        <f>+P27:P30+R27:R30+T27:T30+V27:V30+X27:X30+Z27:Z30+AB27:AB30+AD27:AD30</f>
        <v>5000000</v>
      </c>
      <c r="AG27" s="873">
        <f>+Q27:Q30+S27:S30+U27:U30+W27:W30+Y27:Y30+AA27:AA30+AC27:AC30+AE27:AE30</f>
        <v>0</v>
      </c>
      <c r="AH27" s="876" t="s">
        <v>396</v>
      </c>
      <c r="AI27" s="886"/>
      <c r="AJ27" s="886"/>
      <c r="AK27" s="863"/>
      <c r="AL27" s="528"/>
    </row>
    <row r="28" spans="2:38" ht="21" customHeight="1">
      <c r="B28" s="838"/>
      <c r="C28" s="1082"/>
      <c r="D28" s="288"/>
      <c r="E28" s="237" t="s">
        <v>546</v>
      </c>
      <c r="F28" s="237"/>
      <c r="G28" s="238"/>
      <c r="H28" s="263"/>
      <c r="I28" s="1090"/>
      <c r="J28" s="1090"/>
      <c r="K28" s="939"/>
      <c r="L28" s="1093"/>
      <c r="M28" s="1074"/>
      <c r="N28" s="853"/>
      <c r="O28" s="872"/>
      <c r="P28" s="265"/>
      <c r="Q28" s="266"/>
      <c r="R28" s="267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59"/>
      <c r="AE28" s="259"/>
      <c r="AF28" s="874"/>
      <c r="AG28" s="874"/>
      <c r="AH28" s="877"/>
      <c r="AI28" s="886"/>
      <c r="AJ28" s="886"/>
      <c r="AK28" s="863"/>
      <c r="AL28" s="528"/>
    </row>
    <row r="29" spans="2:38" ht="21" customHeight="1">
      <c r="B29" s="838"/>
      <c r="C29" s="1082"/>
      <c r="D29" s="288"/>
      <c r="E29" s="248"/>
      <c r="F29" s="248"/>
      <c r="G29" s="329"/>
      <c r="H29" s="327"/>
      <c r="I29" s="1090"/>
      <c r="J29" s="1090"/>
      <c r="K29" s="939"/>
      <c r="L29" s="1093"/>
      <c r="M29" s="1074"/>
      <c r="N29" s="853"/>
      <c r="O29" s="872"/>
      <c r="P29" s="265"/>
      <c r="Q29" s="266"/>
      <c r="R29" s="267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875"/>
      <c r="AG29" s="875"/>
      <c r="AH29" s="877"/>
      <c r="AI29" s="887"/>
      <c r="AJ29" s="887"/>
      <c r="AK29" s="864"/>
      <c r="AL29" s="528"/>
    </row>
    <row r="30" spans="2:37" ht="48" customHeight="1" thickBot="1">
      <c r="B30" s="839"/>
      <c r="C30" s="1083"/>
      <c r="D30" s="290"/>
      <c r="E30" s="331"/>
      <c r="F30" s="331"/>
      <c r="G30" s="672"/>
      <c r="H30" s="328"/>
      <c r="I30" s="1091"/>
      <c r="J30" s="1091"/>
      <c r="K30" s="940"/>
      <c r="L30" s="1094"/>
      <c r="M30" s="1075"/>
      <c r="N30" s="854"/>
      <c r="O30" s="860"/>
      <c r="P30" s="282"/>
      <c r="Q30" s="283"/>
      <c r="R30" s="284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862"/>
      <c r="AG30" s="862"/>
      <c r="AH30" s="878"/>
      <c r="AI30" s="888"/>
      <c r="AJ30" s="888"/>
      <c r="AK30" s="847"/>
    </row>
    <row r="31" ht="15.75" thickBot="1"/>
    <row r="32" spans="2:37" ht="47.25" customHeight="1" thickBot="1">
      <c r="B32" s="244" t="s">
        <v>12</v>
      </c>
      <c r="C32" s="245"/>
      <c r="D32" s="209" t="s">
        <v>28</v>
      </c>
      <c r="E32" s="209" t="s">
        <v>13</v>
      </c>
      <c r="F32" s="209" t="s">
        <v>27</v>
      </c>
      <c r="G32" s="211" t="s">
        <v>25</v>
      </c>
      <c r="H32" s="211" t="s">
        <v>26</v>
      </c>
      <c r="I32" s="212" t="s">
        <v>15</v>
      </c>
      <c r="J32" s="269" t="s">
        <v>29</v>
      </c>
      <c r="K32" s="214"/>
      <c r="L32" s="215"/>
      <c r="M32" s="216"/>
      <c r="N32" s="217"/>
      <c r="O32" s="218"/>
      <c r="P32" s="219">
        <f aca="true" t="shared" si="4" ref="P32:AE32">SUM(P33:P35)</f>
        <v>0</v>
      </c>
      <c r="Q32" s="220">
        <f t="shared" si="4"/>
        <v>0</v>
      </c>
      <c r="R32" s="221">
        <f t="shared" si="4"/>
        <v>10000000</v>
      </c>
      <c r="S32" s="220">
        <f t="shared" si="4"/>
        <v>0</v>
      </c>
      <c r="T32" s="221">
        <f t="shared" si="4"/>
        <v>0</v>
      </c>
      <c r="U32" s="220">
        <f t="shared" si="4"/>
        <v>0</v>
      </c>
      <c r="V32" s="221">
        <f t="shared" si="4"/>
        <v>0</v>
      </c>
      <c r="W32" s="220">
        <f t="shared" si="4"/>
        <v>0</v>
      </c>
      <c r="X32" s="221">
        <f t="shared" si="4"/>
        <v>0</v>
      </c>
      <c r="Y32" s="220">
        <f t="shared" si="4"/>
        <v>0</v>
      </c>
      <c r="Z32" s="221">
        <f t="shared" si="4"/>
        <v>0</v>
      </c>
      <c r="AA32" s="220">
        <f t="shared" si="4"/>
        <v>0</v>
      </c>
      <c r="AB32" s="221">
        <f t="shared" si="4"/>
        <v>0</v>
      </c>
      <c r="AC32" s="220">
        <f t="shared" si="4"/>
        <v>0</v>
      </c>
      <c r="AD32" s="221">
        <f t="shared" si="4"/>
        <v>0</v>
      </c>
      <c r="AE32" s="220">
        <f t="shared" si="4"/>
        <v>0</v>
      </c>
      <c r="AF32" s="222">
        <f>+P32+R32+T32+Z32+AB32+AD32</f>
        <v>10000000</v>
      </c>
      <c r="AG32" s="220">
        <f>+Q32+U32+W32+Y32+AA32+AC32+AE32</f>
        <v>0</v>
      </c>
      <c r="AH32" s="223">
        <f>SUM(AH33:AH35)</f>
        <v>0</v>
      </c>
      <c r="AI32" s="224"/>
      <c r="AJ32" s="224"/>
      <c r="AK32" s="225"/>
    </row>
    <row r="33" spans="2:37" ht="48" customHeight="1">
      <c r="B33" s="837" t="s">
        <v>533</v>
      </c>
      <c r="C33" s="1081" t="s">
        <v>522</v>
      </c>
      <c r="D33" s="247"/>
      <c r="E33" s="249" t="s">
        <v>541</v>
      </c>
      <c r="F33" s="249"/>
      <c r="G33" s="250"/>
      <c r="H33" s="251"/>
      <c r="I33" s="1089" t="s">
        <v>538</v>
      </c>
      <c r="J33" s="1092" t="s">
        <v>539</v>
      </c>
      <c r="K33" s="879">
        <v>0</v>
      </c>
      <c r="L33" s="852">
        <v>1</v>
      </c>
      <c r="M33" s="852">
        <v>1</v>
      </c>
      <c r="N33" s="852"/>
      <c r="O33" s="859"/>
      <c r="P33" s="256"/>
      <c r="Q33" s="257"/>
      <c r="R33" s="258">
        <v>10000000</v>
      </c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9"/>
      <c r="AE33" s="259"/>
      <c r="AF33" s="873">
        <f>+P33:P35+R33:R35+T33:T35+V33:V35+X33:X35+Z33:Z35+AB33:AB35+AD33:AD35</f>
        <v>10000000</v>
      </c>
      <c r="AG33" s="873">
        <f>+Q33:Q35+S33:S35+U33:U35+W33:W35+Y33:Y35+AA33:AA35+AC33:AC35+AE33:AE35</f>
        <v>0</v>
      </c>
      <c r="AH33" s="876" t="s">
        <v>396</v>
      </c>
      <c r="AI33" s="886"/>
      <c r="AJ33" s="886"/>
      <c r="AK33" s="863"/>
    </row>
    <row r="34" spans="2:37" ht="39" customHeight="1">
      <c r="B34" s="838"/>
      <c r="C34" s="1082"/>
      <c r="D34" s="288"/>
      <c r="E34" s="237" t="s">
        <v>542</v>
      </c>
      <c r="F34" s="237"/>
      <c r="G34" s="238"/>
      <c r="H34" s="263"/>
      <c r="I34" s="1090"/>
      <c r="J34" s="1090"/>
      <c r="K34" s="880"/>
      <c r="L34" s="853"/>
      <c r="M34" s="906"/>
      <c r="N34" s="853"/>
      <c r="O34" s="872"/>
      <c r="P34" s="265"/>
      <c r="Q34" s="266"/>
      <c r="R34" s="267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59"/>
      <c r="AE34" s="259"/>
      <c r="AF34" s="874"/>
      <c r="AG34" s="874"/>
      <c r="AH34" s="877"/>
      <c r="AI34" s="886"/>
      <c r="AJ34" s="886"/>
      <c r="AK34" s="863"/>
    </row>
    <row r="35" spans="2:37" ht="41.25" customHeight="1" thickBot="1">
      <c r="B35" s="839"/>
      <c r="C35" s="1083"/>
      <c r="D35" s="290"/>
      <c r="E35" s="331"/>
      <c r="F35" s="331"/>
      <c r="G35" s="672"/>
      <c r="H35" s="328"/>
      <c r="I35" s="1091"/>
      <c r="J35" s="1091"/>
      <c r="K35" s="881"/>
      <c r="L35" s="854"/>
      <c r="M35" s="907"/>
      <c r="N35" s="854"/>
      <c r="O35" s="860"/>
      <c r="P35" s="282"/>
      <c r="Q35" s="283"/>
      <c r="R35" s="284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862"/>
      <c r="AG35" s="862"/>
      <c r="AH35" s="878"/>
      <c r="AI35" s="888"/>
      <c r="AJ35" s="888"/>
      <c r="AK35" s="847"/>
    </row>
    <row r="36" ht="15.75" thickBot="1"/>
    <row r="37" spans="2:37" ht="34.5" thickBot="1">
      <c r="B37" s="244" t="s">
        <v>12</v>
      </c>
      <c r="C37" s="245"/>
      <c r="D37" s="209" t="s">
        <v>28</v>
      </c>
      <c r="E37" s="209" t="s">
        <v>13</v>
      </c>
      <c r="F37" s="209" t="s">
        <v>27</v>
      </c>
      <c r="G37" s="211" t="s">
        <v>25</v>
      </c>
      <c r="H37" s="211" t="s">
        <v>26</v>
      </c>
      <c r="I37" s="212" t="s">
        <v>15</v>
      </c>
      <c r="J37" s="269" t="s">
        <v>29</v>
      </c>
      <c r="K37" s="214"/>
      <c r="L37" s="215"/>
      <c r="M37" s="216"/>
      <c r="N37" s="217"/>
      <c r="O37" s="218"/>
      <c r="P37" s="219">
        <f aca="true" t="shared" si="5" ref="P37:AC37">SUM(P38:P41)</f>
        <v>0</v>
      </c>
      <c r="Q37" s="220">
        <f t="shared" si="5"/>
        <v>0</v>
      </c>
      <c r="R37" s="221">
        <f t="shared" si="5"/>
        <v>0</v>
      </c>
      <c r="S37" s="220">
        <f t="shared" si="5"/>
        <v>0</v>
      </c>
      <c r="T37" s="221">
        <f t="shared" si="5"/>
        <v>0</v>
      </c>
      <c r="U37" s="220">
        <f t="shared" si="5"/>
        <v>0</v>
      </c>
      <c r="V37" s="221">
        <f t="shared" si="5"/>
        <v>0</v>
      </c>
      <c r="W37" s="220">
        <f t="shared" si="5"/>
        <v>0</v>
      </c>
      <c r="X37" s="221">
        <f t="shared" si="5"/>
        <v>0</v>
      </c>
      <c r="Y37" s="220">
        <f t="shared" si="5"/>
        <v>0</v>
      </c>
      <c r="Z37" s="221">
        <f t="shared" si="5"/>
        <v>0</v>
      </c>
      <c r="AA37" s="220">
        <f t="shared" si="5"/>
        <v>0</v>
      </c>
      <c r="AB37" s="221">
        <f t="shared" si="5"/>
        <v>0</v>
      </c>
      <c r="AC37" s="220">
        <f t="shared" si="5"/>
        <v>0</v>
      </c>
      <c r="AD37" s="221" t="s">
        <v>405</v>
      </c>
      <c r="AE37" s="220">
        <f>SUM(AE38:AE41)</f>
        <v>0</v>
      </c>
      <c r="AF37" s="222">
        <f>AF38</f>
        <v>0</v>
      </c>
      <c r="AG37" s="220">
        <f>AG38</f>
        <v>0</v>
      </c>
      <c r="AH37" s="223">
        <f>SUM(AH38:AH41)</f>
        <v>0</v>
      </c>
      <c r="AI37" s="224"/>
      <c r="AJ37" s="224"/>
      <c r="AK37" s="225"/>
    </row>
    <row r="38" spans="2:37" ht="33.75" customHeight="1" thickBot="1">
      <c r="B38" s="1085" t="s">
        <v>533</v>
      </c>
      <c r="C38" s="1088" t="s">
        <v>523</v>
      </c>
      <c r="D38" s="247"/>
      <c r="E38" s="249" t="s">
        <v>537</v>
      </c>
      <c r="F38" s="249"/>
      <c r="G38" s="250"/>
      <c r="H38" s="251"/>
      <c r="I38" s="1089" t="s">
        <v>535</v>
      </c>
      <c r="J38" s="1092" t="s">
        <v>536</v>
      </c>
      <c r="K38" s="253"/>
      <c r="L38" s="852"/>
      <c r="M38" s="255"/>
      <c r="N38" s="852"/>
      <c r="O38" s="859"/>
      <c r="P38" s="256"/>
      <c r="Q38" s="257"/>
      <c r="R38" s="258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9"/>
      <c r="AE38" s="259"/>
      <c r="AF38" s="873">
        <f>+P38:P41+R38:R41+T38:T41+V38:V41+X38:X41+Z38:Z41+AB38:AB41+AD38:AD41</f>
        <v>0</v>
      </c>
      <c r="AG38" s="873">
        <f>+Q38:Q41+S38:S41+U38:U41+W38:W41+Y38:Y41+AA38:AA41+AE38:AE41</f>
        <v>0</v>
      </c>
      <c r="AH38" s="876" t="s">
        <v>396</v>
      </c>
      <c r="AI38" s="886"/>
      <c r="AJ38" s="886"/>
      <c r="AK38" s="863"/>
    </row>
    <row r="39" spans="2:37" ht="15.75" thickBot="1">
      <c r="B39" s="1086"/>
      <c r="C39" s="1088"/>
      <c r="D39" s="288"/>
      <c r="E39" s="237" t="s">
        <v>540</v>
      </c>
      <c r="F39" s="237"/>
      <c r="G39" s="238"/>
      <c r="H39" s="263"/>
      <c r="I39" s="1090"/>
      <c r="J39" s="1090"/>
      <c r="K39" s="613"/>
      <c r="L39" s="853"/>
      <c r="M39" s="264"/>
      <c r="N39" s="853"/>
      <c r="O39" s="872"/>
      <c r="P39" s="265"/>
      <c r="Q39" s="266"/>
      <c r="R39" s="267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59"/>
      <c r="AE39" s="259"/>
      <c r="AF39" s="874"/>
      <c r="AG39" s="874"/>
      <c r="AH39" s="877"/>
      <c r="AI39" s="886"/>
      <c r="AJ39" s="886"/>
      <c r="AK39" s="863"/>
    </row>
    <row r="40" spans="2:37" ht="15" customHeight="1" thickBot="1">
      <c r="B40" s="1086"/>
      <c r="C40" s="1088"/>
      <c r="D40" s="288"/>
      <c r="E40" s="248"/>
      <c r="F40" s="248"/>
      <c r="G40" s="329"/>
      <c r="H40" s="327"/>
      <c r="I40" s="1090"/>
      <c r="J40" s="1090"/>
      <c r="K40" s="613"/>
      <c r="L40" s="853"/>
      <c r="M40" s="276"/>
      <c r="N40" s="853"/>
      <c r="O40" s="872"/>
      <c r="P40" s="265"/>
      <c r="Q40" s="266"/>
      <c r="R40" s="267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875"/>
      <c r="AG40" s="875"/>
      <c r="AH40" s="877"/>
      <c r="AI40" s="887"/>
      <c r="AJ40" s="887"/>
      <c r="AK40" s="864"/>
    </row>
    <row r="41" spans="2:37" ht="24" customHeight="1" thickBot="1">
      <c r="B41" s="1087"/>
      <c r="C41" s="1088"/>
      <c r="D41" s="290"/>
      <c r="E41" s="331"/>
      <c r="F41" s="331"/>
      <c r="G41" s="672"/>
      <c r="H41" s="328"/>
      <c r="I41" s="1091"/>
      <c r="J41" s="1091"/>
      <c r="K41" s="330"/>
      <c r="L41" s="854"/>
      <c r="M41" s="280"/>
      <c r="N41" s="854"/>
      <c r="O41" s="860"/>
      <c r="P41" s="282"/>
      <c r="Q41" s="283"/>
      <c r="R41" s="284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862"/>
      <c r="AG41" s="862"/>
      <c r="AH41" s="878"/>
      <c r="AI41" s="888"/>
      <c r="AJ41" s="888"/>
      <c r="AK41" s="847"/>
    </row>
    <row r="42" ht="15.75" thickBot="1"/>
    <row r="43" spans="2:37" ht="54.75" customHeight="1" thickBot="1">
      <c r="B43" s="244" t="s">
        <v>12</v>
      </c>
      <c r="C43" s="245"/>
      <c r="D43" s="209" t="s">
        <v>28</v>
      </c>
      <c r="E43" s="209" t="s">
        <v>13</v>
      </c>
      <c r="F43" s="209" t="s">
        <v>27</v>
      </c>
      <c r="G43" s="211" t="s">
        <v>25</v>
      </c>
      <c r="H43" s="211" t="s">
        <v>26</v>
      </c>
      <c r="I43" s="212" t="s">
        <v>15</v>
      </c>
      <c r="J43" s="269" t="s">
        <v>29</v>
      </c>
      <c r="K43" s="214"/>
      <c r="L43" s="215"/>
      <c r="M43" s="216"/>
      <c r="N43" s="217"/>
      <c r="O43" s="218"/>
      <c r="P43" s="219">
        <f aca="true" t="shared" si="6" ref="P43:AE43">SUM(P44:P47)</f>
        <v>0</v>
      </c>
      <c r="Q43" s="220">
        <f t="shared" si="6"/>
        <v>0</v>
      </c>
      <c r="R43" s="221">
        <f t="shared" si="6"/>
        <v>0</v>
      </c>
      <c r="S43" s="220">
        <f t="shared" si="6"/>
        <v>0</v>
      </c>
      <c r="T43" s="221">
        <f t="shared" si="6"/>
        <v>0</v>
      </c>
      <c r="U43" s="220">
        <f t="shared" si="6"/>
        <v>0</v>
      </c>
      <c r="V43" s="221">
        <f t="shared" si="6"/>
        <v>0</v>
      </c>
      <c r="W43" s="220">
        <f t="shared" si="6"/>
        <v>0</v>
      </c>
      <c r="X43" s="221">
        <f t="shared" si="6"/>
        <v>36000000</v>
      </c>
      <c r="Y43" s="220">
        <f t="shared" si="6"/>
        <v>0</v>
      </c>
      <c r="Z43" s="221">
        <f t="shared" si="6"/>
        <v>0</v>
      </c>
      <c r="AA43" s="220">
        <f t="shared" si="6"/>
        <v>0</v>
      </c>
      <c r="AB43" s="221">
        <f t="shared" si="6"/>
        <v>0</v>
      </c>
      <c r="AC43" s="220">
        <f t="shared" si="6"/>
        <v>0</v>
      </c>
      <c r="AD43" s="221">
        <f t="shared" si="6"/>
        <v>0</v>
      </c>
      <c r="AE43" s="220">
        <f t="shared" si="6"/>
        <v>0</v>
      </c>
      <c r="AF43" s="222">
        <f>+AD43+AB43+Z43+P43</f>
        <v>0</v>
      </c>
      <c r="AG43" s="220">
        <f>+AE43+S43+Q43</f>
        <v>0</v>
      </c>
      <c r="AH43" s="223">
        <f>SUM(AH44:AH47)</f>
        <v>0</v>
      </c>
      <c r="AI43" s="224"/>
      <c r="AJ43" s="224"/>
      <c r="AK43" s="225"/>
    </row>
    <row r="44" spans="2:37" ht="36.75" customHeight="1" thickBot="1">
      <c r="B44" s="1085" t="s">
        <v>533</v>
      </c>
      <c r="C44" s="1088" t="s">
        <v>529</v>
      </c>
      <c r="D44" s="247"/>
      <c r="E44" s="249" t="s">
        <v>524</v>
      </c>
      <c r="F44" s="249"/>
      <c r="G44" s="250"/>
      <c r="H44" s="251"/>
      <c r="I44" s="677" t="s">
        <v>525</v>
      </c>
      <c r="J44" s="678" t="s">
        <v>526</v>
      </c>
      <c r="K44" s="695">
        <v>0</v>
      </c>
      <c r="L44" s="696">
        <v>3</v>
      </c>
      <c r="M44" s="697">
        <v>3</v>
      </c>
      <c r="N44" s="696"/>
      <c r="O44" s="679"/>
      <c r="P44" s="256"/>
      <c r="Q44" s="257"/>
      <c r="R44" s="258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9"/>
      <c r="AE44" s="259"/>
      <c r="AF44" s="1076">
        <v>0</v>
      </c>
      <c r="AG44" s="1076">
        <v>0</v>
      </c>
      <c r="AH44" s="876" t="s">
        <v>396</v>
      </c>
      <c r="AI44" s="886"/>
      <c r="AJ44" s="886"/>
      <c r="AK44" s="864" t="s">
        <v>532</v>
      </c>
    </row>
    <row r="45" spans="2:37" ht="33" customHeight="1" thickBot="1">
      <c r="B45" s="1086"/>
      <c r="C45" s="1088"/>
      <c r="D45" s="288"/>
      <c r="E45" s="237" t="s">
        <v>527</v>
      </c>
      <c r="F45" s="237"/>
      <c r="G45" s="238"/>
      <c r="H45" s="263"/>
      <c r="I45" s="680" t="s">
        <v>528</v>
      </c>
      <c r="J45" s="550" t="s">
        <v>534</v>
      </c>
      <c r="K45" s="698">
        <v>0</v>
      </c>
      <c r="L45" s="699">
        <v>10</v>
      </c>
      <c r="M45" s="700">
        <v>10</v>
      </c>
      <c r="N45" s="699"/>
      <c r="O45" s="681"/>
      <c r="P45" s="265"/>
      <c r="Q45" s="266"/>
      <c r="R45" s="267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59"/>
      <c r="AE45" s="259"/>
      <c r="AF45" s="1077"/>
      <c r="AG45" s="1077"/>
      <c r="AH45" s="877"/>
      <c r="AI45" s="886"/>
      <c r="AJ45" s="886"/>
      <c r="AK45" s="1079"/>
    </row>
    <row r="46" spans="2:37" ht="42" customHeight="1" thickBot="1">
      <c r="B46" s="1086"/>
      <c r="C46" s="1088"/>
      <c r="D46" s="288"/>
      <c r="E46" s="248" t="s">
        <v>530</v>
      </c>
      <c r="F46" s="248"/>
      <c r="G46" s="329"/>
      <c r="H46" s="327"/>
      <c r="I46" s="682" t="s">
        <v>531</v>
      </c>
      <c r="J46" s="683" t="s">
        <v>514</v>
      </c>
      <c r="K46" s="698">
        <v>0</v>
      </c>
      <c r="L46" s="701">
        <v>2</v>
      </c>
      <c r="M46" s="702">
        <v>1</v>
      </c>
      <c r="N46" s="703"/>
      <c r="O46" s="681"/>
      <c r="P46" s="684">
        <v>0</v>
      </c>
      <c r="Q46" s="685">
        <v>0</v>
      </c>
      <c r="R46" s="686">
        <v>0</v>
      </c>
      <c r="S46" s="685">
        <v>0</v>
      </c>
      <c r="T46" s="685">
        <v>0</v>
      </c>
      <c r="U46" s="685">
        <v>0</v>
      </c>
      <c r="V46" s="685">
        <v>0</v>
      </c>
      <c r="W46" s="685">
        <v>0</v>
      </c>
      <c r="X46" s="687">
        <f>3000000*12</f>
        <v>36000000</v>
      </c>
      <c r="Y46" s="685">
        <v>0</v>
      </c>
      <c r="Z46" s="685">
        <v>0</v>
      </c>
      <c r="AA46" s="685">
        <v>0</v>
      </c>
      <c r="AB46" s="685">
        <v>0</v>
      </c>
      <c r="AC46" s="685">
        <v>0</v>
      </c>
      <c r="AD46" s="685">
        <v>0</v>
      </c>
      <c r="AE46" s="685">
        <v>0</v>
      </c>
      <c r="AF46" s="1078"/>
      <c r="AG46" s="1078"/>
      <c r="AH46" s="1080"/>
      <c r="AI46" s="887"/>
      <c r="AJ46" s="887"/>
      <c r="AK46" s="941"/>
    </row>
    <row r="47" spans="2:37" ht="15.75" thickBot="1">
      <c r="B47" s="1087"/>
      <c r="C47" s="1088"/>
      <c r="D47" s="290"/>
      <c r="E47" s="331"/>
      <c r="F47" s="331"/>
      <c r="G47" s="672"/>
      <c r="H47" s="328"/>
      <c r="I47" s="333"/>
      <c r="J47" s="688"/>
      <c r="K47" s="689"/>
      <c r="L47" s="690"/>
      <c r="M47" s="691"/>
      <c r="N47" s="692"/>
      <c r="O47" s="693"/>
      <c r="P47" s="282"/>
      <c r="Q47" s="283"/>
      <c r="R47" s="284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334"/>
      <c r="AG47" s="334"/>
      <c r="AH47" s="332"/>
      <c r="AI47" s="888"/>
      <c r="AJ47" s="888"/>
      <c r="AK47" s="694"/>
    </row>
  </sheetData>
  <sheetProtection/>
  <mergeCells count="102">
    <mergeCell ref="B2:AK2"/>
    <mergeCell ref="B3:AK3"/>
    <mergeCell ref="B4:I4"/>
    <mergeCell ref="J4:U4"/>
    <mergeCell ref="V4:AK4"/>
    <mergeCell ref="B5:E5"/>
    <mergeCell ref="G5:O5"/>
    <mergeCell ref="P5:AG5"/>
    <mergeCell ref="AH5:AK5"/>
    <mergeCell ref="B6:B7"/>
    <mergeCell ref="D6:I7"/>
    <mergeCell ref="J6:J7"/>
    <mergeCell ref="K6:K7"/>
    <mergeCell ref="L6:L7"/>
    <mergeCell ref="M6:M7"/>
    <mergeCell ref="N6:N7"/>
    <mergeCell ref="O6:O7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H7"/>
    <mergeCell ref="AI6:AI7"/>
    <mergeCell ref="AJ6:AJ7"/>
    <mergeCell ref="AK6:AK7"/>
    <mergeCell ref="D8:I8"/>
    <mergeCell ref="B9:AK9"/>
    <mergeCell ref="B11:B12"/>
    <mergeCell ref="AI11:AI20"/>
    <mergeCell ref="AJ11:AJ20"/>
    <mergeCell ref="B13:B20"/>
    <mergeCell ref="C12:C17"/>
    <mergeCell ref="AG27:AG30"/>
    <mergeCell ref="AI27:AI30"/>
    <mergeCell ref="B21:AK21"/>
    <mergeCell ref="N23:N24"/>
    <mergeCell ref="O23:O24"/>
    <mergeCell ref="AF23:AF24"/>
    <mergeCell ref="AG23:AG24"/>
    <mergeCell ref="AI23:AI24"/>
    <mergeCell ref="AJ23:AJ24"/>
    <mergeCell ref="AK23:AK24"/>
    <mergeCell ref="AJ27:AJ30"/>
    <mergeCell ref="AK27:AK30"/>
    <mergeCell ref="I33:I35"/>
    <mergeCell ref="J33:J35"/>
    <mergeCell ref="L33:L35"/>
    <mergeCell ref="N33:N35"/>
    <mergeCell ref="O33:O35"/>
    <mergeCell ref="AF33:AF35"/>
    <mergeCell ref="AG33:AG35"/>
    <mergeCell ref="I27:I30"/>
    <mergeCell ref="AI33:AI35"/>
    <mergeCell ref="AJ33:AJ35"/>
    <mergeCell ref="AK33:AK35"/>
    <mergeCell ref="I38:I41"/>
    <mergeCell ref="J38:J41"/>
    <mergeCell ref="L38:L41"/>
    <mergeCell ref="N38:N41"/>
    <mergeCell ref="O38:O41"/>
    <mergeCell ref="AF38:AF41"/>
    <mergeCell ref="AJ38:AJ41"/>
    <mergeCell ref="AK38:AK41"/>
    <mergeCell ref="AI44:AI47"/>
    <mergeCell ref="AJ44:AJ47"/>
    <mergeCell ref="C44:C47"/>
    <mergeCell ref="B44:B47"/>
    <mergeCell ref="C27:C30"/>
    <mergeCell ref="B27:B30"/>
    <mergeCell ref="C23:C24"/>
    <mergeCell ref="B23:B24"/>
    <mergeCell ref="B38:B41"/>
    <mergeCell ref="C38:C41"/>
    <mergeCell ref="C33:C35"/>
    <mergeCell ref="B33:B35"/>
    <mergeCell ref="B25:AK25"/>
    <mergeCell ref="J27:J30"/>
    <mergeCell ref="AF44:AF46"/>
    <mergeCell ref="AG44:AG46"/>
    <mergeCell ref="AK44:AK46"/>
    <mergeCell ref="K33:K35"/>
    <mergeCell ref="M33:M35"/>
    <mergeCell ref="AH44:AH46"/>
    <mergeCell ref="AH38:AH41"/>
    <mergeCell ref="AH33:AH35"/>
    <mergeCell ref="AG38:AG41"/>
    <mergeCell ref="AI38:AI41"/>
    <mergeCell ref="AH27:AH30"/>
    <mergeCell ref="AH23:AH24"/>
    <mergeCell ref="K27:K30"/>
    <mergeCell ref="M27:M30"/>
    <mergeCell ref="AF11:AF20"/>
    <mergeCell ref="AG11:AG20"/>
    <mergeCell ref="L27:L30"/>
    <mergeCell ref="N27:N30"/>
    <mergeCell ref="O27:O30"/>
    <mergeCell ref="AF27:AF30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9" sqref="K1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1"/>
  <sheetViews>
    <sheetView zoomScalePageLayoutView="0" workbookViewId="0" topLeftCell="A1">
      <selection activeCell="C6" sqref="C6:H7"/>
    </sheetView>
  </sheetViews>
  <sheetFormatPr defaultColWidth="11.421875" defaultRowHeight="15"/>
  <cols>
    <col min="1" max="1" width="4.57421875" style="1" customWidth="1"/>
    <col min="2" max="2" width="32.421875" style="180" customWidth="1"/>
    <col min="3" max="3" width="12.140625" style="180" customWidth="1"/>
    <col min="4" max="4" width="30.00390625" style="1" customWidth="1"/>
    <col min="5" max="5" width="11.7109375" style="1" customWidth="1"/>
    <col min="6" max="7" width="11.421875" style="1" customWidth="1"/>
    <col min="8" max="8" width="19.28125" style="134" customWidth="1"/>
    <col min="9" max="9" width="15.7109375" style="134" customWidth="1"/>
    <col min="10" max="10" width="4.8515625" style="134" customWidth="1"/>
    <col min="11" max="12" width="5.7109375" style="1" customWidth="1"/>
    <col min="13" max="13" width="6.57421875" style="1" customWidth="1"/>
    <col min="14" max="14" width="6.140625" style="1" customWidth="1"/>
    <col min="15" max="15" width="5.57421875" style="1" customWidth="1"/>
    <col min="16" max="16" width="5.00390625" style="1" customWidth="1"/>
    <col min="17" max="18" width="6.7109375" style="1" customWidth="1"/>
    <col min="19" max="19" width="8.140625" style="1" bestFit="1" customWidth="1"/>
    <col min="20" max="22" width="5.00390625" style="1" customWidth="1"/>
    <col min="23" max="23" width="8.140625" style="1" bestFit="1" customWidth="1"/>
    <col min="24" max="32" width="5.00390625" style="1" customWidth="1"/>
    <col min="33" max="33" width="11.8515625" style="180" customWidth="1"/>
    <col min="34" max="34" width="14.28125" style="1" customWidth="1"/>
    <col min="35" max="35" width="9.8515625" style="1" customWidth="1"/>
    <col min="36" max="36" width="13.57421875" style="1" customWidth="1"/>
    <col min="37" max="16384" width="11.421875" style="1" customWidth="1"/>
  </cols>
  <sheetData>
    <row r="1" spans="2:36" ht="12.75" thickBot="1">
      <c r="B1" s="2"/>
      <c r="C1" s="2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2">
      <c r="B2" s="713" t="s">
        <v>40</v>
      </c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  <c r="Z2" s="714"/>
      <c r="AA2" s="714"/>
      <c r="AB2" s="714"/>
      <c r="AC2" s="714"/>
      <c r="AD2" s="714"/>
      <c r="AE2" s="714"/>
      <c r="AF2" s="714"/>
      <c r="AG2" s="714"/>
      <c r="AH2" s="714"/>
      <c r="AI2" s="714"/>
      <c r="AJ2" s="715"/>
    </row>
    <row r="3" spans="2:36" ht="12.75" thickBot="1">
      <c r="B3" s="716" t="s">
        <v>43</v>
      </c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7"/>
      <c r="P3" s="717"/>
      <c r="Q3" s="717"/>
      <c r="R3" s="717"/>
      <c r="S3" s="717"/>
      <c r="T3" s="717"/>
      <c r="U3" s="717"/>
      <c r="V3" s="717"/>
      <c r="W3" s="717"/>
      <c r="X3" s="717"/>
      <c r="Y3" s="717"/>
      <c r="Z3" s="717"/>
      <c r="AA3" s="717"/>
      <c r="AB3" s="717"/>
      <c r="AC3" s="717"/>
      <c r="AD3" s="717"/>
      <c r="AE3" s="717"/>
      <c r="AF3" s="717"/>
      <c r="AG3" s="717"/>
      <c r="AH3" s="717"/>
      <c r="AI3" s="717"/>
      <c r="AJ3" s="718"/>
    </row>
    <row r="4" spans="2:36" ht="33.75" customHeight="1">
      <c r="B4" s="719" t="s">
        <v>44</v>
      </c>
      <c r="C4" s="720"/>
      <c r="D4" s="720"/>
      <c r="E4" s="720"/>
      <c r="F4" s="720"/>
      <c r="G4" s="720"/>
      <c r="H4" s="721"/>
      <c r="I4" s="722" t="s">
        <v>45</v>
      </c>
      <c r="J4" s="723"/>
      <c r="K4" s="723"/>
      <c r="L4" s="723"/>
      <c r="M4" s="723"/>
      <c r="N4" s="723"/>
      <c r="O4" s="723"/>
      <c r="P4" s="723"/>
      <c r="Q4" s="723"/>
      <c r="R4" s="723"/>
      <c r="S4" s="723"/>
      <c r="T4" s="724"/>
      <c r="U4" s="722" t="s">
        <v>16</v>
      </c>
      <c r="V4" s="725"/>
      <c r="W4" s="725"/>
      <c r="X4" s="725"/>
      <c r="Y4" s="725"/>
      <c r="Z4" s="725"/>
      <c r="AA4" s="725"/>
      <c r="AB4" s="725"/>
      <c r="AC4" s="725"/>
      <c r="AD4" s="725"/>
      <c r="AE4" s="725"/>
      <c r="AF4" s="725"/>
      <c r="AG4" s="725"/>
      <c r="AH4" s="725"/>
      <c r="AI4" s="725"/>
      <c r="AJ4" s="726"/>
    </row>
    <row r="5" spans="2:36" ht="46.5" customHeight="1" thickBot="1">
      <c r="B5" s="727" t="s">
        <v>113</v>
      </c>
      <c r="C5" s="728"/>
      <c r="D5" s="729"/>
      <c r="E5" s="4"/>
      <c r="F5" s="730" t="s">
        <v>114</v>
      </c>
      <c r="G5" s="730"/>
      <c r="H5" s="730"/>
      <c r="I5" s="730"/>
      <c r="J5" s="730"/>
      <c r="K5" s="730"/>
      <c r="L5" s="730"/>
      <c r="M5" s="730"/>
      <c r="N5" s="731"/>
      <c r="O5" s="732" t="s">
        <v>0</v>
      </c>
      <c r="P5" s="733"/>
      <c r="Q5" s="733"/>
      <c r="R5" s="733"/>
      <c r="S5" s="733"/>
      <c r="T5" s="733"/>
      <c r="U5" s="733"/>
      <c r="V5" s="733"/>
      <c r="W5" s="733"/>
      <c r="X5" s="733"/>
      <c r="Y5" s="733"/>
      <c r="Z5" s="733"/>
      <c r="AA5" s="733"/>
      <c r="AB5" s="733"/>
      <c r="AC5" s="733"/>
      <c r="AD5" s="733"/>
      <c r="AE5" s="733"/>
      <c r="AF5" s="734"/>
      <c r="AG5" s="735" t="s">
        <v>1</v>
      </c>
      <c r="AH5" s="736"/>
      <c r="AI5" s="736"/>
      <c r="AJ5" s="737"/>
    </row>
    <row r="6" spans="2:36" ht="39" customHeight="1">
      <c r="B6" s="740" t="s">
        <v>17</v>
      </c>
      <c r="C6" s="742" t="s">
        <v>2</v>
      </c>
      <c r="D6" s="743"/>
      <c r="E6" s="743"/>
      <c r="F6" s="743"/>
      <c r="G6" s="743"/>
      <c r="H6" s="743"/>
      <c r="I6" s="746" t="s">
        <v>3</v>
      </c>
      <c r="J6" s="748" t="s">
        <v>18</v>
      </c>
      <c r="K6" s="748" t="s">
        <v>4</v>
      </c>
      <c r="L6" s="750" t="s">
        <v>41</v>
      </c>
      <c r="M6" s="774" t="s">
        <v>19</v>
      </c>
      <c r="N6" s="776" t="s">
        <v>20</v>
      </c>
      <c r="O6" s="778" t="s">
        <v>30</v>
      </c>
      <c r="P6" s="739"/>
      <c r="Q6" s="738" t="s">
        <v>31</v>
      </c>
      <c r="R6" s="739"/>
      <c r="S6" s="738" t="s">
        <v>32</v>
      </c>
      <c r="T6" s="739"/>
      <c r="U6" s="738" t="s">
        <v>7</v>
      </c>
      <c r="V6" s="739"/>
      <c r="W6" s="738" t="s">
        <v>6</v>
      </c>
      <c r="X6" s="739"/>
      <c r="Y6" s="738" t="s">
        <v>33</v>
      </c>
      <c r="Z6" s="739"/>
      <c r="AA6" s="738" t="s">
        <v>5</v>
      </c>
      <c r="AB6" s="739"/>
      <c r="AC6" s="738" t="s">
        <v>8</v>
      </c>
      <c r="AD6" s="739"/>
      <c r="AE6" s="738" t="s">
        <v>9</v>
      </c>
      <c r="AF6" s="781"/>
      <c r="AG6" s="782" t="s">
        <v>10</v>
      </c>
      <c r="AH6" s="770" t="s">
        <v>11</v>
      </c>
      <c r="AI6" s="772" t="s">
        <v>48</v>
      </c>
      <c r="AJ6" s="752" t="s">
        <v>21</v>
      </c>
    </row>
    <row r="7" spans="2:36" ht="46.5" customHeight="1" thickBot="1">
      <c r="B7" s="741"/>
      <c r="C7" s="744"/>
      <c r="D7" s="745"/>
      <c r="E7" s="745"/>
      <c r="F7" s="745"/>
      <c r="G7" s="745"/>
      <c r="H7" s="745"/>
      <c r="I7" s="747"/>
      <c r="J7" s="749" t="s">
        <v>18</v>
      </c>
      <c r="K7" s="749"/>
      <c r="L7" s="751"/>
      <c r="M7" s="775"/>
      <c r="N7" s="777"/>
      <c r="O7" s="5" t="s">
        <v>22</v>
      </c>
      <c r="P7" s="6" t="s">
        <v>23</v>
      </c>
      <c r="Q7" s="7" t="s">
        <v>22</v>
      </c>
      <c r="R7" s="6" t="s">
        <v>23</v>
      </c>
      <c r="S7" s="7" t="s">
        <v>22</v>
      </c>
      <c r="T7" s="6" t="s">
        <v>23</v>
      </c>
      <c r="U7" s="7" t="s">
        <v>22</v>
      </c>
      <c r="V7" s="6" t="s">
        <v>23</v>
      </c>
      <c r="W7" s="7" t="s">
        <v>22</v>
      </c>
      <c r="X7" s="6" t="s">
        <v>23</v>
      </c>
      <c r="Y7" s="7" t="s">
        <v>22</v>
      </c>
      <c r="Z7" s="6" t="s">
        <v>23</v>
      </c>
      <c r="AA7" s="7" t="s">
        <v>22</v>
      </c>
      <c r="AB7" s="6" t="s">
        <v>24</v>
      </c>
      <c r="AC7" s="7" t="s">
        <v>22</v>
      </c>
      <c r="AD7" s="6" t="s">
        <v>24</v>
      </c>
      <c r="AE7" s="7" t="s">
        <v>22</v>
      </c>
      <c r="AF7" s="172" t="s">
        <v>24</v>
      </c>
      <c r="AG7" s="783"/>
      <c r="AH7" s="771"/>
      <c r="AI7" s="773"/>
      <c r="AJ7" s="753"/>
    </row>
    <row r="8" spans="2:36" ht="24.75" thickBot="1">
      <c r="B8" s="9" t="s">
        <v>49</v>
      </c>
      <c r="C8" s="779" t="s">
        <v>115</v>
      </c>
      <c r="D8" s="780"/>
      <c r="E8" s="780"/>
      <c r="F8" s="780"/>
      <c r="G8" s="780"/>
      <c r="H8" s="780"/>
      <c r="I8" s="10" t="s">
        <v>116</v>
      </c>
      <c r="J8" s="11"/>
      <c r="K8" s="12"/>
      <c r="L8" s="12"/>
      <c r="M8" s="13"/>
      <c r="N8" s="14"/>
      <c r="O8" s="15">
        <f aca="true" t="shared" si="0" ref="O8:AG8">O10+O14+O17+O20</f>
        <v>0</v>
      </c>
      <c r="P8" s="16">
        <f t="shared" si="0"/>
        <v>30000000</v>
      </c>
      <c r="Q8" s="15">
        <f t="shared" si="0"/>
        <v>20203116</v>
      </c>
      <c r="R8" s="16">
        <f t="shared" si="0"/>
        <v>0</v>
      </c>
      <c r="S8" s="15">
        <f t="shared" si="0"/>
        <v>10350000</v>
      </c>
      <c r="T8" s="16">
        <f t="shared" si="0"/>
        <v>0</v>
      </c>
      <c r="U8" s="15">
        <f t="shared" si="0"/>
        <v>0</v>
      </c>
      <c r="V8" s="16">
        <f t="shared" si="0"/>
        <v>0</v>
      </c>
      <c r="W8" s="15">
        <f t="shared" si="0"/>
        <v>0</v>
      </c>
      <c r="X8" s="16">
        <f t="shared" si="0"/>
        <v>0</v>
      </c>
      <c r="Y8" s="15">
        <f t="shared" si="0"/>
        <v>0</v>
      </c>
      <c r="Z8" s="16">
        <f t="shared" si="0"/>
        <v>0</v>
      </c>
      <c r="AA8" s="15">
        <f t="shared" si="0"/>
        <v>0</v>
      </c>
      <c r="AB8" s="16">
        <f t="shared" si="0"/>
        <v>0</v>
      </c>
      <c r="AC8" s="15">
        <f t="shared" si="0"/>
        <v>0</v>
      </c>
      <c r="AD8" s="16">
        <f t="shared" si="0"/>
        <v>0</v>
      </c>
      <c r="AE8" s="72">
        <f t="shared" si="0"/>
        <v>22350000</v>
      </c>
      <c r="AF8" s="16">
        <f t="shared" si="0"/>
        <v>30000000</v>
      </c>
      <c r="AG8" s="173">
        <f t="shared" si="0"/>
        <v>0</v>
      </c>
      <c r="AH8" s="18"/>
      <c r="AI8" s="18"/>
      <c r="AJ8" s="19"/>
    </row>
    <row r="9" spans="1:37" ht="5.25" customHeight="1" thickBo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1"/>
      <c r="AH9" s="21"/>
      <c r="AI9" s="21"/>
      <c r="AJ9" s="21"/>
      <c r="AK9" s="20"/>
    </row>
    <row r="10" spans="2:36" ht="36">
      <c r="B10" s="23" t="s">
        <v>12</v>
      </c>
      <c r="C10" s="24" t="s">
        <v>28</v>
      </c>
      <c r="D10" s="24" t="s">
        <v>13</v>
      </c>
      <c r="E10" s="24" t="s">
        <v>27</v>
      </c>
      <c r="F10" s="24" t="s">
        <v>25</v>
      </c>
      <c r="G10" s="24" t="s">
        <v>26</v>
      </c>
      <c r="H10" s="25" t="s">
        <v>14</v>
      </c>
      <c r="I10" s="26" t="s">
        <v>29</v>
      </c>
      <c r="J10" s="27"/>
      <c r="K10" s="28"/>
      <c r="L10" s="28"/>
      <c r="M10" s="29"/>
      <c r="N10" s="30"/>
      <c r="O10" s="31">
        <f aca="true" t="shared" si="1" ref="O10:AD10">SUM(O11:O12)</f>
        <v>0</v>
      </c>
      <c r="P10" s="16">
        <f t="shared" si="1"/>
        <v>0</v>
      </c>
      <c r="Q10" s="32">
        <f t="shared" si="1"/>
        <v>8203116</v>
      </c>
      <c r="R10" s="16">
        <f t="shared" si="1"/>
        <v>0</v>
      </c>
      <c r="S10" s="32">
        <f t="shared" si="1"/>
        <v>0</v>
      </c>
      <c r="T10" s="16">
        <f t="shared" si="1"/>
        <v>0</v>
      </c>
      <c r="U10" s="32">
        <f t="shared" si="1"/>
        <v>0</v>
      </c>
      <c r="V10" s="16">
        <f t="shared" si="1"/>
        <v>0</v>
      </c>
      <c r="W10" s="32">
        <f t="shared" si="1"/>
        <v>0</v>
      </c>
      <c r="X10" s="16">
        <f t="shared" si="1"/>
        <v>0</v>
      </c>
      <c r="Y10" s="32">
        <f t="shared" si="1"/>
        <v>0</v>
      </c>
      <c r="Z10" s="16">
        <f t="shared" si="1"/>
        <v>0</v>
      </c>
      <c r="AA10" s="32">
        <f t="shared" si="1"/>
        <v>0</v>
      </c>
      <c r="AB10" s="16">
        <f t="shared" si="1"/>
        <v>0</v>
      </c>
      <c r="AC10" s="32">
        <f t="shared" si="1"/>
        <v>0</v>
      </c>
      <c r="AD10" s="16">
        <f t="shared" si="1"/>
        <v>0</v>
      </c>
      <c r="AE10" s="32">
        <f>AE11</f>
        <v>0</v>
      </c>
      <c r="AF10" s="33">
        <f>AF11</f>
        <v>0</v>
      </c>
      <c r="AG10" s="34">
        <f>SUM(AG11:AG12)</f>
        <v>0</v>
      </c>
      <c r="AH10" s="35"/>
      <c r="AI10" s="35"/>
      <c r="AJ10" s="36"/>
    </row>
    <row r="11" spans="2:36" s="37" customFormat="1" ht="24">
      <c r="B11" s="756" t="s">
        <v>117</v>
      </c>
      <c r="C11" s="38"/>
      <c r="D11" s="174" t="s">
        <v>118</v>
      </c>
      <c r="E11" s="38"/>
      <c r="F11" s="40"/>
      <c r="G11" s="38"/>
      <c r="H11" s="52"/>
      <c r="I11" s="41"/>
      <c r="J11" s="38"/>
      <c r="K11" s="42"/>
      <c r="L11" s="42"/>
      <c r="M11" s="43"/>
      <c r="N11" s="44"/>
      <c r="O11" s="45">
        <v>0</v>
      </c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7">
        <f>+O11+Q11+S11+U11+W11+Y11+AA11+AC11</f>
        <v>0</v>
      </c>
      <c r="AF11" s="48">
        <f>+P11+R11+T11+V11+X11+Z11+AB11+AD11</f>
        <v>0</v>
      </c>
      <c r="AG11" s="49"/>
      <c r="AH11" s="50"/>
      <c r="AI11" s="50"/>
      <c r="AJ11" s="51" t="s">
        <v>59</v>
      </c>
    </row>
    <row r="12" spans="2:36" s="37" customFormat="1" ht="49.5" thickBot="1">
      <c r="B12" s="757"/>
      <c r="C12" s="54"/>
      <c r="D12" s="175" t="s">
        <v>119</v>
      </c>
      <c r="E12" s="54"/>
      <c r="F12" s="56"/>
      <c r="G12" s="54"/>
      <c r="H12" s="57" t="s">
        <v>120</v>
      </c>
      <c r="I12" s="58" t="s">
        <v>121</v>
      </c>
      <c r="J12" s="54">
        <v>0</v>
      </c>
      <c r="K12" s="59">
        <v>4</v>
      </c>
      <c r="L12" s="59">
        <v>1</v>
      </c>
      <c r="M12" s="60"/>
      <c r="N12" s="61"/>
      <c r="O12" s="62"/>
      <c r="P12" s="63"/>
      <c r="Q12" s="63">
        <v>8203116</v>
      </c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4">
        <f>+O12+Q12+S12+U12+W12+Y12+AA12+AC12</f>
        <v>8203116</v>
      </c>
      <c r="AF12" s="65">
        <f>+P12+R12+T12+V12+X12+Z12+AB12+AD12</f>
        <v>0</v>
      </c>
      <c r="AG12" s="66" t="s">
        <v>122</v>
      </c>
      <c r="AH12" s="67"/>
      <c r="AI12" s="67"/>
      <c r="AJ12" s="68" t="s">
        <v>123</v>
      </c>
    </row>
    <row r="13" spans="1:37" ht="4.5" customHeight="1" thickBot="1">
      <c r="A13" s="20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20"/>
    </row>
    <row r="14" spans="2:36" ht="51.75">
      <c r="B14" s="23" t="s">
        <v>12</v>
      </c>
      <c r="C14" s="24" t="s">
        <v>28</v>
      </c>
      <c r="D14" s="24" t="s">
        <v>13</v>
      </c>
      <c r="E14" s="24" t="s">
        <v>27</v>
      </c>
      <c r="F14" s="24" t="s">
        <v>25</v>
      </c>
      <c r="G14" s="24" t="s">
        <v>26</v>
      </c>
      <c r="H14" s="25" t="s">
        <v>68</v>
      </c>
      <c r="I14" s="26" t="s">
        <v>29</v>
      </c>
      <c r="J14" s="27"/>
      <c r="K14" s="70"/>
      <c r="L14" s="28"/>
      <c r="M14" s="29"/>
      <c r="N14" s="30"/>
      <c r="O14" s="71">
        <f aca="true" t="shared" si="2" ref="O14:AG14">SUM(O15:O15)</f>
        <v>0</v>
      </c>
      <c r="P14" s="16">
        <f t="shared" si="2"/>
        <v>30000000</v>
      </c>
      <c r="Q14" s="31">
        <f t="shared" si="2"/>
        <v>0</v>
      </c>
      <c r="R14" s="16">
        <f t="shared" si="2"/>
        <v>0</v>
      </c>
      <c r="S14" s="31">
        <f t="shared" si="2"/>
        <v>0</v>
      </c>
      <c r="T14" s="16">
        <f t="shared" si="2"/>
        <v>0</v>
      </c>
      <c r="U14" s="31">
        <f t="shared" si="2"/>
        <v>0</v>
      </c>
      <c r="V14" s="16">
        <f t="shared" si="2"/>
        <v>0</v>
      </c>
      <c r="W14" s="31">
        <f t="shared" si="2"/>
        <v>0</v>
      </c>
      <c r="X14" s="16">
        <f t="shared" si="2"/>
        <v>0</v>
      </c>
      <c r="Y14" s="31">
        <f t="shared" si="2"/>
        <v>0</v>
      </c>
      <c r="Z14" s="16">
        <f t="shared" si="2"/>
        <v>0</v>
      </c>
      <c r="AA14" s="31">
        <f t="shared" si="2"/>
        <v>0</v>
      </c>
      <c r="AB14" s="16">
        <f t="shared" si="2"/>
        <v>0</v>
      </c>
      <c r="AC14" s="31">
        <f t="shared" si="2"/>
        <v>0</v>
      </c>
      <c r="AD14" s="16">
        <f t="shared" si="2"/>
        <v>0</v>
      </c>
      <c r="AE14" s="72">
        <f t="shared" si="2"/>
        <v>0</v>
      </c>
      <c r="AF14" s="73">
        <f t="shared" si="2"/>
        <v>30000000</v>
      </c>
      <c r="AG14" s="74">
        <f t="shared" si="2"/>
        <v>0</v>
      </c>
      <c r="AH14" s="35"/>
      <c r="AI14" s="35"/>
      <c r="AJ14" s="36"/>
    </row>
    <row r="15" spans="2:36" s="75" customFormat="1" ht="147.75" thickBot="1">
      <c r="B15" s="176" t="s">
        <v>124</v>
      </c>
      <c r="C15" s="177"/>
      <c r="D15" s="55" t="s">
        <v>125</v>
      </c>
      <c r="E15" s="54" t="s">
        <v>126</v>
      </c>
      <c r="F15" s="56"/>
      <c r="G15" s="54"/>
      <c r="H15" s="57" t="s">
        <v>125</v>
      </c>
      <c r="I15" s="58" t="s">
        <v>127</v>
      </c>
      <c r="J15" s="54">
        <v>0</v>
      </c>
      <c r="K15" s="59">
        <v>20</v>
      </c>
      <c r="L15" s="54">
        <v>5</v>
      </c>
      <c r="M15" s="54"/>
      <c r="N15" s="68"/>
      <c r="O15" s="178"/>
      <c r="P15" s="64">
        <v>30000000</v>
      </c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>
        <f>+O15+Q15+S15+U15+W15+Y15+AA15+AC15</f>
        <v>0</v>
      </c>
      <c r="AF15" s="131">
        <f>+P15+R15+T15+V15+X15+Z15+AB15+AD15</f>
        <v>30000000</v>
      </c>
      <c r="AG15" s="132" t="s">
        <v>122</v>
      </c>
      <c r="AH15" s="60" t="s">
        <v>128</v>
      </c>
      <c r="AI15" s="56"/>
      <c r="AJ15" s="179" t="s">
        <v>59</v>
      </c>
    </row>
    <row r="16" spans="2:36" s="20" customFormat="1" ht="9" customHeight="1" thickBot="1">
      <c r="B16" s="111"/>
      <c r="C16" s="112"/>
      <c r="D16" s="113"/>
      <c r="E16" s="114"/>
      <c r="F16" s="115"/>
      <c r="G16" s="114"/>
      <c r="H16" s="116"/>
      <c r="I16" s="117"/>
      <c r="J16" s="116"/>
      <c r="K16" s="118"/>
      <c r="L16" s="119"/>
      <c r="M16" s="118"/>
      <c r="N16" s="118"/>
      <c r="O16" s="120"/>
      <c r="P16" s="120"/>
      <c r="Q16" s="121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2"/>
      <c r="AF16" s="122"/>
      <c r="AG16" s="115"/>
      <c r="AH16" s="123"/>
      <c r="AI16" s="123"/>
      <c r="AJ16" s="112"/>
    </row>
    <row r="17" spans="2:36" ht="51.75">
      <c r="B17" s="23" t="s">
        <v>12</v>
      </c>
      <c r="C17" s="24" t="s">
        <v>28</v>
      </c>
      <c r="D17" s="24" t="s">
        <v>13</v>
      </c>
      <c r="E17" s="24" t="s">
        <v>27</v>
      </c>
      <c r="F17" s="24" t="s">
        <v>25</v>
      </c>
      <c r="G17" s="24" t="s">
        <v>26</v>
      </c>
      <c r="H17" s="25" t="s">
        <v>15</v>
      </c>
      <c r="I17" s="26" t="s">
        <v>29</v>
      </c>
      <c r="J17" s="27"/>
      <c r="K17" s="70"/>
      <c r="L17" s="28"/>
      <c r="M17" s="29"/>
      <c r="N17" s="30"/>
      <c r="O17" s="31">
        <f aca="true" t="shared" si="3" ref="O17:AD17">SUM(O18:O18)</f>
        <v>0</v>
      </c>
      <c r="P17" s="16">
        <f t="shared" si="3"/>
        <v>0</v>
      </c>
      <c r="Q17" s="32">
        <f t="shared" si="3"/>
        <v>12000000</v>
      </c>
      <c r="R17" s="16">
        <f t="shared" si="3"/>
        <v>0</v>
      </c>
      <c r="S17" s="32">
        <f t="shared" si="3"/>
        <v>0</v>
      </c>
      <c r="T17" s="16">
        <f t="shared" si="3"/>
        <v>0</v>
      </c>
      <c r="U17" s="32">
        <f t="shared" si="3"/>
        <v>0</v>
      </c>
      <c r="V17" s="16">
        <f t="shared" si="3"/>
        <v>0</v>
      </c>
      <c r="W17" s="32">
        <f t="shared" si="3"/>
        <v>0</v>
      </c>
      <c r="X17" s="16">
        <f t="shared" si="3"/>
        <v>0</v>
      </c>
      <c r="Y17" s="32">
        <f t="shared" si="3"/>
        <v>0</v>
      </c>
      <c r="Z17" s="16">
        <f t="shared" si="3"/>
        <v>0</v>
      </c>
      <c r="AA17" s="32">
        <f t="shared" si="3"/>
        <v>0</v>
      </c>
      <c r="AB17" s="16">
        <f t="shared" si="3"/>
        <v>0</v>
      </c>
      <c r="AC17" s="32">
        <f t="shared" si="3"/>
        <v>0</v>
      </c>
      <c r="AD17" s="16">
        <f t="shared" si="3"/>
        <v>0</v>
      </c>
      <c r="AE17" s="72">
        <f>AE18</f>
        <v>12000000</v>
      </c>
      <c r="AF17" s="33">
        <f>AF18</f>
        <v>0</v>
      </c>
      <c r="AG17" s="34">
        <f>SUM(AG18:AG18)</f>
        <v>0</v>
      </c>
      <c r="AH17" s="35"/>
      <c r="AI17" s="35"/>
      <c r="AJ17" s="36"/>
    </row>
    <row r="18" spans="2:36" s="75" customFormat="1" ht="127.5" customHeight="1" thickBot="1">
      <c r="B18" s="58" t="s">
        <v>129</v>
      </c>
      <c r="C18" s="54"/>
      <c r="D18" s="102" t="s">
        <v>130</v>
      </c>
      <c r="E18" s="54" t="s">
        <v>126</v>
      </c>
      <c r="F18" s="56"/>
      <c r="G18" s="54"/>
      <c r="H18" s="68" t="s">
        <v>130</v>
      </c>
      <c r="I18" s="58" t="s">
        <v>131</v>
      </c>
      <c r="J18" s="162" t="s">
        <v>37</v>
      </c>
      <c r="K18" s="163">
        <v>15</v>
      </c>
      <c r="L18" s="163">
        <v>3</v>
      </c>
      <c r="M18" s="164"/>
      <c r="N18" s="165"/>
      <c r="O18" s="62"/>
      <c r="P18" s="63"/>
      <c r="Q18" s="63">
        <v>12000000</v>
      </c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4">
        <f>+O18+Q18+S18+U18+W18+Y18+AA18+AC18</f>
        <v>12000000</v>
      </c>
      <c r="AF18" s="65">
        <f>+P18+R18+T18+V18+X18+Z18+AB18+AD18</f>
        <v>0</v>
      </c>
      <c r="AG18" s="66" t="s">
        <v>122</v>
      </c>
      <c r="AH18" s="56"/>
      <c r="AI18" s="166"/>
      <c r="AJ18" s="179" t="s">
        <v>59</v>
      </c>
    </row>
    <row r="19" ht="12.75" thickBot="1">
      <c r="AG19" s="181"/>
    </row>
    <row r="20" spans="2:36" ht="63" customHeight="1">
      <c r="B20" s="23" t="s">
        <v>12</v>
      </c>
      <c r="C20" s="24" t="s">
        <v>28</v>
      </c>
      <c r="D20" s="24" t="s">
        <v>13</v>
      </c>
      <c r="E20" s="24" t="s">
        <v>27</v>
      </c>
      <c r="F20" s="24" t="s">
        <v>25</v>
      </c>
      <c r="G20" s="24" t="s">
        <v>26</v>
      </c>
      <c r="H20" s="25" t="s">
        <v>15</v>
      </c>
      <c r="I20" s="26" t="s">
        <v>29</v>
      </c>
      <c r="J20" s="27"/>
      <c r="K20" s="70"/>
      <c r="L20" s="28"/>
      <c r="M20" s="29"/>
      <c r="N20" s="30"/>
      <c r="O20" s="31">
        <f aca="true" t="shared" si="4" ref="O20:AD20">SUM(O21:O21)</f>
        <v>0</v>
      </c>
      <c r="P20" s="16">
        <f t="shared" si="4"/>
        <v>0</v>
      </c>
      <c r="Q20" s="32">
        <f t="shared" si="4"/>
        <v>0</v>
      </c>
      <c r="R20" s="16">
        <f t="shared" si="4"/>
        <v>0</v>
      </c>
      <c r="S20" s="32">
        <f t="shared" si="4"/>
        <v>10350000</v>
      </c>
      <c r="T20" s="16">
        <f t="shared" si="4"/>
        <v>0</v>
      </c>
      <c r="U20" s="32">
        <f t="shared" si="4"/>
        <v>0</v>
      </c>
      <c r="V20" s="16">
        <f t="shared" si="4"/>
        <v>0</v>
      </c>
      <c r="W20" s="32">
        <f t="shared" si="4"/>
        <v>0</v>
      </c>
      <c r="X20" s="16">
        <f t="shared" si="4"/>
        <v>0</v>
      </c>
      <c r="Y20" s="32">
        <f t="shared" si="4"/>
        <v>0</v>
      </c>
      <c r="Z20" s="16">
        <f t="shared" si="4"/>
        <v>0</v>
      </c>
      <c r="AA20" s="32">
        <f t="shared" si="4"/>
        <v>0</v>
      </c>
      <c r="AB20" s="16">
        <f t="shared" si="4"/>
        <v>0</v>
      </c>
      <c r="AC20" s="32">
        <f t="shared" si="4"/>
        <v>0</v>
      </c>
      <c r="AD20" s="16">
        <f t="shared" si="4"/>
        <v>0</v>
      </c>
      <c r="AE20" s="72">
        <f>AE21</f>
        <v>10350000</v>
      </c>
      <c r="AF20" s="16">
        <f>AF21</f>
        <v>0</v>
      </c>
      <c r="AG20" s="161">
        <f>SUM(AG21:AG21)</f>
        <v>0</v>
      </c>
      <c r="AH20" s="35"/>
      <c r="AI20" s="35"/>
      <c r="AJ20" s="36"/>
    </row>
    <row r="21" spans="2:36" ht="67.5" customHeight="1" thickBot="1">
      <c r="B21" s="167" t="s">
        <v>132</v>
      </c>
      <c r="C21" s="168"/>
      <c r="D21" s="102" t="s">
        <v>133</v>
      </c>
      <c r="E21" s="55"/>
      <c r="F21" s="99"/>
      <c r="G21" s="54"/>
      <c r="H21" s="100" t="s">
        <v>134</v>
      </c>
      <c r="I21" s="169" t="str">
        <f>H21</f>
        <v>No de jornadas de proteccion, limpieza y revegetalizacion en el cuatrenio</v>
      </c>
      <c r="J21" s="170" t="s">
        <v>37</v>
      </c>
      <c r="K21" s="163">
        <v>4</v>
      </c>
      <c r="L21" s="163">
        <v>1</v>
      </c>
      <c r="M21" s="163"/>
      <c r="N21" s="182"/>
      <c r="O21" s="183"/>
      <c r="P21" s="63"/>
      <c r="Q21" s="107"/>
      <c r="R21" s="63"/>
      <c r="S21" s="63">
        <v>10350000</v>
      </c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108">
        <f>+O21+Q21+S21+U21+W21+Y21+AA21+AC21</f>
        <v>10350000</v>
      </c>
      <c r="AF21" s="108">
        <f>+P21+R21+T21+V21+X21+Z21+AB21+AD21</f>
        <v>0</v>
      </c>
      <c r="AG21" s="99" t="s">
        <v>122</v>
      </c>
      <c r="AH21" s="56"/>
      <c r="AI21" s="166"/>
      <c r="AJ21" s="179" t="s">
        <v>59</v>
      </c>
    </row>
    <row r="22" ht="9" customHeight="1"/>
  </sheetData>
  <sheetProtection/>
  <mergeCells count="32">
    <mergeCell ref="B2:AJ2"/>
    <mergeCell ref="B3:AJ3"/>
    <mergeCell ref="B4:H4"/>
    <mergeCell ref="I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G6:AG7"/>
    <mergeCell ref="M6:M7"/>
    <mergeCell ref="N6:N7"/>
    <mergeCell ref="O6:P6"/>
    <mergeCell ref="Q6:R6"/>
    <mergeCell ref="S6:T6"/>
    <mergeCell ref="U6:V6"/>
    <mergeCell ref="AH6:AH7"/>
    <mergeCell ref="AI6:AI7"/>
    <mergeCell ref="AJ6:AJ7"/>
    <mergeCell ref="C8:H8"/>
    <mergeCell ref="B11:B12"/>
    <mergeCell ref="W6:X6"/>
    <mergeCell ref="Y6:Z6"/>
    <mergeCell ref="AA6:AB6"/>
    <mergeCell ref="AC6:AD6"/>
    <mergeCell ref="AE6:AF6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K36"/>
  <sheetViews>
    <sheetView zoomScalePageLayoutView="0" workbookViewId="0" topLeftCell="D1">
      <selection activeCell="N28" sqref="N28:N35"/>
    </sheetView>
  </sheetViews>
  <sheetFormatPr defaultColWidth="11.421875" defaultRowHeight="15"/>
  <cols>
    <col min="1" max="1" width="4.57421875" style="0" customWidth="1"/>
    <col min="2" max="2" width="15.8515625" style="184" customWidth="1"/>
    <col min="3" max="3" width="55.140625" style="184" customWidth="1"/>
    <col min="4" max="4" width="14.28125" style="184" customWidth="1"/>
    <col min="5" max="5" width="30.00390625" style="0" customWidth="1"/>
    <col min="6" max="6" width="10.00390625" style="0" customWidth="1"/>
    <col min="9" max="9" width="19.28125" style="185" customWidth="1"/>
    <col min="10" max="10" width="15.7109375" style="185" customWidth="1"/>
    <col min="11" max="11" width="4.8515625" style="185" customWidth="1"/>
    <col min="12" max="13" width="5.7109375" style="0" customWidth="1"/>
    <col min="14" max="14" width="6.57421875" style="0" customWidth="1"/>
    <col min="15" max="15" width="6.140625" style="0" customWidth="1"/>
    <col min="16" max="16" width="8.00390625" style="0" customWidth="1"/>
    <col min="17" max="17" width="5.00390625" style="0" customWidth="1"/>
    <col min="18" max="18" width="8.421875" style="0" customWidth="1"/>
    <col min="19" max="19" width="5.00390625" style="0" customWidth="1"/>
    <col min="20" max="20" width="9.8515625" style="0" customWidth="1"/>
    <col min="21" max="23" width="5.00390625" style="0" customWidth="1"/>
    <col min="24" max="24" width="9.00390625" style="0" customWidth="1"/>
    <col min="25" max="33" width="5.00390625" style="0" customWidth="1"/>
    <col min="34" max="34" width="5.140625" style="186" customWidth="1"/>
    <col min="35" max="35" width="5.421875" style="0" customWidth="1"/>
    <col min="36" max="36" width="4.8515625" style="0" customWidth="1"/>
    <col min="37" max="37" width="10.7109375" style="0" customWidth="1"/>
  </cols>
  <sheetData>
    <row r="1" ht="15.75" thickBot="1"/>
    <row r="2" spans="2:37" ht="15">
      <c r="B2" s="784" t="s">
        <v>40</v>
      </c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785"/>
      <c r="V2" s="785"/>
      <c r="W2" s="785"/>
      <c r="X2" s="785"/>
      <c r="Y2" s="785"/>
      <c r="Z2" s="785"/>
      <c r="AA2" s="785"/>
      <c r="AB2" s="785"/>
      <c r="AC2" s="785"/>
      <c r="AD2" s="785"/>
      <c r="AE2" s="785"/>
      <c r="AF2" s="785"/>
      <c r="AG2" s="785"/>
      <c r="AH2" s="785"/>
      <c r="AI2" s="785"/>
      <c r="AJ2" s="785"/>
      <c r="AK2" s="786"/>
    </row>
    <row r="3" spans="2:37" ht="15.75" thickBot="1">
      <c r="B3" s="787" t="s">
        <v>135</v>
      </c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9"/>
    </row>
    <row r="4" spans="2:37" ht="15">
      <c r="B4" s="790" t="s">
        <v>136</v>
      </c>
      <c r="C4" s="791"/>
      <c r="D4" s="791"/>
      <c r="E4" s="791"/>
      <c r="F4" s="791"/>
      <c r="G4" s="791"/>
      <c r="H4" s="791"/>
      <c r="I4" s="792"/>
      <c r="J4" s="793" t="s">
        <v>137</v>
      </c>
      <c r="K4" s="794"/>
      <c r="L4" s="794"/>
      <c r="M4" s="794"/>
      <c r="N4" s="794"/>
      <c r="O4" s="794"/>
      <c r="P4" s="794"/>
      <c r="Q4" s="794"/>
      <c r="R4" s="794"/>
      <c r="S4" s="794"/>
      <c r="T4" s="794"/>
      <c r="U4" s="795"/>
      <c r="V4" s="793" t="s">
        <v>16</v>
      </c>
      <c r="W4" s="796"/>
      <c r="X4" s="796"/>
      <c r="Y4" s="796"/>
      <c r="Z4" s="796"/>
      <c r="AA4" s="796"/>
      <c r="AB4" s="796"/>
      <c r="AC4" s="796"/>
      <c r="AD4" s="796"/>
      <c r="AE4" s="796"/>
      <c r="AF4" s="796"/>
      <c r="AG4" s="796"/>
      <c r="AH4" s="796"/>
      <c r="AI4" s="796"/>
      <c r="AJ4" s="796"/>
      <c r="AK4" s="797"/>
    </row>
    <row r="5" spans="2:37" ht="24" customHeight="1" thickBot="1">
      <c r="B5" s="798" t="s">
        <v>138</v>
      </c>
      <c r="C5" s="799"/>
      <c r="D5" s="799"/>
      <c r="E5" s="800"/>
      <c r="F5" s="187"/>
      <c r="G5" s="730" t="s">
        <v>139</v>
      </c>
      <c r="H5" s="730"/>
      <c r="I5" s="730"/>
      <c r="J5" s="730"/>
      <c r="K5" s="730"/>
      <c r="L5" s="730"/>
      <c r="M5" s="730"/>
      <c r="N5" s="730"/>
      <c r="O5" s="731"/>
      <c r="P5" s="801" t="s">
        <v>0</v>
      </c>
      <c r="Q5" s="802"/>
      <c r="R5" s="802"/>
      <c r="S5" s="802"/>
      <c r="T5" s="802"/>
      <c r="U5" s="802"/>
      <c r="V5" s="802"/>
      <c r="W5" s="802"/>
      <c r="X5" s="802"/>
      <c r="Y5" s="802"/>
      <c r="Z5" s="802"/>
      <c r="AA5" s="802"/>
      <c r="AB5" s="802"/>
      <c r="AC5" s="802"/>
      <c r="AD5" s="802"/>
      <c r="AE5" s="802"/>
      <c r="AF5" s="802"/>
      <c r="AG5" s="803"/>
      <c r="AH5" s="804" t="s">
        <v>1</v>
      </c>
      <c r="AI5" s="805"/>
      <c r="AJ5" s="805"/>
      <c r="AK5" s="806"/>
    </row>
    <row r="6" spans="2:37" ht="15">
      <c r="B6" s="807" t="s">
        <v>17</v>
      </c>
      <c r="C6" s="188"/>
      <c r="D6" s="809" t="s">
        <v>2</v>
      </c>
      <c r="E6" s="810"/>
      <c r="F6" s="810"/>
      <c r="G6" s="810"/>
      <c r="H6" s="810"/>
      <c r="I6" s="810"/>
      <c r="J6" s="813" t="s">
        <v>3</v>
      </c>
      <c r="K6" s="815" t="s">
        <v>18</v>
      </c>
      <c r="L6" s="815" t="s">
        <v>4</v>
      </c>
      <c r="M6" s="817" t="s">
        <v>41</v>
      </c>
      <c r="N6" s="824" t="s">
        <v>19</v>
      </c>
      <c r="O6" s="826" t="s">
        <v>20</v>
      </c>
      <c r="P6" s="828" t="s">
        <v>30</v>
      </c>
      <c r="Q6" s="820"/>
      <c r="R6" s="819" t="s">
        <v>31</v>
      </c>
      <c r="S6" s="820"/>
      <c r="T6" s="819" t="s">
        <v>32</v>
      </c>
      <c r="U6" s="820"/>
      <c r="V6" s="819" t="s">
        <v>7</v>
      </c>
      <c r="W6" s="820"/>
      <c r="X6" s="819" t="s">
        <v>6</v>
      </c>
      <c r="Y6" s="820"/>
      <c r="Z6" s="819" t="s">
        <v>33</v>
      </c>
      <c r="AA6" s="820"/>
      <c r="AB6" s="819" t="s">
        <v>5</v>
      </c>
      <c r="AC6" s="820"/>
      <c r="AD6" s="819" t="s">
        <v>8</v>
      </c>
      <c r="AE6" s="820"/>
      <c r="AF6" s="819" t="s">
        <v>9</v>
      </c>
      <c r="AG6" s="821"/>
      <c r="AH6" s="822" t="s">
        <v>10</v>
      </c>
      <c r="AI6" s="829" t="s">
        <v>11</v>
      </c>
      <c r="AJ6" s="831" t="s">
        <v>140</v>
      </c>
      <c r="AK6" s="833" t="s">
        <v>21</v>
      </c>
    </row>
    <row r="7" spans="2:37" ht="51" customHeight="1" thickBot="1">
      <c r="B7" s="808"/>
      <c r="C7" s="189"/>
      <c r="D7" s="811"/>
      <c r="E7" s="812"/>
      <c r="F7" s="812"/>
      <c r="G7" s="812"/>
      <c r="H7" s="812"/>
      <c r="I7" s="812"/>
      <c r="J7" s="814"/>
      <c r="K7" s="816" t="s">
        <v>18</v>
      </c>
      <c r="L7" s="816"/>
      <c r="M7" s="818"/>
      <c r="N7" s="825"/>
      <c r="O7" s="827"/>
      <c r="P7" s="190" t="s">
        <v>22</v>
      </c>
      <c r="Q7" s="191" t="s">
        <v>23</v>
      </c>
      <c r="R7" s="192" t="s">
        <v>22</v>
      </c>
      <c r="S7" s="191" t="s">
        <v>23</v>
      </c>
      <c r="T7" s="192" t="s">
        <v>22</v>
      </c>
      <c r="U7" s="191" t="s">
        <v>23</v>
      </c>
      <c r="V7" s="192" t="s">
        <v>22</v>
      </c>
      <c r="W7" s="191" t="s">
        <v>23</v>
      </c>
      <c r="X7" s="192" t="s">
        <v>22</v>
      </c>
      <c r="Y7" s="191" t="s">
        <v>23</v>
      </c>
      <c r="Z7" s="192" t="s">
        <v>22</v>
      </c>
      <c r="AA7" s="191" t="s">
        <v>23</v>
      </c>
      <c r="AB7" s="192" t="s">
        <v>22</v>
      </c>
      <c r="AC7" s="191" t="s">
        <v>24</v>
      </c>
      <c r="AD7" s="192" t="s">
        <v>22</v>
      </c>
      <c r="AE7" s="191" t="s">
        <v>24</v>
      </c>
      <c r="AF7" s="192" t="s">
        <v>22</v>
      </c>
      <c r="AG7" s="193" t="s">
        <v>24</v>
      </c>
      <c r="AH7" s="823"/>
      <c r="AI7" s="830"/>
      <c r="AJ7" s="832"/>
      <c r="AK7" s="834"/>
    </row>
    <row r="8" spans="2:37" ht="53.25" customHeight="1" thickBot="1">
      <c r="B8" s="194" t="s">
        <v>141</v>
      </c>
      <c r="C8" s="195"/>
      <c r="D8" s="835" t="s">
        <v>142</v>
      </c>
      <c r="E8" s="836"/>
      <c r="F8" s="836"/>
      <c r="G8" s="836"/>
      <c r="H8" s="836"/>
      <c r="I8" s="836"/>
      <c r="J8" s="196" t="s">
        <v>143</v>
      </c>
      <c r="K8" s="197"/>
      <c r="L8" s="198"/>
      <c r="M8" s="198"/>
      <c r="N8" s="199"/>
      <c r="O8" s="200"/>
      <c r="P8" s="201">
        <f aca="true" t="shared" si="0" ref="P8:AE8">+P10+P16+P20+P27</f>
        <v>18645350</v>
      </c>
      <c r="Q8" s="375">
        <f t="shared" si="0"/>
        <v>0</v>
      </c>
      <c r="R8" s="202">
        <f t="shared" si="0"/>
        <v>54144400</v>
      </c>
      <c r="S8" s="375">
        <f t="shared" si="0"/>
        <v>0</v>
      </c>
      <c r="T8" s="202">
        <f t="shared" si="0"/>
        <v>0</v>
      </c>
      <c r="U8" s="375">
        <f t="shared" si="0"/>
        <v>0</v>
      </c>
      <c r="V8" s="202">
        <f t="shared" si="0"/>
        <v>0</v>
      </c>
      <c r="W8" s="375">
        <f t="shared" si="0"/>
        <v>0</v>
      </c>
      <c r="X8" s="202">
        <f t="shared" si="0"/>
        <v>0</v>
      </c>
      <c r="Y8" s="375">
        <f t="shared" si="0"/>
        <v>0</v>
      </c>
      <c r="Z8" s="202">
        <f t="shared" si="0"/>
        <v>0</v>
      </c>
      <c r="AA8" s="375">
        <f t="shared" si="0"/>
        <v>0</v>
      </c>
      <c r="AB8" s="202">
        <f t="shared" si="0"/>
        <v>13010000</v>
      </c>
      <c r="AC8" s="375">
        <f t="shared" si="0"/>
        <v>0</v>
      </c>
      <c r="AD8" s="202">
        <f t="shared" si="0"/>
        <v>0</v>
      </c>
      <c r="AE8" s="373">
        <f t="shared" si="0"/>
        <v>0</v>
      </c>
      <c r="AF8" s="202">
        <f>+P8+R8+T8+V8+X8+Z8+AB8+AD8</f>
        <v>85799750</v>
      </c>
      <c r="AG8" s="374">
        <f>+Q8+U8+W8+Y8+AA8+AC8+AE8</f>
        <v>0</v>
      </c>
      <c r="AH8" s="204" t="e">
        <f>AH10+AH22+#REF!</f>
        <v>#REF!</v>
      </c>
      <c r="AI8" s="205"/>
      <c r="AJ8" s="205"/>
      <c r="AK8" s="206"/>
    </row>
    <row r="9" ht="15.75" thickBot="1"/>
    <row r="10" spans="2:37" ht="75.75" customHeight="1" thickBot="1">
      <c r="B10" s="207" t="s">
        <v>12</v>
      </c>
      <c r="C10" s="208" t="s">
        <v>144</v>
      </c>
      <c r="D10" s="209" t="s">
        <v>28</v>
      </c>
      <c r="E10" s="210" t="s">
        <v>13</v>
      </c>
      <c r="F10" s="209" t="s">
        <v>27</v>
      </c>
      <c r="G10" s="211" t="s">
        <v>25</v>
      </c>
      <c r="H10" s="211" t="s">
        <v>26</v>
      </c>
      <c r="I10" s="212" t="s">
        <v>145</v>
      </c>
      <c r="J10" s="213" t="s">
        <v>29</v>
      </c>
      <c r="K10" s="214"/>
      <c r="L10" s="215"/>
      <c r="M10" s="216"/>
      <c r="N10" s="217"/>
      <c r="O10" s="218"/>
      <c r="P10" s="219">
        <f>SUM(P11:P14)</f>
        <v>0</v>
      </c>
      <c r="Q10" s="338">
        <f>SUM(Q14:Q14)</f>
        <v>0</v>
      </c>
      <c r="R10" s="221">
        <f>SUM(R11:R14)</f>
        <v>26050</v>
      </c>
      <c r="S10" s="338">
        <f>SUM(S14:S14)</f>
        <v>0</v>
      </c>
      <c r="T10" s="221">
        <f>SUM(T11:T14)</f>
        <v>0</v>
      </c>
      <c r="U10" s="338"/>
      <c r="V10" s="221">
        <f>SUM(V11:V14)</f>
        <v>0</v>
      </c>
      <c r="W10" s="338"/>
      <c r="X10" s="221">
        <f>SUM(X11:X14)</f>
        <v>0</v>
      </c>
      <c r="Y10" s="338"/>
      <c r="Z10" s="221">
        <f>SUM(Z11:Z14)</f>
        <v>0</v>
      </c>
      <c r="AA10" s="338"/>
      <c r="AB10" s="221">
        <f>SUM(AB11:AB14)</f>
        <v>0</v>
      </c>
      <c r="AC10" s="338"/>
      <c r="AD10" s="221">
        <f>SUM(AD11:AD14)</f>
        <v>0</v>
      </c>
      <c r="AE10" s="220"/>
      <c r="AF10" s="222">
        <f>SUM(P10:AE10)</f>
        <v>26050</v>
      </c>
      <c r="AG10" s="220">
        <f>+Q10+S10+U10+W10+Y10+AA10+AC10+AE10</f>
        <v>0</v>
      </c>
      <c r="AH10" s="223">
        <f>SUM(AH14:AH14)</f>
        <v>0</v>
      </c>
      <c r="AI10" s="224"/>
      <c r="AJ10" s="224"/>
      <c r="AK10" s="225"/>
    </row>
    <row r="11" spans="2:37" ht="56.25">
      <c r="B11" s="837" t="s">
        <v>146</v>
      </c>
      <c r="C11" s="342" t="s">
        <v>147</v>
      </c>
      <c r="D11" s="343"/>
      <c r="E11" s="343" t="s">
        <v>238</v>
      </c>
      <c r="F11" s="344"/>
      <c r="G11" s="345"/>
      <c r="H11" s="345"/>
      <c r="I11" s="379" t="s">
        <v>148</v>
      </c>
      <c r="J11" s="377" t="s">
        <v>149</v>
      </c>
      <c r="K11" s="343">
        <v>1</v>
      </c>
      <c r="L11" s="346">
        <v>1</v>
      </c>
      <c r="M11" s="347">
        <v>1</v>
      </c>
      <c r="N11" s="348"/>
      <c r="O11" s="349"/>
      <c r="P11" s="350"/>
      <c r="Q11" s="351"/>
      <c r="R11" s="351">
        <v>10350</v>
      </c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883">
        <f>+P11:P14+R11:R14+T11:T14+V11:V14+X11:X14+Z11:Z14+AB11:AB14+AD11:AD14</f>
        <v>10350</v>
      </c>
      <c r="AG11" s="883">
        <f>+Q11:Q14+S11:S14+U11:U14+W11:W14+Y11:Y14+AA11:AA14+AC11:AC14+AE11:AE14</f>
        <v>0</v>
      </c>
      <c r="AH11" s="348"/>
      <c r="AI11" s="352" t="s">
        <v>150</v>
      </c>
      <c r="AJ11" s="353"/>
      <c r="AK11" s="354" t="s">
        <v>151</v>
      </c>
    </row>
    <row r="12" spans="2:37" ht="66" customHeight="1">
      <c r="B12" s="838"/>
      <c r="C12" s="844" t="s">
        <v>152</v>
      </c>
      <c r="D12" s="882"/>
      <c r="E12" s="228" t="s">
        <v>153</v>
      </c>
      <c r="F12" s="226"/>
      <c r="G12" s="227"/>
      <c r="H12" s="227"/>
      <c r="I12" s="840" t="s">
        <v>154</v>
      </c>
      <c r="J12" s="842" t="s">
        <v>155</v>
      </c>
      <c r="K12" s="228">
        <v>1</v>
      </c>
      <c r="L12" s="229">
        <v>1</v>
      </c>
      <c r="M12" s="230">
        <v>1</v>
      </c>
      <c r="N12" s="231"/>
      <c r="O12" s="340"/>
      <c r="P12" s="339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884"/>
      <c r="AG12" s="884"/>
      <c r="AH12" s="231"/>
      <c r="AI12" s="233" t="s">
        <v>150</v>
      </c>
      <c r="AJ12" s="234"/>
      <c r="AK12" s="341" t="s">
        <v>151</v>
      </c>
    </row>
    <row r="13" spans="2:37" ht="51.75" customHeight="1">
      <c r="B13" s="838"/>
      <c r="C13" s="845"/>
      <c r="D13" s="882"/>
      <c r="E13" s="228" t="s">
        <v>156</v>
      </c>
      <c r="F13" s="226"/>
      <c r="G13" s="227"/>
      <c r="H13" s="227"/>
      <c r="I13" s="841"/>
      <c r="J13" s="843"/>
      <c r="K13" s="228"/>
      <c r="L13" s="229"/>
      <c r="M13" s="230"/>
      <c r="N13" s="231"/>
      <c r="O13" s="340"/>
      <c r="P13" s="339"/>
      <c r="Q13" s="232"/>
      <c r="R13" s="232">
        <v>15700</v>
      </c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884"/>
      <c r="AG13" s="884"/>
      <c r="AH13" s="231"/>
      <c r="AI13" s="233" t="s">
        <v>150</v>
      </c>
      <c r="AJ13" s="234"/>
      <c r="AK13" s="341" t="s">
        <v>151</v>
      </c>
    </row>
    <row r="14" spans="2:37" ht="93.75" thickBot="1">
      <c r="B14" s="839"/>
      <c r="C14" s="355" t="s">
        <v>157</v>
      </c>
      <c r="D14" s="356"/>
      <c r="E14" s="331"/>
      <c r="F14" s="331"/>
      <c r="G14" s="319"/>
      <c r="H14" s="278"/>
      <c r="I14" s="378" t="s">
        <v>158</v>
      </c>
      <c r="J14" s="376" t="s">
        <v>159</v>
      </c>
      <c r="K14" s="291">
        <v>1</v>
      </c>
      <c r="L14" s="279"/>
      <c r="M14" s="357"/>
      <c r="N14" s="279"/>
      <c r="O14" s="281"/>
      <c r="P14" s="358"/>
      <c r="Q14" s="359"/>
      <c r="R14" s="360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885"/>
      <c r="AG14" s="885"/>
      <c r="AH14" s="286" t="s">
        <v>160</v>
      </c>
      <c r="AI14" s="361" t="s">
        <v>150</v>
      </c>
      <c r="AJ14" s="361"/>
      <c r="AK14" s="362" t="s">
        <v>151</v>
      </c>
    </row>
    <row r="15" ht="15.75" thickBot="1">
      <c r="E15" s="385"/>
    </row>
    <row r="16" spans="2:37" ht="105" customHeight="1" thickBot="1">
      <c r="B16" s="244" t="s">
        <v>12</v>
      </c>
      <c r="C16" s="245"/>
      <c r="D16" s="209" t="s">
        <v>28</v>
      </c>
      <c r="E16" s="384" t="s">
        <v>13</v>
      </c>
      <c r="F16" s="209" t="s">
        <v>27</v>
      </c>
      <c r="G16" s="211" t="s">
        <v>25</v>
      </c>
      <c r="H16" s="211" t="s">
        <v>26</v>
      </c>
      <c r="I16" s="212" t="s">
        <v>145</v>
      </c>
      <c r="J16" s="213" t="s">
        <v>29</v>
      </c>
      <c r="K16" s="214"/>
      <c r="L16" s="215"/>
      <c r="M16" s="216"/>
      <c r="N16" s="217"/>
      <c r="O16" s="218"/>
      <c r="P16" s="219">
        <f aca="true" t="shared" si="1" ref="P16:AE16">SUM(P17:P18)</f>
        <v>5000</v>
      </c>
      <c r="Q16" s="338">
        <f t="shared" si="1"/>
        <v>0</v>
      </c>
      <c r="R16" s="221">
        <f t="shared" si="1"/>
        <v>5000</v>
      </c>
      <c r="S16" s="338">
        <f t="shared" si="1"/>
        <v>0</v>
      </c>
      <c r="T16" s="221">
        <f t="shared" si="1"/>
        <v>0</v>
      </c>
      <c r="U16" s="338">
        <f t="shared" si="1"/>
        <v>0</v>
      </c>
      <c r="V16" s="221">
        <f t="shared" si="1"/>
        <v>0</v>
      </c>
      <c r="W16" s="338">
        <f t="shared" si="1"/>
        <v>0</v>
      </c>
      <c r="X16" s="221">
        <f t="shared" si="1"/>
        <v>0</v>
      </c>
      <c r="Y16" s="338">
        <f t="shared" si="1"/>
        <v>0</v>
      </c>
      <c r="Z16" s="221">
        <f t="shared" si="1"/>
        <v>0</v>
      </c>
      <c r="AA16" s="220">
        <f t="shared" si="1"/>
        <v>0</v>
      </c>
      <c r="AB16" s="365">
        <f t="shared" si="1"/>
        <v>10000</v>
      </c>
      <c r="AC16" s="338">
        <f t="shared" si="1"/>
        <v>0</v>
      </c>
      <c r="AD16" s="221">
        <f t="shared" si="1"/>
        <v>0</v>
      </c>
      <c r="AE16" s="220">
        <f t="shared" si="1"/>
        <v>0</v>
      </c>
      <c r="AF16" s="222">
        <f>AF17</f>
        <v>20000</v>
      </c>
      <c r="AG16" s="220">
        <f>AG17</f>
        <v>0</v>
      </c>
      <c r="AH16" s="223">
        <f>SUM(AH17:AH18)</f>
        <v>0</v>
      </c>
      <c r="AI16" s="224"/>
      <c r="AJ16" s="224"/>
      <c r="AK16" s="225"/>
    </row>
    <row r="17" spans="2:37" ht="96">
      <c r="B17" s="855" t="s">
        <v>161</v>
      </c>
      <c r="C17" s="857" t="s">
        <v>162</v>
      </c>
      <c r="D17" s="247"/>
      <c r="E17" s="249" t="s">
        <v>163</v>
      </c>
      <c r="F17" s="249"/>
      <c r="G17" s="250"/>
      <c r="H17" s="251"/>
      <c r="I17" s="325" t="s">
        <v>164</v>
      </c>
      <c r="J17" s="325" t="s">
        <v>159</v>
      </c>
      <c r="K17" s="253">
        <v>1</v>
      </c>
      <c r="L17" s="437">
        <v>1</v>
      </c>
      <c r="M17" s="255">
        <v>1</v>
      </c>
      <c r="N17" s="852"/>
      <c r="O17" s="859"/>
      <c r="P17" s="256">
        <v>2500</v>
      </c>
      <c r="Q17" s="257"/>
      <c r="R17" s="258">
        <v>2500</v>
      </c>
      <c r="S17" s="257"/>
      <c r="T17" s="257"/>
      <c r="U17" s="257"/>
      <c r="V17" s="257"/>
      <c r="W17" s="257"/>
      <c r="X17" s="257"/>
      <c r="Y17" s="257"/>
      <c r="Z17" s="257"/>
      <c r="AA17" s="257"/>
      <c r="AB17" s="257">
        <v>5000</v>
      </c>
      <c r="AC17" s="257"/>
      <c r="AD17" s="257"/>
      <c r="AE17" s="257"/>
      <c r="AF17" s="861">
        <f>+P17+R17+T17+V17+X17+Z17+AB17+AD17+P18+R18+T18+V18+X18+Z18+AB18+AD18</f>
        <v>20000</v>
      </c>
      <c r="AG17" s="861">
        <f>+Q17:Q18+S17:S18+U17:U18+W17:W18+Y17:Y18+AA17:AA18+AC17:AC18+AE17:AE18</f>
        <v>0</v>
      </c>
      <c r="AH17" s="381" t="s">
        <v>165</v>
      </c>
      <c r="AI17" s="352" t="s">
        <v>150</v>
      </c>
      <c r="AJ17" s="352"/>
      <c r="AK17" s="846" t="s">
        <v>151</v>
      </c>
    </row>
    <row r="18" spans="2:37" ht="85.5" thickBot="1">
      <c r="B18" s="856"/>
      <c r="C18" s="858"/>
      <c r="D18" s="355"/>
      <c r="E18" s="331" t="s">
        <v>166</v>
      </c>
      <c r="F18" s="331"/>
      <c r="G18" s="319"/>
      <c r="H18" s="328"/>
      <c r="I18" s="383" t="s">
        <v>164</v>
      </c>
      <c r="J18" s="383" t="s">
        <v>159</v>
      </c>
      <c r="K18" s="330">
        <v>0</v>
      </c>
      <c r="L18" s="334">
        <v>1</v>
      </c>
      <c r="M18" s="280">
        <v>1</v>
      </c>
      <c r="N18" s="854"/>
      <c r="O18" s="860"/>
      <c r="P18" s="282">
        <v>2500</v>
      </c>
      <c r="Q18" s="283"/>
      <c r="R18" s="284">
        <v>2500</v>
      </c>
      <c r="S18" s="283"/>
      <c r="T18" s="283"/>
      <c r="U18" s="283"/>
      <c r="V18" s="283"/>
      <c r="W18" s="283"/>
      <c r="X18" s="283"/>
      <c r="Y18" s="283"/>
      <c r="Z18" s="283"/>
      <c r="AA18" s="283"/>
      <c r="AB18" s="283">
        <v>5000</v>
      </c>
      <c r="AC18" s="283"/>
      <c r="AD18" s="283"/>
      <c r="AE18" s="283"/>
      <c r="AF18" s="862"/>
      <c r="AG18" s="862"/>
      <c r="AH18" s="332" t="s">
        <v>165</v>
      </c>
      <c r="AI18" s="382" t="s">
        <v>150</v>
      </c>
      <c r="AJ18" s="382"/>
      <c r="AK18" s="847"/>
    </row>
    <row r="19" ht="15.75" thickBot="1"/>
    <row r="20" spans="2:37" ht="114" customHeight="1" thickBot="1">
      <c r="B20" s="244" t="s">
        <v>12</v>
      </c>
      <c r="C20" s="389"/>
      <c r="D20" s="306" t="s">
        <v>28</v>
      </c>
      <c r="E20" s="388" t="s">
        <v>13</v>
      </c>
      <c r="F20" s="388" t="s">
        <v>27</v>
      </c>
      <c r="G20" s="321" t="s">
        <v>25</v>
      </c>
      <c r="H20" s="321" t="s">
        <v>26</v>
      </c>
      <c r="I20" s="322" t="s">
        <v>145</v>
      </c>
      <c r="J20" s="269" t="s">
        <v>29</v>
      </c>
      <c r="K20" s="214"/>
      <c r="L20" s="215"/>
      <c r="M20" s="216"/>
      <c r="N20" s="217"/>
      <c r="O20" s="218"/>
      <c r="P20" s="219">
        <f aca="true" t="shared" si="2" ref="P20:AE20">SUM(P21:P25)</f>
        <v>10350</v>
      </c>
      <c r="Q20" s="220">
        <f t="shared" si="2"/>
        <v>0</v>
      </c>
      <c r="R20" s="221">
        <f t="shared" si="2"/>
        <v>10350</v>
      </c>
      <c r="S20" s="220">
        <f t="shared" si="2"/>
        <v>0</v>
      </c>
      <c r="T20" s="221">
        <f t="shared" si="2"/>
        <v>0</v>
      </c>
      <c r="U20" s="220">
        <f t="shared" si="2"/>
        <v>0</v>
      </c>
      <c r="V20" s="221">
        <f t="shared" si="2"/>
        <v>0</v>
      </c>
      <c r="W20" s="220">
        <f t="shared" si="2"/>
        <v>0</v>
      </c>
      <c r="X20" s="221">
        <f t="shared" si="2"/>
        <v>0</v>
      </c>
      <c r="Y20" s="220">
        <f t="shared" si="2"/>
        <v>0</v>
      </c>
      <c r="Z20" s="221">
        <f t="shared" si="2"/>
        <v>0</v>
      </c>
      <c r="AA20" s="220">
        <f t="shared" si="2"/>
        <v>0</v>
      </c>
      <c r="AB20" s="221">
        <f t="shared" si="2"/>
        <v>0</v>
      </c>
      <c r="AC20" s="220">
        <f t="shared" si="2"/>
        <v>0</v>
      </c>
      <c r="AD20" s="221">
        <f t="shared" si="2"/>
        <v>0</v>
      </c>
      <c r="AE20" s="220">
        <f t="shared" si="2"/>
        <v>0</v>
      </c>
      <c r="AF20" s="222">
        <f>AF21</f>
        <v>20700</v>
      </c>
      <c r="AG20" s="220">
        <f>AG21</f>
        <v>0</v>
      </c>
      <c r="AH20" s="223">
        <f>SUM(AH21:AH25)</f>
        <v>0</v>
      </c>
      <c r="AI20" s="224"/>
      <c r="AJ20" s="224"/>
      <c r="AK20" s="225"/>
    </row>
    <row r="21" spans="2:37" ht="33.75" customHeight="1">
      <c r="B21" s="837" t="s">
        <v>167</v>
      </c>
      <c r="C21" s="848" t="s">
        <v>168</v>
      </c>
      <c r="D21" s="848"/>
      <c r="E21" s="386" t="s">
        <v>169</v>
      </c>
      <c r="F21" s="367"/>
      <c r="G21" s="368"/>
      <c r="H21" s="369"/>
      <c r="I21" s="387" t="s">
        <v>170</v>
      </c>
      <c r="J21" s="272" t="s">
        <v>171</v>
      </c>
      <c r="K21" s="438">
        <v>1</v>
      </c>
      <c r="L21" s="445">
        <v>1</v>
      </c>
      <c r="M21" s="440">
        <v>1</v>
      </c>
      <c r="N21" s="852"/>
      <c r="O21" s="859"/>
      <c r="P21" s="256">
        <v>10350</v>
      </c>
      <c r="Q21" s="257"/>
      <c r="R21" s="258">
        <v>10350</v>
      </c>
      <c r="S21" s="257"/>
      <c r="T21" s="257">
        <v>0</v>
      </c>
      <c r="U21" s="257"/>
      <c r="V21" s="257"/>
      <c r="W21" s="257"/>
      <c r="X21" s="257"/>
      <c r="Y21" s="257"/>
      <c r="Z21" s="257"/>
      <c r="AA21" s="257"/>
      <c r="AB21" s="257"/>
      <c r="AC21" s="257"/>
      <c r="AD21" s="259"/>
      <c r="AE21" s="259"/>
      <c r="AF21" s="873">
        <f>+P21:P25+R21:R25+T21:T25+V21:V25+Z21:Z25+AB21:AB25+AD21:AD25</f>
        <v>20700</v>
      </c>
      <c r="AG21" s="873">
        <f>+Q21:Q25+S21:S25+U21:U25+W21:W25+AC21:AC25+AE21:AE25</f>
        <v>0</v>
      </c>
      <c r="AH21" s="876" t="s">
        <v>165</v>
      </c>
      <c r="AI21" s="886" t="s">
        <v>150</v>
      </c>
      <c r="AJ21" s="886"/>
      <c r="AK21" s="863" t="s">
        <v>151</v>
      </c>
    </row>
    <row r="22" spans="2:37" ht="35.25" customHeight="1">
      <c r="B22" s="838"/>
      <c r="C22" s="849"/>
      <c r="D22" s="850"/>
      <c r="E22" s="271" t="s">
        <v>172</v>
      </c>
      <c r="F22" s="370"/>
      <c r="G22" s="371"/>
      <c r="H22" s="372"/>
      <c r="I22" s="275" t="s">
        <v>173</v>
      </c>
      <c r="J22" s="252" t="s">
        <v>171</v>
      </c>
      <c r="K22" s="439">
        <v>1</v>
      </c>
      <c r="L22" s="453">
        <v>1</v>
      </c>
      <c r="M22" s="441">
        <v>1</v>
      </c>
      <c r="N22" s="853"/>
      <c r="O22" s="872"/>
      <c r="P22" s="265"/>
      <c r="Q22" s="266"/>
      <c r="R22" s="267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59"/>
      <c r="AE22" s="259"/>
      <c r="AF22" s="874"/>
      <c r="AG22" s="874"/>
      <c r="AH22" s="877"/>
      <c r="AI22" s="886"/>
      <c r="AJ22" s="886"/>
      <c r="AK22" s="863"/>
    </row>
    <row r="23" spans="2:37" ht="45" customHeight="1">
      <c r="B23" s="838"/>
      <c r="C23" s="865" t="s">
        <v>174</v>
      </c>
      <c r="D23" s="850"/>
      <c r="E23" s="271" t="s">
        <v>175</v>
      </c>
      <c r="F23" s="370"/>
      <c r="G23" s="371"/>
      <c r="H23" s="372"/>
      <c r="I23" s="275" t="s">
        <v>176</v>
      </c>
      <c r="J23" s="252"/>
      <c r="K23" s="439">
        <v>0</v>
      </c>
      <c r="L23" s="453">
        <v>1</v>
      </c>
      <c r="M23" s="442">
        <v>1</v>
      </c>
      <c r="N23" s="853"/>
      <c r="O23" s="872"/>
      <c r="P23" s="265">
        <v>0</v>
      </c>
      <c r="Q23" s="266"/>
      <c r="R23" s="267">
        <v>0</v>
      </c>
      <c r="S23" s="266"/>
      <c r="T23" s="266">
        <v>0</v>
      </c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875"/>
      <c r="AG23" s="875"/>
      <c r="AH23" s="877"/>
      <c r="AI23" s="887"/>
      <c r="AJ23" s="887"/>
      <c r="AK23" s="864"/>
    </row>
    <row r="24" spans="2:37" ht="36.75" customHeight="1">
      <c r="B24" s="838"/>
      <c r="C24" s="850"/>
      <c r="D24" s="850"/>
      <c r="E24" s="271" t="s">
        <v>177</v>
      </c>
      <c r="F24" s="370"/>
      <c r="G24" s="371"/>
      <c r="H24" s="372"/>
      <c r="I24" s="275" t="s">
        <v>178</v>
      </c>
      <c r="J24" s="252"/>
      <c r="K24" s="439"/>
      <c r="L24" s="444"/>
      <c r="M24" s="442"/>
      <c r="N24" s="853"/>
      <c r="O24" s="872"/>
      <c r="P24" s="265">
        <v>0</v>
      </c>
      <c r="Q24" s="266"/>
      <c r="R24" s="267">
        <v>0</v>
      </c>
      <c r="S24" s="266"/>
      <c r="T24" s="266">
        <v>0</v>
      </c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875"/>
      <c r="AG24" s="875"/>
      <c r="AH24" s="877"/>
      <c r="AI24" s="887"/>
      <c r="AJ24" s="887"/>
      <c r="AK24" s="864"/>
    </row>
    <row r="25" spans="2:37" ht="59.25" customHeight="1" thickBot="1">
      <c r="B25" s="839"/>
      <c r="C25" s="849"/>
      <c r="D25" s="851"/>
      <c r="E25" s="446" t="s">
        <v>179</v>
      </c>
      <c r="F25" s="447"/>
      <c r="G25" s="448"/>
      <c r="H25" s="449"/>
      <c r="I25" s="450" t="s">
        <v>178</v>
      </c>
      <c r="J25" s="383"/>
      <c r="K25" s="451"/>
      <c r="L25" s="452"/>
      <c r="M25" s="443"/>
      <c r="N25" s="854"/>
      <c r="O25" s="860"/>
      <c r="P25" s="282">
        <v>0</v>
      </c>
      <c r="Q25" s="283"/>
      <c r="R25" s="284">
        <v>0</v>
      </c>
      <c r="S25" s="283"/>
      <c r="T25" s="283">
        <v>0</v>
      </c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862"/>
      <c r="AG25" s="862"/>
      <c r="AH25" s="878"/>
      <c r="AI25" s="888"/>
      <c r="AJ25" s="888"/>
      <c r="AK25" s="847"/>
    </row>
    <row r="26" ht="15.75" thickBot="1"/>
    <row r="27" spans="2:37" ht="66" customHeight="1" thickBot="1">
      <c r="B27" s="244" t="s">
        <v>12</v>
      </c>
      <c r="C27" s="245"/>
      <c r="D27" s="209" t="s">
        <v>28</v>
      </c>
      <c r="E27" s="209" t="s">
        <v>13</v>
      </c>
      <c r="F27" s="388" t="s">
        <v>27</v>
      </c>
      <c r="G27" s="321" t="s">
        <v>25</v>
      </c>
      <c r="H27" s="321" t="s">
        <v>26</v>
      </c>
      <c r="I27" s="212" t="s">
        <v>145</v>
      </c>
      <c r="J27" s="269" t="s">
        <v>29</v>
      </c>
      <c r="K27" s="214"/>
      <c r="L27" s="215"/>
      <c r="M27" s="216"/>
      <c r="N27" s="217"/>
      <c r="O27" s="218"/>
      <c r="P27" s="219">
        <f aca="true" t="shared" si="3" ref="P27:AE27">SUM(P28:P35)</f>
        <v>18630000</v>
      </c>
      <c r="Q27" s="220">
        <f t="shared" si="3"/>
        <v>0</v>
      </c>
      <c r="R27" s="221">
        <f t="shared" si="3"/>
        <v>54103000</v>
      </c>
      <c r="S27" s="220">
        <f t="shared" si="3"/>
        <v>0</v>
      </c>
      <c r="T27" s="221">
        <f t="shared" si="3"/>
        <v>0</v>
      </c>
      <c r="U27" s="220">
        <f t="shared" si="3"/>
        <v>0</v>
      </c>
      <c r="V27" s="221">
        <f t="shared" si="3"/>
        <v>0</v>
      </c>
      <c r="W27" s="220">
        <f t="shared" si="3"/>
        <v>0</v>
      </c>
      <c r="X27" s="221">
        <f t="shared" si="3"/>
        <v>0</v>
      </c>
      <c r="Y27" s="220">
        <f t="shared" si="3"/>
        <v>0</v>
      </c>
      <c r="Z27" s="221">
        <f t="shared" si="3"/>
        <v>0</v>
      </c>
      <c r="AA27" s="220">
        <f t="shared" si="3"/>
        <v>0</v>
      </c>
      <c r="AB27" s="221">
        <f t="shared" si="3"/>
        <v>13000000</v>
      </c>
      <c r="AC27" s="220">
        <f t="shared" si="3"/>
        <v>0</v>
      </c>
      <c r="AD27" s="221">
        <f t="shared" si="3"/>
        <v>0</v>
      </c>
      <c r="AE27" s="220">
        <f t="shared" si="3"/>
        <v>0</v>
      </c>
      <c r="AF27" s="222">
        <f>+P27+V27+X27+AB27+AD27</f>
        <v>31630000</v>
      </c>
      <c r="AG27" s="220">
        <f>+Q27+S27+U27+W27+Y27+AA27+AC27+AE27</f>
        <v>0</v>
      </c>
      <c r="AH27" s="223">
        <f>SUM(AH28:AH35)</f>
        <v>0</v>
      </c>
      <c r="AI27" s="224"/>
      <c r="AJ27" s="224"/>
      <c r="AK27" s="225"/>
    </row>
    <row r="28" spans="2:37" ht="45" customHeight="1">
      <c r="B28" s="837" t="s">
        <v>180</v>
      </c>
      <c r="C28" s="247"/>
      <c r="D28" s="848"/>
      <c r="E28" s="270" t="s">
        <v>181</v>
      </c>
      <c r="F28" s="367"/>
      <c r="G28" s="368"/>
      <c r="H28" s="369"/>
      <c r="I28" s="866" t="s">
        <v>182</v>
      </c>
      <c r="J28" s="869" t="s">
        <v>183</v>
      </c>
      <c r="K28" s="879">
        <v>8</v>
      </c>
      <c r="L28" s="852">
        <v>8</v>
      </c>
      <c r="M28" s="255">
        <v>1</v>
      </c>
      <c r="N28" s="852"/>
      <c r="O28" s="859"/>
      <c r="P28" s="256">
        <v>2000000</v>
      </c>
      <c r="Q28" s="257"/>
      <c r="R28" s="258">
        <v>0</v>
      </c>
      <c r="S28" s="257"/>
      <c r="T28" s="257">
        <v>0</v>
      </c>
      <c r="U28" s="257"/>
      <c r="V28" s="257"/>
      <c r="W28" s="257"/>
      <c r="X28" s="257"/>
      <c r="Y28" s="257"/>
      <c r="Z28" s="257"/>
      <c r="AA28" s="257"/>
      <c r="AB28" s="257">
        <v>2000000</v>
      </c>
      <c r="AC28" s="257"/>
      <c r="AD28" s="259"/>
      <c r="AE28" s="259"/>
      <c r="AF28" s="873">
        <f>+P28:P35+R28:R35+T28:T35+V28:V35+X28:X35+Z28:Z35+AB28:AB35+AD28:AD35</f>
        <v>4000000</v>
      </c>
      <c r="AG28" s="873"/>
      <c r="AH28" s="876" t="s">
        <v>165</v>
      </c>
      <c r="AI28" s="886" t="s">
        <v>150</v>
      </c>
      <c r="AJ28" s="886"/>
      <c r="AK28" s="863" t="s">
        <v>151</v>
      </c>
    </row>
    <row r="29" spans="2:37" ht="49.5" customHeight="1">
      <c r="B29" s="838"/>
      <c r="C29" s="288"/>
      <c r="D29" s="850"/>
      <c r="E29" s="262" t="s">
        <v>184</v>
      </c>
      <c r="F29" s="370"/>
      <c r="G29" s="371"/>
      <c r="H29" s="372"/>
      <c r="I29" s="867"/>
      <c r="J29" s="870"/>
      <c r="K29" s="880"/>
      <c r="L29" s="853"/>
      <c r="M29" s="276">
        <v>1</v>
      </c>
      <c r="N29" s="853"/>
      <c r="O29" s="872"/>
      <c r="P29" s="265">
        <v>7630000</v>
      </c>
      <c r="Q29" s="266"/>
      <c r="R29" s="267">
        <v>14000000</v>
      </c>
      <c r="S29" s="266"/>
      <c r="T29" s="266">
        <v>0</v>
      </c>
      <c r="U29" s="266"/>
      <c r="V29" s="266"/>
      <c r="W29" s="266"/>
      <c r="X29" s="266"/>
      <c r="Y29" s="266"/>
      <c r="Z29" s="266"/>
      <c r="AA29" s="266"/>
      <c r="AB29" s="266">
        <v>8000000</v>
      </c>
      <c r="AC29" s="266"/>
      <c r="AD29" s="266"/>
      <c r="AE29" s="266"/>
      <c r="AF29" s="875"/>
      <c r="AG29" s="875"/>
      <c r="AH29" s="877"/>
      <c r="AI29" s="887"/>
      <c r="AJ29" s="887"/>
      <c r="AK29" s="864"/>
    </row>
    <row r="30" spans="2:37" ht="60" customHeight="1">
      <c r="B30" s="838"/>
      <c r="C30" s="288"/>
      <c r="D30" s="850"/>
      <c r="E30" s="235" t="s">
        <v>185</v>
      </c>
      <c r="F30" s="370"/>
      <c r="G30" s="371"/>
      <c r="H30" s="372"/>
      <c r="I30" s="867"/>
      <c r="J30" s="870"/>
      <c r="K30" s="880"/>
      <c r="L30" s="853"/>
      <c r="M30" s="276">
        <v>1</v>
      </c>
      <c r="N30" s="853"/>
      <c r="O30" s="872"/>
      <c r="P30" s="265">
        <v>0</v>
      </c>
      <c r="Q30" s="266"/>
      <c r="R30" s="267">
        <v>5000000</v>
      </c>
      <c r="S30" s="266"/>
      <c r="T30" s="266">
        <v>0</v>
      </c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875"/>
      <c r="AG30" s="875"/>
      <c r="AH30" s="877"/>
      <c r="AI30" s="887"/>
      <c r="AJ30" s="887"/>
      <c r="AK30" s="864"/>
    </row>
    <row r="31" spans="2:37" ht="60" customHeight="1">
      <c r="B31" s="838"/>
      <c r="C31" s="288"/>
      <c r="D31" s="850"/>
      <c r="E31" s="262" t="s">
        <v>186</v>
      </c>
      <c r="F31" s="370"/>
      <c r="G31" s="371"/>
      <c r="H31" s="372"/>
      <c r="I31" s="867"/>
      <c r="J31" s="870"/>
      <c r="K31" s="880"/>
      <c r="L31" s="853"/>
      <c r="M31" s="276">
        <v>1</v>
      </c>
      <c r="N31" s="853"/>
      <c r="O31" s="872"/>
      <c r="P31" s="265">
        <v>9000000</v>
      </c>
      <c r="Q31" s="266"/>
      <c r="R31" s="267">
        <v>24103000</v>
      </c>
      <c r="S31" s="266"/>
      <c r="T31" s="266">
        <v>0</v>
      </c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875"/>
      <c r="AG31" s="875"/>
      <c r="AH31" s="877"/>
      <c r="AI31" s="887"/>
      <c r="AJ31" s="887"/>
      <c r="AK31" s="864"/>
    </row>
    <row r="32" spans="2:37" ht="63.75" customHeight="1">
      <c r="B32" s="838"/>
      <c r="C32" s="288"/>
      <c r="D32" s="850"/>
      <c r="E32" s="262" t="s">
        <v>187</v>
      </c>
      <c r="F32" s="370"/>
      <c r="G32" s="371"/>
      <c r="H32" s="372"/>
      <c r="I32" s="867"/>
      <c r="J32" s="870"/>
      <c r="K32" s="880"/>
      <c r="L32" s="853"/>
      <c r="M32" s="276">
        <v>1</v>
      </c>
      <c r="N32" s="853"/>
      <c r="O32" s="872"/>
      <c r="P32" s="265">
        <v>0</v>
      </c>
      <c r="Q32" s="266"/>
      <c r="R32" s="267">
        <v>2000000</v>
      </c>
      <c r="S32" s="266"/>
      <c r="T32" s="266">
        <v>0</v>
      </c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875"/>
      <c r="AG32" s="875"/>
      <c r="AH32" s="877"/>
      <c r="AI32" s="887"/>
      <c r="AJ32" s="887"/>
      <c r="AK32" s="864"/>
    </row>
    <row r="33" spans="2:37" ht="59.25" customHeight="1">
      <c r="B33" s="838"/>
      <c r="C33" s="288"/>
      <c r="D33" s="850"/>
      <c r="E33" s="262" t="s">
        <v>188</v>
      </c>
      <c r="F33" s="370"/>
      <c r="G33" s="371"/>
      <c r="H33" s="372"/>
      <c r="I33" s="867"/>
      <c r="J33" s="870"/>
      <c r="K33" s="880"/>
      <c r="L33" s="853"/>
      <c r="M33" s="276">
        <v>1</v>
      </c>
      <c r="N33" s="853"/>
      <c r="O33" s="872"/>
      <c r="P33" s="265">
        <v>0</v>
      </c>
      <c r="Q33" s="266"/>
      <c r="R33" s="267">
        <v>3000000</v>
      </c>
      <c r="S33" s="266"/>
      <c r="T33" s="266">
        <v>0</v>
      </c>
      <c r="U33" s="266"/>
      <c r="V33" s="266"/>
      <c r="W33" s="266"/>
      <c r="X33" s="266"/>
      <c r="Y33" s="266"/>
      <c r="Z33" s="266"/>
      <c r="AA33" s="266"/>
      <c r="AB33" s="266">
        <v>3000000</v>
      </c>
      <c r="AC33" s="266"/>
      <c r="AD33" s="266"/>
      <c r="AE33" s="266"/>
      <c r="AF33" s="875"/>
      <c r="AG33" s="875"/>
      <c r="AH33" s="877"/>
      <c r="AI33" s="887"/>
      <c r="AJ33" s="887"/>
      <c r="AK33" s="864"/>
    </row>
    <row r="34" spans="2:37" ht="72.75" customHeight="1">
      <c r="B34" s="838"/>
      <c r="C34" s="288"/>
      <c r="D34" s="850"/>
      <c r="E34" s="262" t="s">
        <v>189</v>
      </c>
      <c r="F34" s="370"/>
      <c r="G34" s="371"/>
      <c r="H34" s="372"/>
      <c r="I34" s="867"/>
      <c r="J34" s="870"/>
      <c r="K34" s="880"/>
      <c r="L34" s="853"/>
      <c r="M34" s="276">
        <v>1</v>
      </c>
      <c r="N34" s="853"/>
      <c r="O34" s="872"/>
      <c r="P34" s="265">
        <v>0</v>
      </c>
      <c r="Q34" s="266"/>
      <c r="R34" s="267">
        <v>5000000</v>
      </c>
      <c r="S34" s="266"/>
      <c r="T34" s="266">
        <v>0</v>
      </c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875"/>
      <c r="AG34" s="875"/>
      <c r="AH34" s="877"/>
      <c r="AI34" s="887"/>
      <c r="AJ34" s="887"/>
      <c r="AK34" s="864"/>
    </row>
    <row r="35" spans="2:37" ht="63" customHeight="1" thickBot="1">
      <c r="B35" s="839"/>
      <c r="C35" s="290"/>
      <c r="D35" s="851"/>
      <c r="E35" s="363" t="s">
        <v>190</v>
      </c>
      <c r="F35" s="370"/>
      <c r="G35" s="371"/>
      <c r="H35" s="372"/>
      <c r="I35" s="868"/>
      <c r="J35" s="871"/>
      <c r="K35" s="881"/>
      <c r="L35" s="854"/>
      <c r="M35" s="280">
        <v>1</v>
      </c>
      <c r="N35" s="854"/>
      <c r="O35" s="860"/>
      <c r="P35" s="282">
        <v>0</v>
      </c>
      <c r="Q35" s="283"/>
      <c r="R35" s="284">
        <v>1000000</v>
      </c>
      <c r="S35" s="283"/>
      <c r="T35" s="283">
        <v>0</v>
      </c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862"/>
      <c r="AG35" s="862"/>
      <c r="AH35" s="878"/>
      <c r="AI35" s="888"/>
      <c r="AJ35" s="888"/>
      <c r="AK35" s="847"/>
    </row>
    <row r="36" spans="2:37" ht="39.75" customHeight="1">
      <c r="B36" s="292"/>
      <c r="C36" s="292"/>
      <c r="D36" s="292"/>
      <c r="E36" s="293"/>
      <c r="F36" s="294"/>
      <c r="G36" s="295"/>
      <c r="H36" s="296"/>
      <c r="I36" s="297"/>
      <c r="J36" s="298"/>
      <c r="K36" s="297"/>
      <c r="L36" s="299"/>
      <c r="M36" s="300"/>
      <c r="N36" s="299"/>
      <c r="O36" s="299"/>
      <c r="P36" s="301"/>
      <c r="Q36" s="301"/>
      <c r="R36" s="302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299"/>
      <c r="AG36" s="299"/>
      <c r="AH36" s="303"/>
      <c r="AI36" s="304"/>
      <c r="AJ36" s="304"/>
      <c r="AK36" s="305"/>
    </row>
  </sheetData>
  <sheetProtection/>
  <mergeCells count="71">
    <mergeCell ref="D12:D13"/>
    <mergeCell ref="AF11:AF14"/>
    <mergeCell ref="AG11:AG14"/>
    <mergeCell ref="AH28:AH35"/>
    <mergeCell ref="AI28:AI35"/>
    <mergeCell ref="AJ28:AJ35"/>
    <mergeCell ref="AI21:AI25"/>
    <mergeCell ref="AJ21:AJ25"/>
    <mergeCell ref="AG17:AG18"/>
    <mergeCell ref="AK28:AK35"/>
    <mergeCell ref="K28:K35"/>
    <mergeCell ref="L28:L35"/>
    <mergeCell ref="N28:N35"/>
    <mergeCell ref="O28:O35"/>
    <mergeCell ref="AF28:AF35"/>
    <mergeCell ref="AG28:AG35"/>
    <mergeCell ref="AK21:AK25"/>
    <mergeCell ref="C23:C25"/>
    <mergeCell ref="B28:B35"/>
    <mergeCell ref="D28:D35"/>
    <mergeCell ref="I28:I35"/>
    <mergeCell ref="J28:J35"/>
    <mergeCell ref="O21:O25"/>
    <mergeCell ref="AF21:AF25"/>
    <mergeCell ref="AG21:AG25"/>
    <mergeCell ref="AH21:AH25"/>
    <mergeCell ref="AK17:AK18"/>
    <mergeCell ref="B21:B25"/>
    <mergeCell ref="C21:C22"/>
    <mergeCell ref="D21:D25"/>
    <mergeCell ref="N21:N25"/>
    <mergeCell ref="B17:B18"/>
    <mergeCell ref="C17:C18"/>
    <mergeCell ref="N17:N18"/>
    <mergeCell ref="O17:O18"/>
    <mergeCell ref="AF17:AF18"/>
    <mergeCell ref="AI6:AI7"/>
    <mergeCell ref="AJ6:AJ7"/>
    <mergeCell ref="AK6:AK7"/>
    <mergeCell ref="D8:I8"/>
    <mergeCell ref="B11:B14"/>
    <mergeCell ref="I12:I13"/>
    <mergeCell ref="J12:J13"/>
    <mergeCell ref="C12:C13"/>
    <mergeCell ref="X6:Y6"/>
    <mergeCell ref="Z6:AA6"/>
    <mergeCell ref="AB6:AC6"/>
    <mergeCell ref="AD6:AE6"/>
    <mergeCell ref="AF6:AG6"/>
    <mergeCell ref="AH6:AH7"/>
    <mergeCell ref="N6:N7"/>
    <mergeCell ref="O6:O7"/>
    <mergeCell ref="P6:Q6"/>
    <mergeCell ref="R6:S6"/>
    <mergeCell ref="T6:U6"/>
    <mergeCell ref="V6:W6"/>
    <mergeCell ref="B6:B7"/>
    <mergeCell ref="D6:I7"/>
    <mergeCell ref="J6:J7"/>
    <mergeCell ref="K6:K7"/>
    <mergeCell ref="L6:L7"/>
    <mergeCell ref="M6:M7"/>
    <mergeCell ref="B2:AK2"/>
    <mergeCell ref="B3:AK3"/>
    <mergeCell ref="B4:I4"/>
    <mergeCell ref="J4:U4"/>
    <mergeCell ref="V4:AK4"/>
    <mergeCell ref="B5:E5"/>
    <mergeCell ref="G5:O5"/>
    <mergeCell ref="P5:AG5"/>
    <mergeCell ref="AH5:AK5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BW43"/>
  <sheetViews>
    <sheetView zoomScale="70" zoomScaleNormal="70" zoomScalePageLayoutView="0" workbookViewId="0" topLeftCell="A25">
      <selection activeCell="AH13" sqref="AH13"/>
    </sheetView>
  </sheetViews>
  <sheetFormatPr defaultColWidth="11.421875" defaultRowHeight="15"/>
  <cols>
    <col min="1" max="1" width="4.57421875" style="0" customWidth="1"/>
    <col min="2" max="2" width="15.8515625" style="184" customWidth="1"/>
    <col min="3" max="3" width="12.140625" style="184" customWidth="1"/>
    <col min="4" max="4" width="30.00390625" style="0" customWidth="1"/>
    <col min="5" max="5" width="10.00390625" style="0" customWidth="1"/>
    <col min="8" max="8" width="19.28125" style="185" customWidth="1"/>
    <col min="9" max="9" width="15.7109375" style="185" customWidth="1"/>
    <col min="10" max="10" width="4.8515625" style="185" customWidth="1"/>
    <col min="11" max="12" width="5.7109375" style="0" customWidth="1"/>
    <col min="13" max="13" width="6.57421875" style="0" customWidth="1"/>
    <col min="14" max="14" width="6.140625" style="0" customWidth="1"/>
    <col min="15" max="18" width="5.00390625" style="0" customWidth="1"/>
    <col min="19" max="19" width="6.28125" style="0" customWidth="1"/>
    <col min="20" max="22" width="5.00390625" style="0" customWidth="1"/>
    <col min="23" max="23" width="8.140625" style="0" customWidth="1"/>
    <col min="24" max="32" width="5.00390625" style="0" customWidth="1"/>
    <col min="33" max="33" width="5.140625" style="186" customWidth="1"/>
    <col min="34" max="34" width="5.421875" style="0" customWidth="1"/>
    <col min="35" max="35" width="4.8515625" style="0" customWidth="1"/>
    <col min="36" max="36" width="10.28125" style="0" customWidth="1"/>
  </cols>
  <sheetData>
    <row r="1" ht="15"/>
    <row r="2" ht="15.75" thickBot="1"/>
    <row r="3" spans="2:36" ht="15">
      <c r="B3" s="784" t="s">
        <v>40</v>
      </c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  <c r="P3" s="785"/>
      <c r="Q3" s="785"/>
      <c r="R3" s="785"/>
      <c r="S3" s="785"/>
      <c r="T3" s="785"/>
      <c r="U3" s="785"/>
      <c r="V3" s="785"/>
      <c r="W3" s="785"/>
      <c r="X3" s="785"/>
      <c r="Y3" s="785"/>
      <c r="Z3" s="785"/>
      <c r="AA3" s="785"/>
      <c r="AB3" s="785"/>
      <c r="AC3" s="785"/>
      <c r="AD3" s="785"/>
      <c r="AE3" s="785"/>
      <c r="AF3" s="785"/>
      <c r="AG3" s="785"/>
      <c r="AH3" s="785"/>
      <c r="AI3" s="785"/>
      <c r="AJ3" s="786"/>
    </row>
    <row r="4" spans="2:36" ht="15.75" thickBot="1">
      <c r="B4" s="787" t="s">
        <v>135</v>
      </c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9"/>
    </row>
    <row r="5" spans="2:36" ht="15">
      <c r="B5" s="790" t="s">
        <v>136</v>
      </c>
      <c r="C5" s="791"/>
      <c r="D5" s="791"/>
      <c r="E5" s="791"/>
      <c r="F5" s="791"/>
      <c r="G5" s="791"/>
      <c r="H5" s="792"/>
      <c r="I5" s="793" t="s">
        <v>229</v>
      </c>
      <c r="J5" s="794"/>
      <c r="K5" s="794"/>
      <c r="L5" s="794"/>
      <c r="M5" s="794"/>
      <c r="N5" s="794"/>
      <c r="O5" s="794"/>
      <c r="P5" s="794"/>
      <c r="Q5" s="794"/>
      <c r="R5" s="794"/>
      <c r="S5" s="794"/>
      <c r="T5" s="795"/>
      <c r="U5" s="793" t="s">
        <v>16</v>
      </c>
      <c r="V5" s="796"/>
      <c r="W5" s="796"/>
      <c r="X5" s="796"/>
      <c r="Y5" s="796"/>
      <c r="Z5" s="796"/>
      <c r="AA5" s="796"/>
      <c r="AB5" s="796"/>
      <c r="AC5" s="796"/>
      <c r="AD5" s="796"/>
      <c r="AE5" s="796"/>
      <c r="AF5" s="796"/>
      <c r="AG5" s="796"/>
      <c r="AH5" s="796"/>
      <c r="AI5" s="796"/>
      <c r="AJ5" s="797"/>
    </row>
    <row r="6" spans="2:36" ht="15.75" customHeight="1" thickBot="1">
      <c r="B6" s="798" t="s">
        <v>230</v>
      </c>
      <c r="C6" s="799"/>
      <c r="D6" s="800"/>
      <c r="E6" s="187"/>
      <c r="F6" s="730" t="s">
        <v>239</v>
      </c>
      <c r="G6" s="730"/>
      <c r="H6" s="730"/>
      <c r="I6" s="730"/>
      <c r="J6" s="730"/>
      <c r="K6" s="730"/>
      <c r="L6" s="730"/>
      <c r="M6" s="730"/>
      <c r="N6" s="731"/>
      <c r="O6" s="801" t="s">
        <v>0</v>
      </c>
      <c r="P6" s="802"/>
      <c r="Q6" s="802"/>
      <c r="R6" s="802"/>
      <c r="S6" s="802"/>
      <c r="T6" s="802"/>
      <c r="U6" s="802"/>
      <c r="V6" s="802"/>
      <c r="W6" s="802"/>
      <c r="X6" s="802"/>
      <c r="Y6" s="802"/>
      <c r="Z6" s="802"/>
      <c r="AA6" s="802"/>
      <c r="AB6" s="802"/>
      <c r="AC6" s="802"/>
      <c r="AD6" s="802"/>
      <c r="AE6" s="802"/>
      <c r="AF6" s="803"/>
      <c r="AG6" s="804" t="s">
        <v>1</v>
      </c>
      <c r="AH6" s="805"/>
      <c r="AI6" s="805"/>
      <c r="AJ6" s="806"/>
    </row>
    <row r="7" spans="2:36" ht="15">
      <c r="B7" s="807" t="s">
        <v>17</v>
      </c>
      <c r="C7" s="809" t="s">
        <v>2</v>
      </c>
      <c r="D7" s="810"/>
      <c r="E7" s="810"/>
      <c r="F7" s="810"/>
      <c r="G7" s="810"/>
      <c r="H7" s="810"/>
      <c r="I7" s="813" t="s">
        <v>3</v>
      </c>
      <c r="J7" s="815" t="s">
        <v>18</v>
      </c>
      <c r="K7" s="815" t="s">
        <v>4</v>
      </c>
      <c r="L7" s="817" t="s">
        <v>41</v>
      </c>
      <c r="M7" s="824" t="s">
        <v>19</v>
      </c>
      <c r="N7" s="826" t="s">
        <v>20</v>
      </c>
      <c r="O7" s="828" t="s">
        <v>30</v>
      </c>
      <c r="P7" s="820"/>
      <c r="Q7" s="819" t="s">
        <v>31</v>
      </c>
      <c r="R7" s="820"/>
      <c r="S7" s="819" t="s">
        <v>32</v>
      </c>
      <c r="T7" s="820"/>
      <c r="U7" s="819" t="s">
        <v>7</v>
      </c>
      <c r="V7" s="820"/>
      <c r="W7" s="819" t="s">
        <v>6</v>
      </c>
      <c r="X7" s="820"/>
      <c r="Y7" s="819" t="s">
        <v>33</v>
      </c>
      <c r="Z7" s="820"/>
      <c r="AA7" s="819" t="s">
        <v>5</v>
      </c>
      <c r="AB7" s="820"/>
      <c r="AC7" s="819" t="s">
        <v>8</v>
      </c>
      <c r="AD7" s="820"/>
      <c r="AE7" s="819" t="s">
        <v>9</v>
      </c>
      <c r="AF7" s="821"/>
      <c r="AG7" s="822" t="s">
        <v>10</v>
      </c>
      <c r="AH7" s="829" t="s">
        <v>11</v>
      </c>
      <c r="AI7" s="831" t="s">
        <v>140</v>
      </c>
      <c r="AJ7" s="833" t="s">
        <v>21</v>
      </c>
    </row>
    <row r="8" spans="2:36" ht="84.75" customHeight="1" thickBot="1">
      <c r="B8" s="808"/>
      <c r="C8" s="811"/>
      <c r="D8" s="812"/>
      <c r="E8" s="812"/>
      <c r="F8" s="812"/>
      <c r="G8" s="812"/>
      <c r="H8" s="812"/>
      <c r="I8" s="814"/>
      <c r="J8" s="816" t="s">
        <v>18</v>
      </c>
      <c r="K8" s="816"/>
      <c r="L8" s="818"/>
      <c r="M8" s="825"/>
      <c r="N8" s="827"/>
      <c r="O8" s="190" t="s">
        <v>22</v>
      </c>
      <c r="P8" s="191" t="s">
        <v>23</v>
      </c>
      <c r="Q8" s="192" t="s">
        <v>22</v>
      </c>
      <c r="R8" s="191" t="s">
        <v>23</v>
      </c>
      <c r="S8" s="192" t="s">
        <v>22</v>
      </c>
      <c r="T8" s="191" t="s">
        <v>23</v>
      </c>
      <c r="U8" s="192" t="s">
        <v>22</v>
      </c>
      <c r="V8" s="191" t="s">
        <v>23</v>
      </c>
      <c r="W8" s="192" t="s">
        <v>22</v>
      </c>
      <c r="X8" s="191" t="s">
        <v>23</v>
      </c>
      <c r="Y8" s="192" t="s">
        <v>22</v>
      </c>
      <c r="Z8" s="191" t="s">
        <v>23</v>
      </c>
      <c r="AA8" s="192" t="s">
        <v>22</v>
      </c>
      <c r="AB8" s="191" t="s">
        <v>24</v>
      </c>
      <c r="AC8" s="192" t="s">
        <v>22</v>
      </c>
      <c r="AD8" s="191" t="s">
        <v>24</v>
      </c>
      <c r="AE8" s="192" t="s">
        <v>22</v>
      </c>
      <c r="AF8" s="193" t="s">
        <v>24</v>
      </c>
      <c r="AG8" s="823"/>
      <c r="AH8" s="830"/>
      <c r="AI8" s="832"/>
      <c r="AJ8" s="834"/>
    </row>
    <row r="9" spans="2:36" ht="67.5" thickBot="1">
      <c r="B9" s="194" t="s">
        <v>231</v>
      </c>
      <c r="C9" s="889" t="s">
        <v>240</v>
      </c>
      <c r="D9" s="836"/>
      <c r="E9" s="836"/>
      <c r="F9" s="836"/>
      <c r="G9" s="836"/>
      <c r="H9" s="836"/>
      <c r="I9" s="196" t="s">
        <v>143</v>
      </c>
      <c r="J9" s="197"/>
      <c r="K9" s="198"/>
      <c r="L9" s="198"/>
      <c r="M9" s="199"/>
      <c r="N9" s="200"/>
      <c r="O9" s="201">
        <f>O11+O28+O34</f>
        <v>6210</v>
      </c>
      <c r="P9" s="202">
        <f>P11+P28+P34</f>
        <v>0</v>
      </c>
      <c r="Q9" s="202"/>
      <c r="R9" s="202">
        <f aca="true" t="shared" si="0" ref="R9:AD9">R11+R28+R34</f>
        <v>0</v>
      </c>
      <c r="S9" s="202">
        <f t="shared" si="0"/>
        <v>0</v>
      </c>
      <c r="T9" s="202">
        <f t="shared" si="0"/>
        <v>0</v>
      </c>
      <c r="U9" s="202">
        <f t="shared" si="0"/>
        <v>0</v>
      </c>
      <c r="V9" s="202">
        <f t="shared" si="0"/>
        <v>0</v>
      </c>
      <c r="W9" s="202">
        <f t="shared" si="0"/>
        <v>0</v>
      </c>
      <c r="X9" s="202">
        <f t="shared" si="0"/>
        <v>0</v>
      </c>
      <c r="Y9" s="202">
        <f t="shared" si="0"/>
        <v>0</v>
      </c>
      <c r="Z9" s="202">
        <f t="shared" si="0"/>
        <v>0</v>
      </c>
      <c r="AA9" s="202">
        <f t="shared" si="0"/>
        <v>6210</v>
      </c>
      <c r="AB9" s="202">
        <f t="shared" si="0"/>
        <v>0</v>
      </c>
      <c r="AC9" s="202">
        <f t="shared" si="0"/>
        <v>0</v>
      </c>
      <c r="AD9" s="202">
        <f t="shared" si="0"/>
        <v>0</v>
      </c>
      <c r="AE9" s="202"/>
      <c r="AF9" s="203">
        <f>AF11+AF28+AF34</f>
        <v>0</v>
      </c>
      <c r="AG9" s="204"/>
      <c r="AH9" s="205"/>
      <c r="AI9" s="205"/>
      <c r="AJ9" s="206" t="s">
        <v>241</v>
      </c>
    </row>
    <row r="10" ht="15.75" thickBot="1"/>
    <row r="11" spans="2:36" ht="72" customHeight="1" thickBot="1">
      <c r="B11" s="335" t="s">
        <v>12</v>
      </c>
      <c r="C11" s="209" t="s">
        <v>28</v>
      </c>
      <c r="D11" s="246" t="s">
        <v>13</v>
      </c>
      <c r="E11" s="209" t="s">
        <v>27</v>
      </c>
      <c r="F11" s="211" t="s">
        <v>25</v>
      </c>
      <c r="G11" s="211" t="s">
        <v>26</v>
      </c>
      <c r="H11" s="212" t="s">
        <v>145</v>
      </c>
      <c r="I11" s="213" t="s">
        <v>29</v>
      </c>
      <c r="J11" s="214"/>
      <c r="K11" s="215"/>
      <c r="L11" s="216"/>
      <c r="M11" s="217"/>
      <c r="N11" s="218"/>
      <c r="O11" s="219">
        <f aca="true" t="shared" si="1" ref="O11:AD11">SUM(O12:O14)</f>
        <v>6210</v>
      </c>
      <c r="P11" s="220">
        <f t="shared" si="1"/>
        <v>0</v>
      </c>
      <c r="Q11" s="221">
        <f t="shared" si="1"/>
        <v>11210</v>
      </c>
      <c r="R11" s="220">
        <f t="shared" si="1"/>
        <v>0</v>
      </c>
      <c r="S11" s="221">
        <f t="shared" si="1"/>
        <v>0</v>
      </c>
      <c r="T11" s="220">
        <f t="shared" si="1"/>
        <v>0</v>
      </c>
      <c r="U11" s="221">
        <f t="shared" si="1"/>
        <v>0</v>
      </c>
      <c r="V11" s="220">
        <f t="shared" si="1"/>
        <v>0</v>
      </c>
      <c r="W11" s="221">
        <f t="shared" si="1"/>
        <v>0</v>
      </c>
      <c r="X11" s="220">
        <f t="shared" si="1"/>
        <v>0</v>
      </c>
      <c r="Y11" s="221">
        <f t="shared" si="1"/>
        <v>0</v>
      </c>
      <c r="Z11" s="220">
        <f t="shared" si="1"/>
        <v>0</v>
      </c>
      <c r="AA11" s="221">
        <f t="shared" si="1"/>
        <v>6210</v>
      </c>
      <c r="AB11" s="220">
        <f t="shared" si="1"/>
        <v>0</v>
      </c>
      <c r="AC11" s="221">
        <f t="shared" si="1"/>
        <v>0</v>
      </c>
      <c r="AD11" s="220">
        <f t="shared" si="1"/>
        <v>0</v>
      </c>
      <c r="AE11" s="222">
        <f>+O11+S11+U11+W11+Y11+AA11+AC11</f>
        <v>12420</v>
      </c>
      <c r="AF11" s="220">
        <f>+P11+R11+T11+X11+Z11+AB11+AD11</f>
        <v>0</v>
      </c>
      <c r="AG11" s="223">
        <f>SUM(AG12:AG14)</f>
        <v>0</v>
      </c>
      <c r="AH11" s="224"/>
      <c r="AI11" s="224"/>
      <c r="AJ11" s="225"/>
    </row>
    <row r="12" spans="2:36" ht="63" customHeight="1" thickBot="1">
      <c r="B12" s="899" t="s">
        <v>232</v>
      </c>
      <c r="C12" s="288"/>
      <c r="D12" s="248" t="s">
        <v>233</v>
      </c>
      <c r="E12" s="237"/>
      <c r="F12" s="238"/>
      <c r="G12" s="263"/>
      <c r="H12" s="336" t="s">
        <v>242</v>
      </c>
      <c r="I12" s="252" t="s">
        <v>159</v>
      </c>
      <c r="J12" s="454">
        <v>4</v>
      </c>
      <c r="K12" s="455"/>
      <c r="L12" s="264">
        <v>4</v>
      </c>
      <c r="M12" s="853"/>
      <c r="N12" s="872"/>
      <c r="O12" s="267">
        <v>6210</v>
      </c>
      <c r="P12" s="266"/>
      <c r="Q12" s="267">
        <v>6210</v>
      </c>
      <c r="R12" s="266"/>
      <c r="S12" s="266"/>
      <c r="T12" s="266"/>
      <c r="U12" s="266"/>
      <c r="V12" s="266"/>
      <c r="W12" s="266"/>
      <c r="X12" s="266"/>
      <c r="Y12" s="266"/>
      <c r="Z12" s="266"/>
      <c r="AA12" s="266">
        <v>6210</v>
      </c>
      <c r="AB12" s="266"/>
      <c r="AC12" s="259"/>
      <c r="AD12" s="259"/>
      <c r="AE12" s="890">
        <f>+O12:O14+Q12:Q14+S12:S14+U12:U14+W12:W14+Y12:Y14+AC12:AC14</f>
        <v>12420</v>
      </c>
      <c r="AF12" s="890">
        <f>+P12:P14+R12:R14+T12:T14+V12:V14+X12:X14+Z12:Z14+AB12:AB14+AD12:AD14</f>
        <v>0</v>
      </c>
      <c r="AG12" s="260" t="s">
        <v>234</v>
      </c>
      <c r="AH12" s="261" t="s">
        <v>150</v>
      </c>
      <c r="AI12" s="261"/>
      <c r="AJ12" s="206" t="s">
        <v>241</v>
      </c>
    </row>
    <row r="13" spans="2:36" ht="57" thickBot="1">
      <c r="B13" s="838"/>
      <c r="C13" s="288"/>
      <c r="D13" s="237" t="s">
        <v>243</v>
      </c>
      <c r="E13" s="248"/>
      <c r="F13" s="329"/>
      <c r="G13" s="327"/>
      <c r="H13" s="337" t="s">
        <v>244</v>
      </c>
      <c r="I13" s="252" t="s">
        <v>245</v>
      </c>
      <c r="J13" s="454">
        <v>2</v>
      </c>
      <c r="K13" s="242"/>
      <c r="L13" s="276">
        <v>2</v>
      </c>
      <c r="M13" s="853"/>
      <c r="N13" s="872"/>
      <c r="O13" s="265"/>
      <c r="P13" s="266"/>
      <c r="Q13" s="267">
        <v>5000</v>
      </c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891"/>
      <c r="AF13" s="891"/>
      <c r="AG13" s="260" t="s">
        <v>246</v>
      </c>
      <c r="AH13" s="261" t="s">
        <v>150</v>
      </c>
      <c r="AI13" s="261"/>
      <c r="AJ13" s="206" t="s">
        <v>241</v>
      </c>
    </row>
    <row r="14" spans="2:36" ht="45" thickBot="1">
      <c r="B14" s="839"/>
      <c r="C14" s="290"/>
      <c r="D14" s="331" t="s">
        <v>247</v>
      </c>
      <c r="E14" s="331"/>
      <c r="F14" s="319"/>
      <c r="G14" s="328"/>
      <c r="H14" s="336" t="s">
        <v>248</v>
      </c>
      <c r="I14" s="252"/>
      <c r="J14" s="450">
        <v>6</v>
      </c>
      <c r="K14" s="279"/>
      <c r="L14" s="280">
        <v>6</v>
      </c>
      <c r="M14" s="854"/>
      <c r="N14" s="860"/>
      <c r="O14" s="282">
        <v>0</v>
      </c>
      <c r="P14" s="283"/>
      <c r="Q14" s="284">
        <v>0</v>
      </c>
      <c r="R14" s="283"/>
      <c r="S14" s="283"/>
      <c r="T14" s="283"/>
      <c r="U14" s="283"/>
      <c r="V14" s="283"/>
      <c r="W14" s="283"/>
      <c r="X14" s="283"/>
      <c r="Y14" s="283"/>
      <c r="Z14" s="283"/>
      <c r="AA14" s="283">
        <v>0</v>
      </c>
      <c r="AB14" s="283"/>
      <c r="AC14" s="283"/>
      <c r="AD14" s="283"/>
      <c r="AE14" s="892"/>
      <c r="AF14" s="892"/>
      <c r="AG14" s="332"/>
      <c r="AH14" s="261" t="s">
        <v>150</v>
      </c>
      <c r="AI14" s="261"/>
      <c r="AJ14" s="287" t="s">
        <v>241</v>
      </c>
    </row>
    <row r="15" ht="15.75" thickBot="1">
      <c r="J15" s="456"/>
    </row>
    <row r="16" spans="2:36" ht="63.75" customHeight="1" thickBot="1">
      <c r="B16" s="244" t="s">
        <v>12</v>
      </c>
      <c r="C16" s="209" t="s">
        <v>28</v>
      </c>
      <c r="D16" s="246" t="s">
        <v>13</v>
      </c>
      <c r="E16" s="209" t="s">
        <v>27</v>
      </c>
      <c r="F16" s="211" t="s">
        <v>25</v>
      </c>
      <c r="G16" s="211" t="s">
        <v>26</v>
      </c>
      <c r="H16" s="212" t="s">
        <v>145</v>
      </c>
      <c r="I16" s="213" t="s">
        <v>29</v>
      </c>
      <c r="J16" s="214"/>
      <c r="K16" s="215"/>
      <c r="L16" s="216"/>
      <c r="M16" s="217"/>
      <c r="N16" s="218"/>
      <c r="O16" s="219">
        <f>SUM(O17:O24)</f>
        <v>47720</v>
      </c>
      <c r="P16" s="220">
        <f>SUM(P17:P20)</f>
        <v>0</v>
      </c>
      <c r="Q16" s="221">
        <f>SUM(Q17:Q24)</f>
        <v>0</v>
      </c>
      <c r="R16" s="220">
        <f>SUM(R17:R20)</f>
        <v>0</v>
      </c>
      <c r="S16" s="221">
        <f>SUM(S17:S24)</f>
        <v>0</v>
      </c>
      <c r="T16" s="220"/>
      <c r="U16" s="221">
        <f>SUM(U17:U24)</f>
        <v>0</v>
      </c>
      <c r="V16" s="220"/>
      <c r="W16" s="221">
        <f>SUM(W17:W24)</f>
        <v>0</v>
      </c>
      <c r="X16" s="220"/>
      <c r="Y16" s="221">
        <f>SUM(Y17:Y24)</f>
        <v>0</v>
      </c>
      <c r="Z16" s="220"/>
      <c r="AA16" s="221">
        <f>SUM(AA17:AA24)</f>
        <v>13600</v>
      </c>
      <c r="AB16" s="220"/>
      <c r="AC16" s="221">
        <f>SUM(AC17:AC24)</f>
        <v>0</v>
      </c>
      <c r="AD16" s="220"/>
      <c r="AE16" s="222">
        <f>+O16+Q16+S16+U16+W16+Y16+AA16+AC16</f>
        <v>61320</v>
      </c>
      <c r="AF16" s="220">
        <f>AF17</f>
        <v>0</v>
      </c>
      <c r="AG16" s="223">
        <f>SUM(AG17:AG20)</f>
        <v>0</v>
      </c>
      <c r="AH16" s="224"/>
      <c r="AI16" s="224"/>
      <c r="AJ16" s="225"/>
    </row>
    <row r="17" spans="2:36" ht="39" customHeight="1">
      <c r="B17" s="896" t="s">
        <v>235</v>
      </c>
      <c r="C17" s="262"/>
      <c r="D17" s="237" t="s">
        <v>249</v>
      </c>
      <c r="E17" s="249"/>
      <c r="F17" s="250"/>
      <c r="G17" s="251"/>
      <c r="H17" s="252" t="s">
        <v>250</v>
      </c>
      <c r="I17" s="252" t="s">
        <v>251</v>
      </c>
      <c r="J17" s="457">
        <v>18</v>
      </c>
      <c r="K17" s="311"/>
      <c r="L17" s="255"/>
      <c r="M17" s="311"/>
      <c r="N17" s="311"/>
      <c r="O17" s="458">
        <v>0</v>
      </c>
      <c r="P17" s="257"/>
      <c r="Q17" s="258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9"/>
      <c r="AD17" s="259"/>
      <c r="AE17" s="900">
        <f>+O17:O24+Q17:Q24+S17:S24+U17:U24+W17:W24+Y17:Y24+AA17:AA24+AC17:AC24</f>
        <v>0</v>
      </c>
      <c r="AF17" s="900">
        <f>+P17:P24+R17:R24+T17:T24+V17:V24+X17:X24+Z17:Z24+AB17:AB24+AD17:AD24</f>
        <v>0</v>
      </c>
      <c r="AG17" s="260" t="s">
        <v>165</v>
      </c>
      <c r="AH17" s="261" t="s">
        <v>150</v>
      </c>
      <c r="AI17" s="261"/>
      <c r="AJ17" s="863" t="s">
        <v>241</v>
      </c>
    </row>
    <row r="18" spans="2:36" ht="81.75">
      <c r="B18" s="897"/>
      <c r="C18" s="262"/>
      <c r="D18" s="237" t="s">
        <v>252</v>
      </c>
      <c r="E18" s="237"/>
      <c r="F18" s="238"/>
      <c r="G18" s="263"/>
      <c r="H18" s="252" t="s">
        <v>253</v>
      </c>
      <c r="I18" s="252" t="s">
        <v>254</v>
      </c>
      <c r="J18" s="454">
        <v>60</v>
      </c>
      <c r="K18" s="459"/>
      <c r="L18" s="264">
        <v>60</v>
      </c>
      <c r="M18" s="444"/>
      <c r="N18" s="444"/>
      <c r="O18" s="460">
        <v>3000</v>
      </c>
      <c r="P18" s="266"/>
      <c r="Q18" s="460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59"/>
      <c r="AD18" s="259"/>
      <c r="AE18" s="901"/>
      <c r="AF18" s="901"/>
      <c r="AG18" s="260" t="s">
        <v>255</v>
      </c>
      <c r="AH18" s="261" t="s">
        <v>150</v>
      </c>
      <c r="AI18" s="261"/>
      <c r="AJ18" s="863"/>
    </row>
    <row r="19" spans="2:36" ht="81.75">
      <c r="B19" s="897"/>
      <c r="C19" s="262"/>
      <c r="D19" s="248" t="s">
        <v>256</v>
      </c>
      <c r="E19" s="248"/>
      <c r="F19" s="329"/>
      <c r="G19" s="327"/>
      <c r="H19" s="252" t="s">
        <v>257</v>
      </c>
      <c r="I19" s="252" t="s">
        <v>258</v>
      </c>
      <c r="J19" s="454">
        <v>150</v>
      </c>
      <c r="K19" s="459"/>
      <c r="L19" s="276">
        <v>150</v>
      </c>
      <c r="M19" s="444"/>
      <c r="N19" s="444"/>
      <c r="O19" s="267">
        <v>8820</v>
      </c>
      <c r="P19" s="266"/>
      <c r="Q19" s="267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901"/>
      <c r="AF19" s="901"/>
      <c r="AG19" s="273" t="s">
        <v>259</v>
      </c>
      <c r="AH19" s="261" t="s">
        <v>150</v>
      </c>
      <c r="AI19" s="261"/>
      <c r="AJ19" s="864"/>
    </row>
    <row r="20" spans="2:75" ht="82.5" thickBot="1">
      <c r="B20" s="897"/>
      <c r="C20" s="262"/>
      <c r="D20" s="326" t="s">
        <v>260</v>
      </c>
      <c r="E20" s="326"/>
      <c r="F20" s="317"/>
      <c r="G20" s="327"/>
      <c r="H20" s="461" t="s">
        <v>261</v>
      </c>
      <c r="I20" s="461" t="s">
        <v>262</v>
      </c>
      <c r="J20" s="454">
        <v>160</v>
      </c>
      <c r="K20" s="444"/>
      <c r="L20" s="276">
        <v>160</v>
      </c>
      <c r="M20" s="444"/>
      <c r="N20" s="444"/>
      <c r="O20" s="267">
        <v>8400</v>
      </c>
      <c r="P20" s="266"/>
      <c r="Q20" s="267"/>
      <c r="R20" s="266"/>
      <c r="S20" s="266"/>
      <c r="T20" s="266"/>
      <c r="U20" s="266"/>
      <c r="V20" s="266"/>
      <c r="W20" s="266"/>
      <c r="X20" s="266"/>
      <c r="Y20" s="266"/>
      <c r="Z20" s="266"/>
      <c r="AA20" s="266">
        <v>13600</v>
      </c>
      <c r="AB20" s="266"/>
      <c r="AC20" s="266"/>
      <c r="AD20" s="266"/>
      <c r="AE20" s="901"/>
      <c r="AF20" s="901"/>
      <c r="AG20" s="273" t="s">
        <v>263</v>
      </c>
      <c r="AH20" s="462" t="s">
        <v>150</v>
      </c>
      <c r="AI20" s="462"/>
      <c r="AJ20" s="847"/>
      <c r="AM20" s="465"/>
      <c r="AN20" s="465"/>
      <c r="AO20" s="465"/>
      <c r="AP20" s="465"/>
      <c r="AQ20" s="465"/>
      <c r="AR20" s="465"/>
      <c r="AS20" s="465"/>
      <c r="AT20" s="465"/>
      <c r="AU20" s="465"/>
      <c r="AV20" s="465"/>
      <c r="AW20" s="465"/>
      <c r="AX20" s="465"/>
      <c r="AY20" s="465"/>
      <c r="AZ20" s="465"/>
      <c r="BA20" s="465"/>
      <c r="BB20" s="465"/>
      <c r="BC20" s="465"/>
      <c r="BD20" s="465"/>
      <c r="BE20" s="465"/>
      <c r="BF20" s="465"/>
      <c r="BG20" s="465"/>
      <c r="BH20" s="465"/>
      <c r="BI20" s="465"/>
      <c r="BJ20" s="465"/>
      <c r="BK20" s="465"/>
      <c r="BL20" s="465"/>
      <c r="BM20" s="465"/>
      <c r="BN20" s="465"/>
      <c r="BO20" s="465"/>
      <c r="BP20" s="465"/>
      <c r="BQ20" s="465"/>
      <c r="BR20" s="465"/>
      <c r="BS20" s="465"/>
      <c r="BT20" s="465"/>
      <c r="BU20" s="465"/>
      <c r="BV20" s="465"/>
      <c r="BW20" s="465"/>
    </row>
    <row r="21" spans="1:75" s="464" customFormat="1" ht="81.75">
      <c r="A21" s="463"/>
      <c r="B21" s="897"/>
      <c r="C21" s="262"/>
      <c r="D21" s="248" t="s">
        <v>264</v>
      </c>
      <c r="E21" s="248"/>
      <c r="F21" s="329"/>
      <c r="G21" s="263"/>
      <c r="H21" s="252" t="s">
        <v>265</v>
      </c>
      <c r="I21" s="461" t="s">
        <v>262</v>
      </c>
      <c r="J21" s="275">
        <v>112</v>
      </c>
      <c r="K21" s="240"/>
      <c r="L21" s="264">
        <v>112</v>
      </c>
      <c r="M21" s="240"/>
      <c r="N21" s="240"/>
      <c r="O21" s="232">
        <v>13000</v>
      </c>
      <c r="P21" s="259"/>
      <c r="Q21" s="232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901"/>
      <c r="AF21" s="901"/>
      <c r="AG21" s="260" t="s">
        <v>266</v>
      </c>
      <c r="AH21" s="261" t="s">
        <v>150</v>
      </c>
      <c r="AI21" s="261"/>
      <c r="AJ21" s="863" t="s">
        <v>241</v>
      </c>
      <c r="AK21" s="466"/>
      <c r="AL21" s="465"/>
      <c r="AM21" s="465"/>
      <c r="AN21" s="465"/>
      <c r="AO21" s="465"/>
      <c r="AP21" s="465"/>
      <c r="AQ21" s="465"/>
      <c r="AR21" s="465"/>
      <c r="AS21" s="465"/>
      <c r="AT21" s="465"/>
      <c r="AU21" s="465"/>
      <c r="AV21" s="465"/>
      <c r="AW21" s="465"/>
      <c r="AX21" s="465"/>
      <c r="AY21" s="465"/>
      <c r="AZ21" s="465"/>
      <c r="BA21" s="465"/>
      <c r="BB21" s="465"/>
      <c r="BC21" s="465"/>
      <c r="BD21" s="465"/>
      <c r="BE21" s="465"/>
      <c r="BF21" s="465"/>
      <c r="BG21" s="465"/>
      <c r="BH21" s="465"/>
      <c r="BI21" s="465"/>
      <c r="BJ21" s="465"/>
      <c r="BK21" s="465"/>
      <c r="BL21" s="465"/>
      <c r="BM21" s="465"/>
      <c r="BN21" s="465"/>
      <c r="BO21" s="465"/>
      <c r="BP21" s="465"/>
      <c r="BQ21" s="465"/>
      <c r="BR21" s="465"/>
      <c r="BS21" s="465"/>
      <c r="BT21" s="465"/>
      <c r="BU21" s="465"/>
      <c r="BV21" s="465"/>
      <c r="BW21" s="465"/>
    </row>
    <row r="22" spans="1:75" s="464" customFormat="1" ht="81.75">
      <c r="A22" s="463"/>
      <c r="B22" s="897"/>
      <c r="C22" s="262"/>
      <c r="D22" s="248" t="s">
        <v>267</v>
      </c>
      <c r="E22" s="248"/>
      <c r="F22" s="329"/>
      <c r="G22" s="263"/>
      <c r="H22" s="252" t="s">
        <v>268</v>
      </c>
      <c r="I22" s="461" t="s">
        <v>262</v>
      </c>
      <c r="J22" s="275">
        <v>65</v>
      </c>
      <c r="K22" s="268"/>
      <c r="L22" s="264">
        <v>65</v>
      </c>
      <c r="M22" s="268"/>
      <c r="N22" s="268"/>
      <c r="O22" s="232">
        <v>3500</v>
      </c>
      <c r="P22" s="259"/>
      <c r="Q22" s="232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901"/>
      <c r="AF22" s="901"/>
      <c r="AG22" s="260" t="s">
        <v>269</v>
      </c>
      <c r="AH22" s="261" t="s">
        <v>150</v>
      </c>
      <c r="AI22" s="261"/>
      <c r="AJ22" s="863"/>
      <c r="AK22" s="463"/>
      <c r="AL22" s="465"/>
      <c r="AM22" s="465"/>
      <c r="AN22" s="465"/>
      <c r="AO22" s="465"/>
      <c r="AP22" s="465"/>
      <c r="AQ22" s="465"/>
      <c r="AR22" s="465"/>
      <c r="AS22" s="465"/>
      <c r="AT22" s="465"/>
      <c r="AU22" s="465"/>
      <c r="AV22" s="465"/>
      <c r="AW22" s="465"/>
      <c r="AX22" s="465"/>
      <c r="AY22" s="465"/>
      <c r="AZ22" s="465"/>
      <c r="BA22" s="465"/>
      <c r="BB22" s="465"/>
      <c r="BC22" s="465"/>
      <c r="BD22" s="465"/>
      <c r="BE22" s="465"/>
      <c r="BF22" s="465"/>
      <c r="BG22" s="465"/>
      <c r="BH22" s="465"/>
      <c r="BI22" s="465"/>
      <c r="BJ22" s="465"/>
      <c r="BK22" s="465"/>
      <c r="BL22" s="465"/>
      <c r="BM22" s="465"/>
      <c r="BN22" s="465"/>
      <c r="BO22" s="465"/>
      <c r="BP22" s="465"/>
      <c r="BQ22" s="465"/>
      <c r="BR22" s="465"/>
      <c r="BS22" s="465"/>
      <c r="BT22" s="465"/>
      <c r="BU22" s="465"/>
      <c r="BV22" s="465"/>
      <c r="BW22" s="465"/>
    </row>
    <row r="23" spans="1:75" s="464" customFormat="1" ht="81.75">
      <c r="A23" s="463"/>
      <c r="B23" s="897"/>
      <c r="C23" s="262"/>
      <c r="D23" s="248" t="s">
        <v>270</v>
      </c>
      <c r="E23" s="248"/>
      <c r="F23" s="329"/>
      <c r="G23" s="263"/>
      <c r="H23" s="252" t="s">
        <v>271</v>
      </c>
      <c r="I23" s="461" t="s">
        <v>272</v>
      </c>
      <c r="J23" s="275">
        <v>10</v>
      </c>
      <c r="K23" s="268"/>
      <c r="L23" s="264">
        <v>10</v>
      </c>
      <c r="M23" s="268"/>
      <c r="N23" s="268"/>
      <c r="O23" s="232">
        <v>5000</v>
      </c>
      <c r="P23" s="259"/>
      <c r="Q23" s="232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901"/>
      <c r="AF23" s="901"/>
      <c r="AG23" s="260" t="s">
        <v>273</v>
      </c>
      <c r="AH23" s="261" t="s">
        <v>150</v>
      </c>
      <c r="AI23" s="261"/>
      <c r="AJ23" s="864"/>
      <c r="AK23" s="463"/>
      <c r="AL23" s="465"/>
      <c r="AM23" s="465"/>
      <c r="AN23" s="465"/>
      <c r="AO23" s="465"/>
      <c r="AP23" s="465"/>
      <c r="AQ23" s="465"/>
      <c r="AR23" s="465"/>
      <c r="AS23" s="465"/>
      <c r="AT23" s="465"/>
      <c r="AU23" s="465"/>
      <c r="AV23" s="465"/>
      <c r="AW23" s="465"/>
      <c r="AX23" s="465"/>
      <c r="AY23" s="465"/>
      <c r="AZ23" s="465"/>
      <c r="BA23" s="465"/>
      <c r="BB23" s="465"/>
      <c r="BC23" s="465"/>
      <c r="BD23" s="465"/>
      <c r="BE23" s="465"/>
      <c r="BF23" s="465"/>
      <c r="BG23" s="465"/>
      <c r="BH23" s="465"/>
      <c r="BI23" s="465"/>
      <c r="BJ23" s="465"/>
      <c r="BK23" s="465"/>
      <c r="BL23" s="465"/>
      <c r="BM23" s="465"/>
      <c r="BN23" s="465"/>
      <c r="BO23" s="465"/>
      <c r="BP23" s="465"/>
      <c r="BQ23" s="465"/>
      <c r="BR23" s="465"/>
      <c r="BS23" s="465"/>
      <c r="BT23" s="465"/>
      <c r="BU23" s="465"/>
      <c r="BV23" s="465"/>
      <c r="BW23" s="465"/>
    </row>
    <row r="24" spans="1:75" s="464" customFormat="1" ht="82.5" thickBot="1">
      <c r="A24" s="463"/>
      <c r="B24" s="898"/>
      <c r="C24" s="262"/>
      <c r="D24" s="248" t="s">
        <v>274</v>
      </c>
      <c r="E24" s="248"/>
      <c r="F24" s="329"/>
      <c r="G24" s="263"/>
      <c r="H24" s="252" t="s">
        <v>275</v>
      </c>
      <c r="I24" s="461" t="s">
        <v>262</v>
      </c>
      <c r="J24" s="275">
        <v>60</v>
      </c>
      <c r="K24" s="268"/>
      <c r="L24" s="264">
        <v>60</v>
      </c>
      <c r="M24" s="268"/>
      <c r="N24" s="268"/>
      <c r="O24" s="232">
        <v>6000</v>
      </c>
      <c r="P24" s="259"/>
      <c r="Q24" s="232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902"/>
      <c r="AF24" s="902"/>
      <c r="AG24" s="260" t="s">
        <v>276</v>
      </c>
      <c r="AH24" s="261" t="s">
        <v>150</v>
      </c>
      <c r="AI24" s="261"/>
      <c r="AJ24" s="847"/>
      <c r="AK24" s="463"/>
      <c r="AL24" s="465"/>
      <c r="AM24" s="465"/>
      <c r="AN24" s="465"/>
      <c r="AO24" s="465"/>
      <c r="AP24" s="465"/>
      <c r="AQ24" s="465"/>
      <c r="AR24" s="465"/>
      <c r="AS24" s="465"/>
      <c r="AT24" s="465"/>
      <c r="AU24" s="465"/>
      <c r="AV24" s="465"/>
      <c r="AW24" s="465"/>
      <c r="AX24" s="465"/>
      <c r="AY24" s="465"/>
      <c r="AZ24" s="465"/>
      <c r="BA24" s="465"/>
      <c r="BB24" s="465"/>
      <c r="BC24" s="465"/>
      <c r="BD24" s="465"/>
      <c r="BE24" s="465"/>
      <c r="BF24" s="465"/>
      <c r="BG24" s="465"/>
      <c r="BH24" s="465"/>
      <c r="BI24" s="465"/>
      <c r="BJ24" s="465"/>
      <c r="BK24" s="465"/>
      <c r="BL24" s="465"/>
      <c r="BM24" s="465"/>
      <c r="BN24" s="465"/>
      <c r="BO24" s="465"/>
      <c r="BP24" s="465"/>
      <c r="BQ24" s="465"/>
      <c r="BR24" s="465"/>
      <c r="BS24" s="465"/>
      <c r="BT24" s="465"/>
      <c r="BU24" s="465"/>
      <c r="BV24" s="465"/>
      <c r="BW24" s="465"/>
    </row>
    <row r="25" spans="10:75" ht="15.75" thickBot="1">
      <c r="J25" s="456"/>
      <c r="AM25" s="465"/>
      <c r="AN25" s="465"/>
      <c r="AO25" s="465"/>
      <c r="AP25" s="465"/>
      <c r="AQ25" s="465"/>
      <c r="AR25" s="465"/>
      <c r="AS25" s="465"/>
      <c r="AT25" s="465"/>
      <c r="AU25" s="465"/>
      <c r="AV25" s="465"/>
      <c r="AW25" s="465"/>
      <c r="AX25" s="465"/>
      <c r="AY25" s="465"/>
      <c r="AZ25" s="465"/>
      <c r="BA25" s="465"/>
      <c r="BB25" s="465"/>
      <c r="BC25" s="465"/>
      <c r="BD25" s="465"/>
      <c r="BE25" s="465"/>
      <c r="BF25" s="465"/>
      <c r="BG25" s="465"/>
      <c r="BH25" s="465"/>
      <c r="BI25" s="465"/>
      <c r="BJ25" s="465"/>
      <c r="BK25" s="465"/>
      <c r="BL25" s="465"/>
      <c r="BM25" s="465"/>
      <c r="BN25" s="465"/>
      <c r="BO25" s="465"/>
      <c r="BP25" s="465"/>
      <c r="BQ25" s="465"/>
      <c r="BR25" s="465"/>
      <c r="BS25" s="465"/>
      <c r="BT25" s="465"/>
      <c r="BU25" s="465"/>
      <c r="BV25" s="465"/>
      <c r="BW25" s="465"/>
    </row>
    <row r="26" spans="2:75" ht="93.75" customHeight="1" thickBot="1">
      <c r="B26" s="244" t="s">
        <v>12</v>
      </c>
      <c r="C26" s="209" t="s">
        <v>28</v>
      </c>
      <c r="D26" s="209" t="s">
        <v>13</v>
      </c>
      <c r="E26" s="209" t="s">
        <v>27</v>
      </c>
      <c r="F26" s="211" t="s">
        <v>25</v>
      </c>
      <c r="G26" s="211" t="s">
        <v>26</v>
      </c>
      <c r="H26" s="212" t="s">
        <v>145</v>
      </c>
      <c r="I26" s="269" t="s">
        <v>29</v>
      </c>
      <c r="J26" s="214"/>
      <c r="K26" s="215"/>
      <c r="L26" s="216"/>
      <c r="M26" s="217"/>
      <c r="N26" s="218"/>
      <c r="O26" s="219">
        <f aca="true" t="shared" si="2" ref="O26:AD26">SUM(O27:O30)</f>
        <v>0</v>
      </c>
      <c r="P26" s="220">
        <f t="shared" si="2"/>
        <v>0</v>
      </c>
      <c r="Q26" s="221">
        <f t="shared" si="2"/>
        <v>72642</v>
      </c>
      <c r="R26" s="220">
        <f t="shared" si="2"/>
        <v>0</v>
      </c>
      <c r="S26" s="221">
        <f t="shared" si="2"/>
        <v>0</v>
      </c>
      <c r="T26" s="220">
        <f t="shared" si="2"/>
        <v>0</v>
      </c>
      <c r="U26" s="221">
        <f t="shared" si="2"/>
        <v>0</v>
      </c>
      <c r="V26" s="220">
        <f t="shared" si="2"/>
        <v>0</v>
      </c>
      <c r="W26" s="221">
        <f t="shared" si="2"/>
        <v>0</v>
      </c>
      <c r="X26" s="220">
        <f t="shared" si="2"/>
        <v>0</v>
      </c>
      <c r="Y26" s="221">
        <f t="shared" si="2"/>
        <v>0</v>
      </c>
      <c r="Z26" s="220">
        <f t="shared" si="2"/>
        <v>0</v>
      </c>
      <c r="AA26" s="221">
        <f t="shared" si="2"/>
        <v>0</v>
      </c>
      <c r="AB26" s="220">
        <f t="shared" si="2"/>
        <v>0</v>
      </c>
      <c r="AC26" s="221">
        <f t="shared" si="2"/>
        <v>0</v>
      </c>
      <c r="AD26" s="220">
        <f t="shared" si="2"/>
        <v>0</v>
      </c>
      <c r="AE26" s="222">
        <f>AE27</f>
        <v>72642</v>
      </c>
      <c r="AF26" s="220">
        <f>AF27</f>
        <v>0</v>
      </c>
      <c r="AG26" s="223">
        <f>SUM(AG27:AG30)</f>
        <v>0</v>
      </c>
      <c r="AH26" s="224"/>
      <c r="AI26" s="224"/>
      <c r="AJ26" s="225"/>
      <c r="AM26" s="465"/>
      <c r="AN26" s="465"/>
      <c r="AO26" s="465"/>
      <c r="AP26" s="465"/>
      <c r="AQ26" s="465"/>
      <c r="AR26" s="465"/>
      <c r="AS26" s="465"/>
      <c r="AT26" s="465"/>
      <c r="AU26" s="465"/>
      <c r="AV26" s="465"/>
      <c r="AW26" s="465"/>
      <c r="AX26" s="465"/>
      <c r="AY26" s="465"/>
      <c r="AZ26" s="465"/>
      <c r="BA26" s="465"/>
      <c r="BB26" s="465"/>
      <c r="BC26" s="465"/>
      <c r="BD26" s="465"/>
      <c r="BE26" s="465"/>
      <c r="BF26" s="465"/>
      <c r="BG26" s="465"/>
      <c r="BH26" s="465"/>
      <c r="BI26" s="465"/>
      <c r="BJ26" s="465"/>
      <c r="BK26" s="465"/>
      <c r="BL26" s="465"/>
      <c r="BM26" s="465"/>
      <c r="BN26" s="465"/>
      <c r="BO26" s="465"/>
      <c r="BP26" s="465"/>
      <c r="BQ26" s="465"/>
      <c r="BR26" s="465"/>
      <c r="BS26" s="465"/>
      <c r="BT26" s="465"/>
      <c r="BU26" s="465"/>
      <c r="BV26" s="465"/>
      <c r="BW26" s="465"/>
    </row>
    <row r="27" spans="2:75" ht="51" customHeight="1">
      <c r="B27" s="837" t="s">
        <v>236</v>
      </c>
      <c r="C27" s="247"/>
      <c r="D27" s="893" t="s">
        <v>237</v>
      </c>
      <c r="E27" s="249"/>
      <c r="F27" s="250"/>
      <c r="G27" s="251"/>
      <c r="H27" s="468" t="s">
        <v>277</v>
      </c>
      <c r="I27" s="468" t="s">
        <v>278</v>
      </c>
      <c r="J27" s="469">
        <v>0</v>
      </c>
      <c r="K27" s="254">
        <v>1</v>
      </c>
      <c r="L27" s="255">
        <v>0</v>
      </c>
      <c r="M27" s="852"/>
      <c r="N27" s="859"/>
      <c r="O27" s="256">
        <v>0</v>
      </c>
      <c r="P27" s="257"/>
      <c r="Q27" s="258">
        <v>0</v>
      </c>
      <c r="R27" s="257"/>
      <c r="S27" s="257">
        <v>0</v>
      </c>
      <c r="T27" s="257"/>
      <c r="U27" s="257">
        <v>0</v>
      </c>
      <c r="V27" s="257"/>
      <c r="W27" s="257">
        <v>0</v>
      </c>
      <c r="X27" s="257"/>
      <c r="Y27" s="257">
        <v>0</v>
      </c>
      <c r="Z27" s="257"/>
      <c r="AA27" s="257">
        <v>0</v>
      </c>
      <c r="AB27" s="257"/>
      <c r="AC27" s="259">
        <v>0</v>
      </c>
      <c r="AD27" s="259"/>
      <c r="AE27" s="873">
        <f>+O27+O28+O29+Q27+Q28+Q29</f>
        <v>72642</v>
      </c>
      <c r="AF27" s="873"/>
      <c r="AG27" s="876" t="s">
        <v>165</v>
      </c>
      <c r="AH27" s="886" t="s">
        <v>150</v>
      </c>
      <c r="AI27" s="886"/>
      <c r="AJ27" s="863" t="s">
        <v>283</v>
      </c>
      <c r="AM27" s="465"/>
      <c r="AN27" s="465"/>
      <c r="AO27" s="465"/>
      <c r="AP27" s="465"/>
      <c r="AQ27" s="465"/>
      <c r="AR27" s="465"/>
      <c r="AS27" s="465"/>
      <c r="AT27" s="465"/>
      <c r="AU27" s="465"/>
      <c r="AV27" s="465"/>
      <c r="AW27" s="465"/>
      <c r="AX27" s="465"/>
      <c r="AY27" s="465"/>
      <c r="AZ27" s="465"/>
      <c r="BA27" s="465"/>
      <c r="BB27" s="465"/>
      <c r="BC27" s="465"/>
      <c r="BD27" s="465"/>
      <c r="BE27" s="465"/>
      <c r="BF27" s="465"/>
      <c r="BG27" s="465"/>
      <c r="BH27" s="465"/>
      <c r="BI27" s="465"/>
      <c r="BJ27" s="465"/>
      <c r="BK27" s="465"/>
      <c r="BL27" s="465"/>
      <c r="BM27" s="465"/>
      <c r="BN27" s="465"/>
      <c r="BO27" s="465"/>
      <c r="BP27" s="465"/>
      <c r="BQ27" s="465"/>
      <c r="BR27" s="465"/>
      <c r="BS27" s="465"/>
      <c r="BT27" s="465"/>
      <c r="BU27" s="465"/>
      <c r="BV27" s="465"/>
      <c r="BW27" s="465"/>
    </row>
    <row r="28" spans="2:75" ht="67.5" customHeight="1">
      <c r="B28" s="838"/>
      <c r="C28" s="288"/>
      <c r="D28" s="894"/>
      <c r="E28" s="237"/>
      <c r="F28" s="238"/>
      <c r="G28" s="263"/>
      <c r="H28" s="468" t="s">
        <v>279</v>
      </c>
      <c r="I28" s="470" t="s">
        <v>280</v>
      </c>
      <c r="J28" s="275">
        <v>2</v>
      </c>
      <c r="K28" s="471">
        <v>2</v>
      </c>
      <c r="L28" s="441">
        <v>2</v>
      </c>
      <c r="M28" s="853"/>
      <c r="N28" s="872"/>
      <c r="O28" s="265">
        <v>0</v>
      </c>
      <c r="P28" s="266"/>
      <c r="Q28" s="267">
        <v>40000</v>
      </c>
      <c r="R28" s="266"/>
      <c r="S28" s="266">
        <v>0</v>
      </c>
      <c r="T28" s="266"/>
      <c r="U28" s="266">
        <v>0</v>
      </c>
      <c r="V28" s="266"/>
      <c r="W28" s="266">
        <v>0</v>
      </c>
      <c r="X28" s="266"/>
      <c r="Y28" s="266">
        <v>0</v>
      </c>
      <c r="Z28" s="266"/>
      <c r="AA28" s="266">
        <v>0</v>
      </c>
      <c r="AB28" s="266"/>
      <c r="AC28" s="259">
        <v>0</v>
      </c>
      <c r="AD28" s="259"/>
      <c r="AE28" s="874"/>
      <c r="AF28" s="874"/>
      <c r="AG28" s="877"/>
      <c r="AH28" s="886"/>
      <c r="AI28" s="886"/>
      <c r="AJ28" s="863"/>
      <c r="AM28" s="465"/>
      <c r="AN28" s="465"/>
      <c r="AO28" s="465"/>
      <c r="AP28" s="465"/>
      <c r="AQ28" s="465"/>
      <c r="AR28" s="465"/>
      <c r="AS28" s="465"/>
      <c r="AT28" s="465"/>
      <c r="AU28" s="465"/>
      <c r="AV28" s="465"/>
      <c r="AW28" s="465"/>
      <c r="AX28" s="465"/>
      <c r="AY28" s="465"/>
      <c r="AZ28" s="465"/>
      <c r="BA28" s="465"/>
      <c r="BB28" s="465"/>
      <c r="BC28" s="465"/>
      <c r="BD28" s="465"/>
      <c r="BE28" s="465"/>
      <c r="BF28" s="465"/>
      <c r="BG28" s="465"/>
      <c r="BH28" s="465"/>
      <c r="BI28" s="465"/>
      <c r="BJ28" s="465"/>
      <c r="BK28" s="465"/>
      <c r="BL28" s="465"/>
      <c r="BM28" s="465"/>
      <c r="BN28" s="465"/>
      <c r="BO28" s="465"/>
      <c r="BP28" s="465"/>
      <c r="BQ28" s="465"/>
      <c r="BR28" s="465"/>
      <c r="BS28" s="465"/>
      <c r="BT28" s="465"/>
      <c r="BU28" s="465"/>
      <c r="BV28" s="465"/>
      <c r="BW28" s="465"/>
    </row>
    <row r="29" spans="2:75" ht="63" customHeight="1">
      <c r="B29" s="838"/>
      <c r="C29" s="288"/>
      <c r="D29" s="894"/>
      <c r="E29" s="248"/>
      <c r="F29" s="329"/>
      <c r="G29" s="327"/>
      <c r="H29" s="468" t="s">
        <v>281</v>
      </c>
      <c r="I29" s="470" t="s">
        <v>282</v>
      </c>
      <c r="J29" s="275">
        <v>15</v>
      </c>
      <c r="K29" s="472">
        <v>15</v>
      </c>
      <c r="L29" s="264">
        <v>5</v>
      </c>
      <c r="M29" s="853"/>
      <c r="N29" s="872"/>
      <c r="O29" s="265">
        <v>0</v>
      </c>
      <c r="P29" s="266"/>
      <c r="Q29" s="267">
        <v>32642</v>
      </c>
      <c r="R29" s="266"/>
      <c r="S29" s="266">
        <v>0</v>
      </c>
      <c r="T29" s="266"/>
      <c r="U29" s="266">
        <v>0</v>
      </c>
      <c r="V29" s="266"/>
      <c r="W29" s="266">
        <v>0</v>
      </c>
      <c r="X29" s="266"/>
      <c r="Y29" s="266">
        <v>0</v>
      </c>
      <c r="Z29" s="266"/>
      <c r="AA29" s="266">
        <v>0</v>
      </c>
      <c r="AB29" s="266"/>
      <c r="AC29" s="266">
        <v>0</v>
      </c>
      <c r="AD29" s="266"/>
      <c r="AE29" s="875"/>
      <c r="AF29" s="875"/>
      <c r="AG29" s="877"/>
      <c r="AH29" s="887"/>
      <c r="AI29" s="887"/>
      <c r="AJ29" s="864"/>
      <c r="AM29" s="465"/>
      <c r="AN29" s="465"/>
      <c r="AO29" s="465"/>
      <c r="AP29" s="465"/>
      <c r="AQ29" s="465"/>
      <c r="AR29" s="465"/>
      <c r="AS29" s="465"/>
      <c r="AT29" s="465"/>
      <c r="AU29" s="465"/>
      <c r="AV29" s="465"/>
      <c r="AW29" s="465"/>
      <c r="AX29" s="465"/>
      <c r="AY29" s="465"/>
      <c r="AZ29" s="465"/>
      <c r="BA29" s="465"/>
      <c r="BB29" s="465"/>
      <c r="BC29" s="465"/>
      <c r="BD29" s="465"/>
      <c r="BE29" s="465"/>
      <c r="BF29" s="465"/>
      <c r="BG29" s="465"/>
      <c r="BH29" s="465"/>
      <c r="BI29" s="465"/>
      <c r="BJ29" s="465"/>
      <c r="BK29" s="465"/>
      <c r="BL29" s="465"/>
      <c r="BM29" s="465"/>
      <c r="BN29" s="465"/>
      <c r="BO29" s="465"/>
      <c r="BP29" s="465"/>
      <c r="BQ29" s="465"/>
      <c r="BR29" s="465"/>
      <c r="BS29" s="465"/>
      <c r="BT29" s="465"/>
      <c r="BU29" s="465"/>
      <c r="BV29" s="465"/>
      <c r="BW29" s="465"/>
    </row>
    <row r="30" spans="2:75" ht="15.75" thickBot="1">
      <c r="B30" s="839"/>
      <c r="C30" s="290"/>
      <c r="D30" s="895"/>
      <c r="E30" s="331"/>
      <c r="F30" s="319"/>
      <c r="G30" s="328"/>
      <c r="H30" s="333"/>
      <c r="I30" s="435"/>
      <c r="J30" s="467"/>
      <c r="K30" s="334"/>
      <c r="L30" s="357"/>
      <c r="M30" s="854"/>
      <c r="N30" s="860"/>
      <c r="O30" s="282"/>
      <c r="P30" s="283"/>
      <c r="Q30" s="284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862"/>
      <c r="AF30" s="862"/>
      <c r="AG30" s="878"/>
      <c r="AH30" s="888"/>
      <c r="AI30" s="888"/>
      <c r="AJ30" s="847"/>
      <c r="AM30" s="465"/>
      <c r="AN30" s="465"/>
      <c r="AO30" s="465"/>
      <c r="AP30" s="465"/>
      <c r="AQ30" s="465"/>
      <c r="AR30" s="465"/>
      <c r="AS30" s="465"/>
      <c r="AT30" s="465"/>
      <c r="AU30" s="465"/>
      <c r="AV30" s="465"/>
      <c r="AW30" s="465"/>
      <c r="AX30" s="465"/>
      <c r="AY30" s="465"/>
      <c r="AZ30" s="465"/>
      <c r="BA30" s="465"/>
      <c r="BB30" s="465"/>
      <c r="BC30" s="465"/>
      <c r="BD30" s="465"/>
      <c r="BE30" s="465"/>
      <c r="BF30" s="465"/>
      <c r="BG30" s="465"/>
      <c r="BH30" s="465"/>
      <c r="BI30" s="465"/>
      <c r="BJ30" s="465"/>
      <c r="BK30" s="465"/>
      <c r="BL30" s="465"/>
      <c r="BM30" s="465"/>
      <c r="BN30" s="465"/>
      <c r="BO30" s="465"/>
      <c r="BP30" s="465"/>
      <c r="BQ30" s="465"/>
      <c r="BR30" s="465"/>
      <c r="BS30" s="465"/>
      <c r="BT30" s="465"/>
      <c r="BU30" s="465"/>
      <c r="BV30" s="465"/>
      <c r="BW30" s="465"/>
    </row>
    <row r="31" spans="39:75" ht="15">
      <c r="AM31" s="465"/>
      <c r="AN31" s="465"/>
      <c r="AO31" s="465"/>
      <c r="AP31" s="465"/>
      <c r="AQ31" s="465"/>
      <c r="AR31" s="465"/>
      <c r="AS31" s="465"/>
      <c r="AT31" s="465"/>
      <c r="AU31" s="465"/>
      <c r="AV31" s="465"/>
      <c r="AW31" s="465"/>
      <c r="AX31" s="465"/>
      <c r="AY31" s="465"/>
      <c r="AZ31" s="465"/>
      <c r="BA31" s="465"/>
      <c r="BB31" s="465"/>
      <c r="BC31" s="465"/>
      <c r="BD31" s="465"/>
      <c r="BE31" s="465"/>
      <c r="BF31" s="465"/>
      <c r="BG31" s="465"/>
      <c r="BH31" s="465"/>
      <c r="BI31" s="465"/>
      <c r="BJ31" s="465"/>
      <c r="BK31" s="465"/>
      <c r="BL31" s="465"/>
      <c r="BM31" s="465"/>
      <c r="BN31" s="465"/>
      <c r="BO31" s="465"/>
      <c r="BP31" s="465"/>
      <c r="BQ31" s="465"/>
      <c r="BR31" s="465"/>
      <c r="BS31" s="465"/>
      <c r="BT31" s="465"/>
      <c r="BU31" s="465"/>
      <c r="BV31" s="465"/>
      <c r="BW31" s="465"/>
    </row>
    <row r="32" spans="39:75" ht="15">
      <c r="AM32" s="465"/>
      <c r="AN32" s="465"/>
      <c r="AO32" s="465"/>
      <c r="AP32" s="465"/>
      <c r="AQ32" s="465"/>
      <c r="AR32" s="465"/>
      <c r="AS32" s="465"/>
      <c r="AT32" s="465"/>
      <c r="AU32" s="465"/>
      <c r="AV32" s="465"/>
      <c r="AW32" s="465"/>
      <c r="AX32" s="465"/>
      <c r="AY32" s="465"/>
      <c r="AZ32" s="465"/>
      <c r="BA32" s="465"/>
      <c r="BB32" s="465"/>
      <c r="BC32" s="465"/>
      <c r="BD32" s="465"/>
      <c r="BE32" s="465"/>
      <c r="BF32" s="465"/>
      <c r="BG32" s="465"/>
      <c r="BH32" s="465"/>
      <c r="BI32" s="465"/>
      <c r="BJ32" s="465"/>
      <c r="BK32" s="465"/>
      <c r="BL32" s="465"/>
      <c r="BM32" s="465"/>
      <c r="BN32" s="465"/>
      <c r="BO32" s="465"/>
      <c r="BP32" s="465"/>
      <c r="BQ32" s="465"/>
      <c r="BR32" s="465"/>
      <c r="BS32" s="465"/>
      <c r="BT32" s="465"/>
      <c r="BU32" s="465"/>
      <c r="BV32" s="465"/>
      <c r="BW32" s="465"/>
    </row>
    <row r="33" spans="39:75" ht="15">
      <c r="AM33" s="465"/>
      <c r="AN33" s="465"/>
      <c r="AO33" s="465"/>
      <c r="AP33" s="465"/>
      <c r="AQ33" s="465"/>
      <c r="AR33" s="465"/>
      <c r="AS33" s="465"/>
      <c r="AT33" s="465"/>
      <c r="AU33" s="465"/>
      <c r="AV33" s="465"/>
      <c r="AW33" s="465"/>
      <c r="AX33" s="465"/>
      <c r="AY33" s="465"/>
      <c r="AZ33" s="465"/>
      <c r="BA33" s="465"/>
      <c r="BB33" s="465"/>
      <c r="BC33" s="465"/>
      <c r="BD33" s="465"/>
      <c r="BE33" s="465"/>
      <c r="BF33" s="465"/>
      <c r="BG33" s="465"/>
      <c r="BH33" s="465"/>
      <c r="BI33" s="465"/>
      <c r="BJ33" s="465"/>
      <c r="BK33" s="465"/>
      <c r="BL33" s="465"/>
      <c r="BM33" s="465"/>
      <c r="BN33" s="465"/>
      <c r="BO33" s="465"/>
      <c r="BP33" s="465"/>
      <c r="BQ33" s="465"/>
      <c r="BR33" s="465"/>
      <c r="BS33" s="465"/>
      <c r="BT33" s="465"/>
      <c r="BU33" s="465"/>
      <c r="BV33" s="465"/>
      <c r="BW33" s="465"/>
    </row>
    <row r="34" spans="39:75" ht="15">
      <c r="AM34" s="465"/>
      <c r="AN34" s="465"/>
      <c r="AO34" s="465"/>
      <c r="AP34" s="465"/>
      <c r="AQ34" s="465"/>
      <c r="AR34" s="465"/>
      <c r="AS34" s="465"/>
      <c r="AT34" s="465"/>
      <c r="AU34" s="465"/>
      <c r="AV34" s="465"/>
      <c r="AW34" s="465"/>
      <c r="AX34" s="465"/>
      <c r="AY34" s="465"/>
      <c r="AZ34" s="465"/>
      <c r="BA34" s="465"/>
      <c r="BB34" s="465"/>
      <c r="BC34" s="465"/>
      <c r="BD34" s="465"/>
      <c r="BE34" s="465"/>
      <c r="BF34" s="465"/>
      <c r="BG34" s="465"/>
      <c r="BH34" s="465"/>
      <c r="BI34" s="465"/>
      <c r="BJ34" s="465"/>
      <c r="BK34" s="465"/>
      <c r="BL34" s="465"/>
      <c r="BM34" s="465"/>
      <c r="BN34" s="465"/>
      <c r="BO34" s="465"/>
      <c r="BP34" s="465"/>
      <c r="BQ34" s="465"/>
      <c r="BR34" s="465"/>
      <c r="BS34" s="465"/>
      <c r="BT34" s="465"/>
      <c r="BU34" s="465"/>
      <c r="BV34" s="465"/>
      <c r="BW34" s="465"/>
    </row>
    <row r="35" spans="39:75" ht="15">
      <c r="AM35" s="465"/>
      <c r="AN35" s="465"/>
      <c r="AO35" s="465"/>
      <c r="AP35" s="465"/>
      <c r="AQ35" s="465"/>
      <c r="AR35" s="465"/>
      <c r="AS35" s="465"/>
      <c r="AT35" s="465"/>
      <c r="AU35" s="465"/>
      <c r="AV35" s="465"/>
      <c r="AW35" s="465"/>
      <c r="AX35" s="465"/>
      <c r="AY35" s="465"/>
      <c r="AZ35" s="465"/>
      <c r="BA35" s="465"/>
      <c r="BB35" s="465"/>
      <c r="BC35" s="465"/>
      <c r="BD35" s="465"/>
      <c r="BE35" s="465"/>
      <c r="BF35" s="465"/>
      <c r="BG35" s="465"/>
      <c r="BH35" s="465"/>
      <c r="BI35" s="465"/>
      <c r="BJ35" s="465"/>
      <c r="BK35" s="465"/>
      <c r="BL35" s="465"/>
      <c r="BM35" s="465"/>
      <c r="BN35" s="465"/>
      <c r="BO35" s="465"/>
      <c r="BP35" s="465"/>
      <c r="BQ35" s="465"/>
      <c r="BR35" s="465"/>
      <c r="BS35" s="465"/>
      <c r="BT35" s="465"/>
      <c r="BU35" s="465"/>
      <c r="BV35" s="465"/>
      <c r="BW35" s="465"/>
    </row>
    <row r="36" spans="39:75" ht="15">
      <c r="AM36" s="465"/>
      <c r="AN36" s="465"/>
      <c r="AO36" s="465"/>
      <c r="AP36" s="465"/>
      <c r="AQ36" s="465"/>
      <c r="AR36" s="465"/>
      <c r="AS36" s="465"/>
      <c r="AT36" s="465"/>
      <c r="AU36" s="465"/>
      <c r="AV36" s="465"/>
      <c r="AW36" s="465"/>
      <c r="AX36" s="465"/>
      <c r="AY36" s="465"/>
      <c r="AZ36" s="465"/>
      <c r="BA36" s="465"/>
      <c r="BB36" s="465"/>
      <c r="BC36" s="465"/>
      <c r="BD36" s="465"/>
      <c r="BE36" s="465"/>
      <c r="BF36" s="465"/>
      <c r="BG36" s="465"/>
      <c r="BH36" s="465"/>
      <c r="BI36" s="465"/>
      <c r="BJ36" s="465"/>
      <c r="BK36" s="465"/>
      <c r="BL36" s="465"/>
      <c r="BM36" s="465"/>
      <c r="BN36" s="465"/>
      <c r="BO36" s="465"/>
      <c r="BP36" s="465"/>
      <c r="BQ36" s="465"/>
      <c r="BR36" s="465"/>
      <c r="BS36" s="465"/>
      <c r="BT36" s="465"/>
      <c r="BU36" s="465"/>
      <c r="BV36" s="465"/>
      <c r="BW36" s="465"/>
    </row>
    <row r="37" spans="39:75" ht="15">
      <c r="AM37" s="465"/>
      <c r="AN37" s="465"/>
      <c r="AO37" s="465"/>
      <c r="AP37" s="465"/>
      <c r="AQ37" s="465"/>
      <c r="AR37" s="465"/>
      <c r="AS37" s="465"/>
      <c r="AT37" s="465"/>
      <c r="AU37" s="465"/>
      <c r="AV37" s="465"/>
      <c r="AW37" s="465"/>
      <c r="AX37" s="465"/>
      <c r="AY37" s="465"/>
      <c r="AZ37" s="465"/>
      <c r="BA37" s="465"/>
      <c r="BB37" s="465"/>
      <c r="BC37" s="465"/>
      <c r="BD37" s="465"/>
      <c r="BE37" s="465"/>
      <c r="BF37" s="465"/>
      <c r="BG37" s="465"/>
      <c r="BH37" s="465"/>
      <c r="BI37" s="465"/>
      <c r="BJ37" s="465"/>
      <c r="BK37" s="465"/>
      <c r="BL37" s="465"/>
      <c r="BM37" s="465"/>
      <c r="BN37" s="465"/>
      <c r="BO37" s="465"/>
      <c r="BP37" s="465"/>
      <c r="BQ37" s="465"/>
      <c r="BR37" s="465"/>
      <c r="BS37" s="465"/>
      <c r="BT37" s="465"/>
      <c r="BU37" s="465"/>
      <c r="BV37" s="465"/>
      <c r="BW37" s="465"/>
    </row>
    <row r="38" spans="39:75" ht="15">
      <c r="AM38" s="465"/>
      <c r="AN38" s="465"/>
      <c r="AO38" s="465"/>
      <c r="AP38" s="465"/>
      <c r="AQ38" s="465"/>
      <c r="AR38" s="465"/>
      <c r="AS38" s="465"/>
      <c r="AT38" s="465"/>
      <c r="AU38" s="465"/>
      <c r="AV38" s="465"/>
      <c r="AW38" s="465"/>
      <c r="AX38" s="465"/>
      <c r="AY38" s="465"/>
      <c r="AZ38" s="465"/>
      <c r="BA38" s="465"/>
      <c r="BB38" s="465"/>
      <c r="BC38" s="465"/>
      <c r="BD38" s="465"/>
      <c r="BE38" s="465"/>
      <c r="BF38" s="465"/>
      <c r="BG38" s="465"/>
      <c r="BH38" s="465"/>
      <c r="BI38" s="465"/>
      <c r="BJ38" s="465"/>
      <c r="BK38" s="465"/>
      <c r="BL38" s="465"/>
      <c r="BM38" s="465"/>
      <c r="BN38" s="465"/>
      <c r="BO38" s="465"/>
      <c r="BP38" s="465"/>
      <c r="BQ38" s="465"/>
      <c r="BR38" s="465"/>
      <c r="BS38" s="465"/>
      <c r="BT38" s="465"/>
      <c r="BU38" s="465"/>
      <c r="BV38" s="465"/>
      <c r="BW38" s="465"/>
    </row>
    <row r="39" spans="39:75" ht="15">
      <c r="AM39" s="465"/>
      <c r="AN39" s="465"/>
      <c r="AO39" s="465"/>
      <c r="AP39" s="465"/>
      <c r="AQ39" s="465"/>
      <c r="AR39" s="465"/>
      <c r="AS39" s="465"/>
      <c r="AT39" s="465"/>
      <c r="AU39" s="465"/>
      <c r="AV39" s="465"/>
      <c r="AW39" s="465"/>
      <c r="AX39" s="465"/>
      <c r="AY39" s="465"/>
      <c r="AZ39" s="465"/>
      <c r="BA39" s="465"/>
      <c r="BB39" s="465"/>
      <c r="BC39" s="465"/>
      <c r="BD39" s="465"/>
      <c r="BE39" s="465"/>
      <c r="BF39" s="465"/>
      <c r="BG39" s="465"/>
      <c r="BH39" s="465"/>
      <c r="BI39" s="465"/>
      <c r="BJ39" s="465"/>
      <c r="BK39" s="465"/>
      <c r="BL39" s="465"/>
      <c r="BM39" s="465"/>
      <c r="BN39" s="465"/>
      <c r="BO39" s="465"/>
      <c r="BP39" s="465"/>
      <c r="BQ39" s="465"/>
      <c r="BR39" s="465"/>
      <c r="BS39" s="465"/>
      <c r="BT39" s="465"/>
      <c r="BU39" s="465"/>
      <c r="BV39" s="465"/>
      <c r="BW39" s="465"/>
    </row>
    <row r="40" spans="39:75" ht="15">
      <c r="AM40" s="465"/>
      <c r="AN40" s="465"/>
      <c r="AO40" s="465"/>
      <c r="AP40" s="465"/>
      <c r="AQ40" s="465"/>
      <c r="AR40" s="465"/>
      <c r="AS40" s="465"/>
      <c r="AT40" s="465"/>
      <c r="AU40" s="465"/>
      <c r="AV40" s="465"/>
      <c r="AW40" s="465"/>
      <c r="AX40" s="465"/>
      <c r="AY40" s="465"/>
      <c r="AZ40" s="465"/>
      <c r="BA40" s="465"/>
      <c r="BB40" s="465"/>
      <c r="BC40" s="465"/>
      <c r="BD40" s="465"/>
      <c r="BE40" s="465"/>
      <c r="BF40" s="465"/>
      <c r="BG40" s="465"/>
      <c r="BH40" s="465"/>
      <c r="BI40" s="465"/>
      <c r="BJ40" s="465"/>
      <c r="BK40" s="465"/>
      <c r="BL40" s="465"/>
      <c r="BM40" s="465"/>
      <c r="BN40" s="465"/>
      <c r="BO40" s="465"/>
      <c r="BP40" s="465"/>
      <c r="BQ40" s="465"/>
      <c r="BR40" s="465"/>
      <c r="BS40" s="465"/>
      <c r="BT40" s="465"/>
      <c r="BU40" s="465"/>
      <c r="BV40" s="465"/>
      <c r="BW40" s="465"/>
    </row>
    <row r="41" spans="39:75" ht="15">
      <c r="AM41" s="465"/>
      <c r="AN41" s="465"/>
      <c r="AO41" s="465"/>
      <c r="AP41" s="465"/>
      <c r="AQ41" s="465"/>
      <c r="AR41" s="465"/>
      <c r="AS41" s="465"/>
      <c r="AT41" s="465"/>
      <c r="AU41" s="465"/>
      <c r="AV41" s="465"/>
      <c r="AW41" s="465"/>
      <c r="AX41" s="465"/>
      <c r="AY41" s="465"/>
      <c r="AZ41" s="465"/>
      <c r="BA41" s="465"/>
      <c r="BB41" s="465"/>
      <c r="BC41" s="465"/>
      <c r="BD41" s="465"/>
      <c r="BE41" s="465"/>
      <c r="BF41" s="465"/>
      <c r="BG41" s="465"/>
      <c r="BH41" s="465"/>
      <c r="BI41" s="465"/>
      <c r="BJ41" s="465"/>
      <c r="BK41" s="465"/>
      <c r="BL41" s="465"/>
      <c r="BM41" s="465"/>
      <c r="BN41" s="465"/>
      <c r="BO41" s="465"/>
      <c r="BP41" s="465"/>
      <c r="BQ41" s="465"/>
      <c r="BR41" s="465"/>
      <c r="BS41" s="465"/>
      <c r="BT41" s="465"/>
      <c r="BU41" s="465"/>
      <c r="BV41" s="465"/>
      <c r="BW41" s="465"/>
    </row>
    <row r="42" spans="39:75" ht="15">
      <c r="AM42" s="465"/>
      <c r="AN42" s="465"/>
      <c r="AO42" s="465"/>
      <c r="AP42" s="465"/>
      <c r="AQ42" s="465"/>
      <c r="AR42" s="465"/>
      <c r="AS42" s="465"/>
      <c r="AT42" s="465"/>
      <c r="AU42" s="465"/>
      <c r="AV42" s="465"/>
      <c r="AW42" s="465"/>
      <c r="AX42" s="465"/>
      <c r="AY42" s="465"/>
      <c r="AZ42" s="465"/>
      <c r="BA42" s="465"/>
      <c r="BB42" s="465"/>
      <c r="BC42" s="465"/>
      <c r="BD42" s="465"/>
      <c r="BE42" s="465"/>
      <c r="BF42" s="465"/>
      <c r="BG42" s="465"/>
      <c r="BH42" s="465"/>
      <c r="BI42" s="465"/>
      <c r="BJ42" s="465"/>
      <c r="BK42" s="465"/>
      <c r="BL42" s="465"/>
      <c r="BM42" s="465"/>
      <c r="BN42" s="465"/>
      <c r="BO42" s="465"/>
      <c r="BP42" s="465"/>
      <c r="BQ42" s="465"/>
      <c r="BR42" s="465"/>
      <c r="BS42" s="465"/>
      <c r="BT42" s="465"/>
      <c r="BU42" s="465"/>
      <c r="BV42" s="465"/>
      <c r="BW42" s="465"/>
    </row>
    <row r="43" spans="39:75" ht="15">
      <c r="AM43" s="465"/>
      <c r="AN43" s="465"/>
      <c r="AO43" s="465"/>
      <c r="AP43" s="465"/>
      <c r="AQ43" s="465"/>
      <c r="AR43" s="465"/>
      <c r="AS43" s="465"/>
      <c r="AT43" s="465"/>
      <c r="AU43" s="465"/>
      <c r="AV43" s="465"/>
      <c r="AW43" s="465"/>
      <c r="AX43" s="465"/>
      <c r="AY43" s="465"/>
      <c r="AZ43" s="465"/>
      <c r="BA43" s="465"/>
      <c r="BB43" s="465"/>
      <c r="BC43" s="465"/>
      <c r="BD43" s="465"/>
      <c r="BE43" s="465"/>
      <c r="BF43" s="465"/>
      <c r="BG43" s="465"/>
      <c r="BH43" s="465"/>
      <c r="BI43" s="465"/>
      <c r="BJ43" s="465"/>
      <c r="BK43" s="465"/>
      <c r="BL43" s="465"/>
      <c r="BM43" s="465"/>
      <c r="BN43" s="465"/>
      <c r="BO43" s="465"/>
      <c r="BP43" s="465"/>
      <c r="BQ43" s="465"/>
      <c r="BR43" s="465"/>
      <c r="BS43" s="465"/>
      <c r="BT43" s="465"/>
      <c r="BU43" s="465"/>
      <c r="BV43" s="465"/>
      <c r="BW43" s="465"/>
    </row>
  </sheetData>
  <sheetProtection/>
  <mergeCells count="51">
    <mergeCell ref="B12:B14"/>
    <mergeCell ref="AE17:AE24"/>
    <mergeCell ref="AF17:AF24"/>
    <mergeCell ref="M27:M30"/>
    <mergeCell ref="N27:N30"/>
    <mergeCell ref="AE27:AE30"/>
    <mergeCell ref="AF27:AF30"/>
    <mergeCell ref="AH27:AH30"/>
    <mergeCell ref="B27:B30"/>
    <mergeCell ref="D27:D30"/>
    <mergeCell ref="B17:B24"/>
    <mergeCell ref="AJ17:AJ20"/>
    <mergeCell ref="AJ21:AJ24"/>
    <mergeCell ref="AI27:AI30"/>
    <mergeCell ref="AJ27:AJ30"/>
    <mergeCell ref="AG27:AG30"/>
    <mergeCell ref="AH7:AH8"/>
    <mergeCell ref="AI7:AI8"/>
    <mergeCell ref="AJ7:AJ8"/>
    <mergeCell ref="C9:H9"/>
    <mergeCell ref="M12:M14"/>
    <mergeCell ref="N12:N14"/>
    <mergeCell ref="AE12:AE14"/>
    <mergeCell ref="AF12:AF14"/>
    <mergeCell ref="W7:X7"/>
    <mergeCell ref="Y7:Z7"/>
    <mergeCell ref="AA7:AB7"/>
    <mergeCell ref="AC7:AD7"/>
    <mergeCell ref="AE7:AF7"/>
    <mergeCell ref="AG7:AG8"/>
    <mergeCell ref="M7:M8"/>
    <mergeCell ref="N7:N8"/>
    <mergeCell ref="O7:P7"/>
    <mergeCell ref="Q7:R7"/>
    <mergeCell ref="S7:T7"/>
    <mergeCell ref="U7:V7"/>
    <mergeCell ref="B7:B8"/>
    <mergeCell ref="C7:H8"/>
    <mergeCell ref="I7:I8"/>
    <mergeCell ref="J7:J8"/>
    <mergeCell ref="K7:K8"/>
    <mergeCell ref="L7:L8"/>
    <mergeCell ref="B3:AJ3"/>
    <mergeCell ref="B4:AJ4"/>
    <mergeCell ref="B5:H5"/>
    <mergeCell ref="I5:T5"/>
    <mergeCell ref="U5:AJ5"/>
    <mergeCell ref="B6:D6"/>
    <mergeCell ref="F6:N6"/>
    <mergeCell ref="O6:AF6"/>
    <mergeCell ref="AG6:AJ6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AK35"/>
  <sheetViews>
    <sheetView zoomScale="90" zoomScaleNormal="90" zoomScalePageLayoutView="0" workbookViewId="0" topLeftCell="L10">
      <selection activeCell="AH14" sqref="AH14"/>
    </sheetView>
  </sheetViews>
  <sheetFormatPr defaultColWidth="11.421875" defaultRowHeight="15"/>
  <cols>
    <col min="1" max="1" width="4.57421875" style="0" customWidth="1"/>
    <col min="2" max="2" width="21.00390625" style="184" customWidth="1"/>
    <col min="3" max="3" width="18.00390625" style="184" customWidth="1"/>
    <col min="4" max="4" width="14.28125" style="184" customWidth="1"/>
    <col min="5" max="5" width="30.00390625" style="0" customWidth="1"/>
    <col min="6" max="6" width="10.00390625" style="0" customWidth="1"/>
    <col min="9" max="9" width="19.28125" style="185" customWidth="1"/>
    <col min="10" max="10" width="15.7109375" style="185" customWidth="1"/>
    <col min="11" max="11" width="4.8515625" style="185" customWidth="1"/>
    <col min="12" max="13" width="5.7109375" style="0" customWidth="1"/>
    <col min="14" max="14" width="6.57421875" style="0" customWidth="1"/>
    <col min="15" max="15" width="6.140625" style="0" customWidth="1"/>
    <col min="16" max="16" width="8.00390625" style="0" customWidth="1"/>
    <col min="17" max="17" width="5.00390625" style="0" customWidth="1"/>
    <col min="18" max="18" width="6.421875" style="0" customWidth="1"/>
    <col min="19" max="19" width="5.00390625" style="0" customWidth="1"/>
    <col min="20" max="20" width="4.7109375" style="0" customWidth="1"/>
    <col min="21" max="23" width="5.00390625" style="0" customWidth="1"/>
    <col min="24" max="24" width="9.00390625" style="0" customWidth="1"/>
    <col min="25" max="33" width="5.00390625" style="0" customWidth="1"/>
    <col min="34" max="34" width="5.140625" style="186" customWidth="1"/>
    <col min="35" max="35" width="5.421875" style="0" customWidth="1"/>
    <col min="36" max="36" width="4.8515625" style="0" customWidth="1"/>
    <col min="37" max="37" width="10.7109375" style="0" customWidth="1"/>
  </cols>
  <sheetData>
    <row r="1" spans="2:37" ht="39.75" customHeight="1">
      <c r="B1" s="292"/>
      <c r="C1" s="292"/>
      <c r="D1" s="292"/>
      <c r="E1" s="293"/>
      <c r="F1" s="294"/>
      <c r="G1" s="295"/>
      <c r="H1" s="296"/>
      <c r="I1" s="297"/>
      <c r="J1" s="298"/>
      <c r="K1" s="297"/>
      <c r="L1" s="299"/>
      <c r="M1" s="300"/>
      <c r="N1" s="299"/>
      <c r="O1" s="299"/>
      <c r="P1" s="301"/>
      <c r="Q1" s="301"/>
      <c r="R1" s="302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299"/>
      <c r="AG1" s="299"/>
      <c r="AH1" s="303"/>
      <c r="AI1" s="304"/>
      <c r="AJ1" s="304"/>
      <c r="AK1" s="305"/>
    </row>
    <row r="2" ht="15"/>
    <row r="3" spans="2:37" ht="15.75" thickBot="1">
      <c r="B3" s="787" t="s">
        <v>135</v>
      </c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9"/>
    </row>
    <row r="4" spans="2:37" ht="15">
      <c r="B4" s="790" t="s">
        <v>136</v>
      </c>
      <c r="C4" s="791"/>
      <c r="D4" s="791"/>
      <c r="E4" s="791"/>
      <c r="F4" s="791"/>
      <c r="G4" s="791"/>
      <c r="H4" s="791"/>
      <c r="I4" s="792"/>
      <c r="J4" s="793" t="s">
        <v>191</v>
      </c>
      <c r="K4" s="794"/>
      <c r="L4" s="794"/>
      <c r="M4" s="794"/>
      <c r="N4" s="794"/>
      <c r="O4" s="794"/>
      <c r="P4" s="794"/>
      <c r="Q4" s="794"/>
      <c r="R4" s="794"/>
      <c r="S4" s="794"/>
      <c r="T4" s="794"/>
      <c r="U4" s="795"/>
      <c r="V4" s="793" t="s">
        <v>16</v>
      </c>
      <c r="W4" s="796"/>
      <c r="X4" s="796"/>
      <c r="Y4" s="796"/>
      <c r="Z4" s="796"/>
      <c r="AA4" s="796"/>
      <c r="AB4" s="796"/>
      <c r="AC4" s="796"/>
      <c r="AD4" s="796"/>
      <c r="AE4" s="796"/>
      <c r="AF4" s="796"/>
      <c r="AG4" s="796"/>
      <c r="AH4" s="796"/>
      <c r="AI4" s="796"/>
      <c r="AJ4" s="796"/>
      <c r="AK4" s="797"/>
    </row>
    <row r="5" spans="2:37" ht="15.75" thickBot="1">
      <c r="B5" s="798" t="s">
        <v>192</v>
      </c>
      <c r="C5" s="799"/>
      <c r="D5" s="799"/>
      <c r="E5" s="800"/>
      <c r="F5" s="187"/>
      <c r="G5" s="730" t="s">
        <v>193</v>
      </c>
      <c r="H5" s="730"/>
      <c r="I5" s="730"/>
      <c r="J5" s="730"/>
      <c r="K5" s="730"/>
      <c r="L5" s="730"/>
      <c r="M5" s="730"/>
      <c r="N5" s="730"/>
      <c r="O5" s="731"/>
      <c r="P5" s="801" t="s">
        <v>0</v>
      </c>
      <c r="Q5" s="802"/>
      <c r="R5" s="802"/>
      <c r="S5" s="802"/>
      <c r="T5" s="802"/>
      <c r="U5" s="802"/>
      <c r="V5" s="802"/>
      <c r="W5" s="802"/>
      <c r="X5" s="802"/>
      <c r="Y5" s="802"/>
      <c r="Z5" s="802"/>
      <c r="AA5" s="802"/>
      <c r="AB5" s="802"/>
      <c r="AC5" s="802"/>
      <c r="AD5" s="802"/>
      <c r="AE5" s="802"/>
      <c r="AF5" s="802"/>
      <c r="AG5" s="803"/>
      <c r="AH5" s="804" t="s">
        <v>1</v>
      </c>
      <c r="AI5" s="805"/>
      <c r="AJ5" s="805"/>
      <c r="AK5" s="806"/>
    </row>
    <row r="6" spans="2:37" ht="15">
      <c r="B6" s="807" t="s">
        <v>17</v>
      </c>
      <c r="C6" s="188"/>
      <c r="D6" s="809" t="s">
        <v>2</v>
      </c>
      <c r="E6" s="810"/>
      <c r="F6" s="810"/>
      <c r="G6" s="810"/>
      <c r="H6" s="810"/>
      <c r="I6" s="810"/>
      <c r="J6" s="813" t="s">
        <v>3</v>
      </c>
      <c r="K6" s="815" t="s">
        <v>18</v>
      </c>
      <c r="L6" s="815" t="s">
        <v>4</v>
      </c>
      <c r="M6" s="817" t="s">
        <v>41</v>
      </c>
      <c r="N6" s="824" t="s">
        <v>19</v>
      </c>
      <c r="O6" s="826" t="s">
        <v>20</v>
      </c>
      <c r="P6" s="828" t="s">
        <v>30</v>
      </c>
      <c r="Q6" s="820"/>
      <c r="R6" s="819" t="s">
        <v>31</v>
      </c>
      <c r="S6" s="820"/>
      <c r="T6" s="819" t="s">
        <v>32</v>
      </c>
      <c r="U6" s="820"/>
      <c r="V6" s="819" t="s">
        <v>7</v>
      </c>
      <c r="W6" s="820"/>
      <c r="X6" s="819" t="s">
        <v>6</v>
      </c>
      <c r="Y6" s="820"/>
      <c r="Z6" s="819" t="s">
        <v>33</v>
      </c>
      <c r="AA6" s="820"/>
      <c r="AB6" s="819" t="s">
        <v>5</v>
      </c>
      <c r="AC6" s="820"/>
      <c r="AD6" s="819" t="s">
        <v>8</v>
      </c>
      <c r="AE6" s="820"/>
      <c r="AF6" s="819" t="s">
        <v>9</v>
      </c>
      <c r="AG6" s="821"/>
      <c r="AH6" s="822" t="s">
        <v>10</v>
      </c>
      <c r="AI6" s="829" t="s">
        <v>11</v>
      </c>
      <c r="AJ6" s="831" t="s">
        <v>140</v>
      </c>
      <c r="AK6" s="833" t="s">
        <v>21</v>
      </c>
    </row>
    <row r="7" spans="2:37" ht="73.5" customHeight="1" thickBot="1">
      <c r="B7" s="808"/>
      <c r="C7" s="189"/>
      <c r="D7" s="811"/>
      <c r="E7" s="812"/>
      <c r="F7" s="812"/>
      <c r="G7" s="812"/>
      <c r="H7" s="812"/>
      <c r="I7" s="812"/>
      <c r="J7" s="814"/>
      <c r="K7" s="816" t="s">
        <v>18</v>
      </c>
      <c r="L7" s="816"/>
      <c r="M7" s="818"/>
      <c r="N7" s="825"/>
      <c r="O7" s="827"/>
      <c r="P7" s="190" t="s">
        <v>22</v>
      </c>
      <c r="Q7" s="191" t="s">
        <v>23</v>
      </c>
      <c r="R7" s="192" t="s">
        <v>22</v>
      </c>
      <c r="S7" s="191" t="s">
        <v>23</v>
      </c>
      <c r="T7" s="192" t="s">
        <v>22</v>
      </c>
      <c r="U7" s="191" t="s">
        <v>23</v>
      </c>
      <c r="V7" s="192" t="s">
        <v>22</v>
      </c>
      <c r="W7" s="191" t="s">
        <v>23</v>
      </c>
      <c r="X7" s="192" t="s">
        <v>22</v>
      </c>
      <c r="Y7" s="191" t="s">
        <v>23</v>
      </c>
      <c r="Z7" s="192" t="s">
        <v>22</v>
      </c>
      <c r="AA7" s="191" t="s">
        <v>23</v>
      </c>
      <c r="AB7" s="192" t="s">
        <v>22</v>
      </c>
      <c r="AC7" s="191" t="s">
        <v>24</v>
      </c>
      <c r="AD7" s="192" t="s">
        <v>22</v>
      </c>
      <c r="AE7" s="191" t="s">
        <v>24</v>
      </c>
      <c r="AF7" s="192" t="s">
        <v>22</v>
      </c>
      <c r="AG7" s="193" t="s">
        <v>24</v>
      </c>
      <c r="AH7" s="823"/>
      <c r="AI7" s="830"/>
      <c r="AJ7" s="832"/>
      <c r="AK7" s="834"/>
    </row>
    <row r="8" spans="2:37" ht="45.75" thickBot="1">
      <c r="B8" s="194" t="s">
        <v>141</v>
      </c>
      <c r="C8" s="195"/>
      <c r="D8" s="835" t="s">
        <v>194</v>
      </c>
      <c r="E8" s="836"/>
      <c r="F8" s="836"/>
      <c r="G8" s="836"/>
      <c r="H8" s="836"/>
      <c r="I8" s="836"/>
      <c r="J8" s="196" t="s">
        <v>143</v>
      </c>
      <c r="K8" s="197"/>
      <c r="L8" s="198"/>
      <c r="M8" s="198"/>
      <c r="N8" s="199"/>
      <c r="O8" s="200"/>
      <c r="P8" s="201" t="e">
        <f>P10+P21+#REF!</f>
        <v>#REF!</v>
      </c>
      <c r="Q8" s="202" t="e">
        <f>Q10+Q21+#REF!</f>
        <v>#REF!</v>
      </c>
      <c r="R8" s="202" t="e">
        <f>R10+R21+#REF!</f>
        <v>#REF!</v>
      </c>
      <c r="S8" s="202" t="e">
        <f>S10+S21+#REF!</f>
        <v>#REF!</v>
      </c>
      <c r="T8" s="202" t="e">
        <f>T10+T21+#REF!</f>
        <v>#REF!</v>
      </c>
      <c r="U8" s="202" t="e">
        <f>U10+U21+#REF!</f>
        <v>#REF!</v>
      </c>
      <c r="V8" s="202" t="e">
        <f>V10+V21+#REF!</f>
        <v>#REF!</v>
      </c>
      <c r="W8" s="202" t="e">
        <f>W10+W21+#REF!</f>
        <v>#REF!</v>
      </c>
      <c r="X8" s="202" t="e">
        <f>X10+X21+#REF!</f>
        <v>#REF!</v>
      </c>
      <c r="Y8" s="202" t="e">
        <f>Y10+Y21+#REF!</f>
        <v>#REF!</v>
      </c>
      <c r="Z8" s="202" t="e">
        <f>Z10+Z21+#REF!</f>
        <v>#REF!</v>
      </c>
      <c r="AA8" s="202" t="e">
        <f>AA10+AA21+#REF!</f>
        <v>#REF!</v>
      </c>
      <c r="AB8" s="202" t="e">
        <f>AB10+AB21+#REF!</f>
        <v>#REF!</v>
      </c>
      <c r="AC8" s="202" t="e">
        <f>AC10+AC21+#REF!</f>
        <v>#REF!</v>
      </c>
      <c r="AD8" s="202" t="e">
        <f>AD10+AD21+#REF!</f>
        <v>#REF!</v>
      </c>
      <c r="AE8" s="202" t="e">
        <f>AE10+AE21+#REF!</f>
        <v>#REF!</v>
      </c>
      <c r="AF8" s="202" t="e">
        <f>+AF10+AF21+#REF!</f>
        <v>#REF!</v>
      </c>
      <c r="AG8" s="203" t="e">
        <f>AG10+AG21+#REF!</f>
        <v>#REF!</v>
      </c>
      <c r="AH8" s="204" t="e">
        <f>AH10+AH21+#REF!</f>
        <v>#REF!</v>
      </c>
      <c r="AI8" s="205"/>
      <c r="AJ8" s="205"/>
      <c r="AK8" s="206"/>
    </row>
    <row r="9" ht="15.75" thickBot="1"/>
    <row r="10" spans="2:37" ht="109.5" customHeight="1" thickBot="1">
      <c r="B10" s="433" t="s">
        <v>12</v>
      </c>
      <c r="C10" s="482"/>
      <c r="D10" s="388" t="s">
        <v>28</v>
      </c>
      <c r="E10" s="388" t="s">
        <v>13</v>
      </c>
      <c r="F10" s="388" t="s">
        <v>27</v>
      </c>
      <c r="G10" s="321" t="s">
        <v>25</v>
      </c>
      <c r="H10" s="321" t="s">
        <v>26</v>
      </c>
      <c r="I10" s="322" t="s">
        <v>145</v>
      </c>
      <c r="J10" s="407" t="s">
        <v>29</v>
      </c>
      <c r="K10" s="408"/>
      <c r="L10" s="409"/>
      <c r="M10" s="410"/>
      <c r="N10" s="323"/>
      <c r="O10" s="324"/>
      <c r="P10" s="414">
        <f>SUM(P11:P14)</f>
        <v>0</v>
      </c>
      <c r="Q10" s="366">
        <f>SUM(Q14:Q14)</f>
        <v>0</v>
      </c>
      <c r="R10" s="364">
        <f>SUM(R11:R14)</f>
        <v>0</v>
      </c>
      <c r="S10" s="366">
        <f>SUM(S14:S14)</f>
        <v>0</v>
      </c>
      <c r="T10" s="364">
        <f>SUM(T11:T14)</f>
        <v>34155000</v>
      </c>
      <c r="U10" s="366"/>
      <c r="V10" s="364">
        <f>SUM(V11:V14)</f>
        <v>0</v>
      </c>
      <c r="W10" s="366"/>
      <c r="X10" s="364">
        <f>SUM(X11:X14)</f>
        <v>0</v>
      </c>
      <c r="Y10" s="366"/>
      <c r="Z10" s="364">
        <f>SUM(Z11:Z14)</f>
        <v>0</v>
      </c>
      <c r="AA10" s="366"/>
      <c r="AB10" s="364">
        <f>SUM(AB11:AB14)</f>
        <v>0</v>
      </c>
      <c r="AC10" s="366"/>
      <c r="AD10" s="364">
        <f>SUM(AD11:AD14)</f>
        <v>0</v>
      </c>
      <c r="AE10" s="366"/>
      <c r="AF10" s="415" t="e">
        <f>#REF!</f>
        <v>#REF!</v>
      </c>
      <c r="AG10" s="366" t="e">
        <f>#REF!</f>
        <v>#REF!</v>
      </c>
      <c r="AH10" s="416">
        <f>SUM(AH14:AH14)</f>
        <v>0</v>
      </c>
      <c r="AI10" s="417"/>
      <c r="AJ10" s="417"/>
      <c r="AK10" s="418"/>
    </row>
    <row r="11" spans="2:37" ht="75.75" customHeight="1">
      <c r="B11" s="908" t="s">
        <v>195</v>
      </c>
      <c r="C11" s="903" t="s">
        <v>284</v>
      </c>
      <c r="D11" s="396"/>
      <c r="E11" s="251" t="s">
        <v>196</v>
      </c>
      <c r="F11" s="397"/>
      <c r="G11" s="401"/>
      <c r="H11" s="402"/>
      <c r="I11" s="403" t="s">
        <v>197</v>
      </c>
      <c r="J11" s="404" t="s">
        <v>198</v>
      </c>
      <c r="K11" s="239" t="s">
        <v>37</v>
      </c>
      <c r="L11" s="405">
        <v>1</v>
      </c>
      <c r="M11" s="241">
        <v>1</v>
      </c>
      <c r="N11" s="406"/>
      <c r="O11" s="421"/>
      <c r="P11" s="419">
        <v>0</v>
      </c>
      <c r="Q11" s="243"/>
      <c r="R11" s="243">
        <v>0</v>
      </c>
      <c r="S11" s="243"/>
      <c r="T11" s="243">
        <v>8000000</v>
      </c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411" t="s">
        <v>199</v>
      </c>
      <c r="AI11" s="233" t="s">
        <v>150</v>
      </c>
      <c r="AJ11" s="412"/>
      <c r="AK11" s="413" t="s">
        <v>151</v>
      </c>
    </row>
    <row r="12" spans="2:37" ht="39">
      <c r="B12" s="909"/>
      <c r="C12" s="904"/>
      <c r="D12" s="307"/>
      <c r="E12" s="263" t="s">
        <v>200</v>
      </c>
      <c r="F12" s="398"/>
      <c r="G12" s="394"/>
      <c r="H12" s="308"/>
      <c r="I12" s="309" t="s">
        <v>201</v>
      </c>
      <c r="J12" s="310" t="s">
        <v>198</v>
      </c>
      <c r="K12" s="263" t="s">
        <v>37</v>
      </c>
      <c r="L12" s="311">
        <v>1</v>
      </c>
      <c r="M12" s="264">
        <v>1</v>
      </c>
      <c r="N12" s="312"/>
      <c r="O12" s="422"/>
      <c r="P12" s="420">
        <v>0</v>
      </c>
      <c r="Q12" s="259"/>
      <c r="R12" s="259">
        <v>0</v>
      </c>
      <c r="S12" s="259"/>
      <c r="T12" s="259">
        <v>4000000</v>
      </c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313" t="s">
        <v>199</v>
      </c>
      <c r="AI12" s="233" t="s">
        <v>150</v>
      </c>
      <c r="AJ12" s="314"/>
      <c r="AK12" s="391" t="s">
        <v>151</v>
      </c>
    </row>
    <row r="13" spans="2:37" ht="49.5">
      <c r="B13" s="909"/>
      <c r="C13" s="904"/>
      <c r="D13" s="307"/>
      <c r="E13" s="263" t="s">
        <v>202</v>
      </c>
      <c r="F13" s="398"/>
      <c r="G13" s="394"/>
      <c r="H13" s="308"/>
      <c r="I13" s="309" t="s">
        <v>203</v>
      </c>
      <c r="J13" s="310" t="s">
        <v>198</v>
      </c>
      <c r="K13" s="263" t="s">
        <v>37</v>
      </c>
      <c r="L13" s="311">
        <v>1</v>
      </c>
      <c r="M13" s="264">
        <v>1</v>
      </c>
      <c r="N13" s="312"/>
      <c r="O13" s="422"/>
      <c r="P13" s="420">
        <v>0</v>
      </c>
      <c r="Q13" s="259"/>
      <c r="R13" s="259">
        <v>0</v>
      </c>
      <c r="S13" s="259"/>
      <c r="T13" s="259">
        <v>14000000</v>
      </c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313" t="s">
        <v>204</v>
      </c>
      <c r="AI13" s="233" t="s">
        <v>150</v>
      </c>
      <c r="AJ13" s="314"/>
      <c r="AK13" s="391" t="s">
        <v>151</v>
      </c>
    </row>
    <row r="14" spans="2:37" ht="58.5" thickBot="1">
      <c r="B14" s="910"/>
      <c r="C14" s="905"/>
      <c r="D14" s="320"/>
      <c r="E14" s="399" t="s">
        <v>205</v>
      </c>
      <c r="F14" s="400"/>
      <c r="G14" s="395"/>
      <c r="H14" s="392"/>
      <c r="I14" s="393" t="s">
        <v>206</v>
      </c>
      <c r="J14" s="383" t="s">
        <v>207</v>
      </c>
      <c r="K14" s="330" t="s">
        <v>37</v>
      </c>
      <c r="L14" s="285">
        <v>1</v>
      </c>
      <c r="M14" s="280">
        <v>1</v>
      </c>
      <c r="N14" s="285"/>
      <c r="O14" s="390"/>
      <c r="P14" s="282">
        <v>0</v>
      </c>
      <c r="Q14" s="283"/>
      <c r="R14" s="284">
        <v>0</v>
      </c>
      <c r="S14" s="283"/>
      <c r="T14" s="283">
        <v>8155000</v>
      </c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5"/>
      <c r="AG14" s="285"/>
      <c r="AH14" s="332" t="s">
        <v>208</v>
      </c>
      <c r="AI14" s="382" t="s">
        <v>150</v>
      </c>
      <c r="AJ14" s="382"/>
      <c r="AK14" s="287" t="s">
        <v>151</v>
      </c>
    </row>
    <row r="15" ht="15.75" thickBot="1"/>
    <row r="16" spans="2:37" ht="117" customHeight="1" thickBot="1">
      <c r="B16" s="433" t="s">
        <v>12</v>
      </c>
      <c r="C16" s="434"/>
      <c r="D16" s="269" t="s">
        <v>28</v>
      </c>
      <c r="E16" s="388" t="s">
        <v>13</v>
      </c>
      <c r="F16" s="388" t="s">
        <v>27</v>
      </c>
      <c r="G16" s="321" t="s">
        <v>25</v>
      </c>
      <c r="H16" s="321" t="s">
        <v>26</v>
      </c>
      <c r="I16" s="380" t="s">
        <v>145</v>
      </c>
      <c r="J16" s="269" t="s">
        <v>29</v>
      </c>
      <c r="K16" s="408"/>
      <c r="L16" s="409"/>
      <c r="M16" s="410"/>
      <c r="N16" s="323"/>
      <c r="O16" s="324"/>
      <c r="P16" s="219">
        <f aca="true" t="shared" si="0" ref="P16:AE16">SUM(P17:P17)</f>
        <v>10000000</v>
      </c>
      <c r="Q16" s="220">
        <f t="shared" si="0"/>
        <v>0</v>
      </c>
      <c r="R16" s="221">
        <f t="shared" si="0"/>
        <v>0</v>
      </c>
      <c r="S16" s="220">
        <f t="shared" si="0"/>
        <v>0</v>
      </c>
      <c r="T16" s="221">
        <f t="shared" si="0"/>
        <v>12420000</v>
      </c>
      <c r="U16" s="220">
        <f t="shared" si="0"/>
        <v>0</v>
      </c>
      <c r="V16" s="221">
        <f t="shared" si="0"/>
        <v>0</v>
      </c>
      <c r="W16" s="220">
        <f t="shared" si="0"/>
        <v>0</v>
      </c>
      <c r="X16" s="221">
        <f t="shared" si="0"/>
        <v>0</v>
      </c>
      <c r="Y16" s="220">
        <f t="shared" si="0"/>
        <v>0</v>
      </c>
      <c r="Z16" s="221">
        <f t="shared" si="0"/>
        <v>0</v>
      </c>
      <c r="AA16" s="220">
        <f t="shared" si="0"/>
        <v>0</v>
      </c>
      <c r="AB16" s="221">
        <f t="shared" si="0"/>
        <v>0</v>
      </c>
      <c r="AC16" s="220">
        <f t="shared" si="0"/>
        <v>0</v>
      </c>
      <c r="AD16" s="221">
        <f t="shared" si="0"/>
        <v>0</v>
      </c>
      <c r="AE16" s="220">
        <f t="shared" si="0"/>
        <v>0</v>
      </c>
      <c r="AF16" s="222">
        <f>AF17</f>
        <v>22420000</v>
      </c>
      <c r="AG16" s="220">
        <f>AG17</f>
        <v>0</v>
      </c>
      <c r="AH16" s="223">
        <f>SUM(AH17:AH17)</f>
        <v>0</v>
      </c>
      <c r="AI16" s="224"/>
      <c r="AJ16" s="224"/>
      <c r="AK16" s="225"/>
    </row>
    <row r="17" spans="2:37" ht="111.75" customHeight="1" thickBot="1">
      <c r="B17" s="431" t="s">
        <v>209</v>
      </c>
      <c r="C17" s="432" t="s">
        <v>285</v>
      </c>
      <c r="D17" s="277"/>
      <c r="E17" s="326" t="s">
        <v>210</v>
      </c>
      <c r="F17" s="326"/>
      <c r="G17" s="317"/>
      <c r="H17" s="274"/>
      <c r="I17" s="378" t="s">
        <v>211</v>
      </c>
      <c r="J17" s="435" t="s">
        <v>212</v>
      </c>
      <c r="K17" s="291">
        <v>90</v>
      </c>
      <c r="L17" s="357"/>
      <c r="M17" s="357"/>
      <c r="N17" s="357"/>
      <c r="O17" s="436"/>
      <c r="P17" s="428">
        <v>10000000</v>
      </c>
      <c r="Q17" s="423"/>
      <c r="R17" s="424">
        <v>0</v>
      </c>
      <c r="S17" s="423"/>
      <c r="T17" s="423">
        <v>12420000</v>
      </c>
      <c r="U17" s="423"/>
      <c r="V17" s="423"/>
      <c r="W17" s="423"/>
      <c r="X17" s="423"/>
      <c r="Y17" s="423"/>
      <c r="Z17" s="423"/>
      <c r="AA17" s="423"/>
      <c r="AB17" s="423"/>
      <c r="AC17" s="423"/>
      <c r="AD17" s="423"/>
      <c r="AE17" s="423"/>
      <c r="AF17" s="423">
        <f>+P17+R17+T17+X17+Z17+AB17+AD17</f>
        <v>22420000</v>
      </c>
      <c r="AG17" s="423">
        <f>+Q17+S17+U17+W17+Y17+AA17+AC17+AE17</f>
        <v>0</v>
      </c>
      <c r="AH17" s="425" t="s">
        <v>213</v>
      </c>
      <c r="AI17" s="426" t="s">
        <v>150</v>
      </c>
      <c r="AJ17" s="426"/>
      <c r="AK17" s="427" t="s">
        <v>151</v>
      </c>
    </row>
    <row r="18" spans="2:15" ht="15.75" thickBot="1">
      <c r="B18" s="430"/>
      <c r="E18" s="385"/>
      <c r="F18" s="385"/>
      <c r="G18" s="385"/>
      <c r="H18" s="385"/>
      <c r="O18" s="429"/>
    </row>
    <row r="19" spans="2:37" ht="72" customHeight="1" thickBot="1">
      <c r="B19" s="244" t="s">
        <v>12</v>
      </c>
      <c r="C19" s="245"/>
      <c r="D19" s="209" t="s">
        <v>28</v>
      </c>
      <c r="E19" s="209" t="s">
        <v>13</v>
      </c>
      <c r="F19" s="209" t="s">
        <v>27</v>
      </c>
      <c r="G19" s="211" t="s">
        <v>25</v>
      </c>
      <c r="H19" s="211" t="s">
        <v>26</v>
      </c>
      <c r="I19" s="212" t="s">
        <v>145</v>
      </c>
      <c r="J19" s="269" t="s">
        <v>29</v>
      </c>
      <c r="K19" s="214"/>
      <c r="L19" s="215"/>
      <c r="M19" s="216"/>
      <c r="N19" s="217"/>
      <c r="O19" s="218"/>
      <c r="P19" s="219">
        <f>SUM(P20:P23)</f>
        <v>0</v>
      </c>
      <c r="Q19" s="220">
        <f>SUM(Q20:Q23)</f>
        <v>0</v>
      </c>
      <c r="R19" s="221">
        <f>SUM(R20:R23)</f>
        <v>0</v>
      </c>
      <c r="S19" s="220">
        <f>SUM(S20:S23)</f>
        <v>0</v>
      </c>
      <c r="T19" s="221">
        <f>SUM(T20:T23)</f>
        <v>5175000</v>
      </c>
      <c r="U19" s="220"/>
      <c r="V19" s="221">
        <f>SUM(V20:V23)</f>
        <v>0</v>
      </c>
      <c r="W19" s="220"/>
      <c r="X19" s="221">
        <f>SUM(X20:X23)</f>
        <v>0</v>
      </c>
      <c r="Y19" s="220"/>
      <c r="Z19" s="221">
        <f>SUM(Z20:Z23)</f>
        <v>0</v>
      </c>
      <c r="AA19" s="220"/>
      <c r="AB19" s="221">
        <f>SUM(AB20:AB23)</f>
        <v>0</v>
      </c>
      <c r="AC19" s="220"/>
      <c r="AD19" s="221">
        <f>SUM(AD20:AD23)</f>
        <v>0</v>
      </c>
      <c r="AE19" s="220"/>
      <c r="AF19" s="222">
        <f>AF20</f>
        <v>5175000</v>
      </c>
      <c r="AG19" s="220">
        <f>+Q19+S19+U19+W19+AA19+AC19+AE19</f>
        <v>0</v>
      </c>
      <c r="AH19" s="223">
        <f>SUM(AH20:AH23)</f>
        <v>0</v>
      </c>
      <c r="AI19" s="224"/>
      <c r="AJ19" s="224"/>
      <c r="AK19" s="225"/>
    </row>
    <row r="20" spans="2:37" ht="62.25" customHeight="1">
      <c r="B20" s="908" t="s">
        <v>214</v>
      </c>
      <c r="C20" s="315"/>
      <c r="D20" s="911"/>
      <c r="E20" s="914" t="s">
        <v>215</v>
      </c>
      <c r="F20" s="917"/>
      <c r="G20" s="920"/>
      <c r="H20" s="911"/>
      <c r="I20" s="923" t="s">
        <v>216</v>
      </c>
      <c r="J20" s="926" t="s">
        <v>207</v>
      </c>
      <c r="K20" s="879" t="s">
        <v>37</v>
      </c>
      <c r="L20" s="852"/>
      <c r="M20" s="255"/>
      <c r="N20" s="852"/>
      <c r="O20" s="859"/>
      <c r="P20" s="256">
        <v>0</v>
      </c>
      <c r="Q20" s="257"/>
      <c r="R20" s="258">
        <v>0</v>
      </c>
      <c r="S20" s="257"/>
      <c r="T20" s="257">
        <v>5175000</v>
      </c>
      <c r="U20" s="257"/>
      <c r="V20" s="257"/>
      <c r="W20" s="257"/>
      <c r="X20" s="257"/>
      <c r="Y20" s="257"/>
      <c r="Z20" s="257"/>
      <c r="AA20" s="257"/>
      <c r="AB20" s="257"/>
      <c r="AC20" s="257"/>
      <c r="AD20" s="259"/>
      <c r="AE20" s="259"/>
      <c r="AF20" s="873">
        <f>+P20:P23+R20:R23+T20:T23+V20:V23+X20:X23+Z20:Z23+AB20:AB23+AD20:AD23</f>
        <v>5175000</v>
      </c>
      <c r="AG20" s="873">
        <f>+Q20:Q23+S20:S23+U20:U23+W20:W23+Y20:Y23+AA20:AA23+AC20:AC23+AE20:AE23</f>
        <v>0</v>
      </c>
      <c r="AH20" s="876" t="s">
        <v>165</v>
      </c>
      <c r="AI20" s="886" t="s">
        <v>150</v>
      </c>
      <c r="AJ20" s="886"/>
      <c r="AK20" s="863" t="s">
        <v>217</v>
      </c>
    </row>
    <row r="21" spans="2:37" ht="15">
      <c r="B21" s="909"/>
      <c r="C21" s="316"/>
      <c r="D21" s="912"/>
      <c r="E21" s="915"/>
      <c r="F21" s="918"/>
      <c r="G21" s="921"/>
      <c r="H21" s="912"/>
      <c r="I21" s="924"/>
      <c r="J21" s="927"/>
      <c r="K21" s="880"/>
      <c r="L21" s="853"/>
      <c r="M21" s="264"/>
      <c r="N21" s="853"/>
      <c r="O21" s="872"/>
      <c r="P21" s="265"/>
      <c r="Q21" s="266"/>
      <c r="R21" s="267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59"/>
      <c r="AE21" s="259"/>
      <c r="AF21" s="874"/>
      <c r="AG21" s="874"/>
      <c r="AH21" s="877"/>
      <c r="AI21" s="886"/>
      <c r="AJ21" s="886"/>
      <c r="AK21" s="863"/>
    </row>
    <row r="22" spans="2:37" ht="15">
      <c r="B22" s="909"/>
      <c r="C22" s="316"/>
      <c r="D22" s="912"/>
      <c r="E22" s="915"/>
      <c r="F22" s="918"/>
      <c r="G22" s="921"/>
      <c r="H22" s="912"/>
      <c r="I22" s="924"/>
      <c r="J22" s="927"/>
      <c r="K22" s="880"/>
      <c r="L22" s="853"/>
      <c r="M22" s="276"/>
      <c r="N22" s="853"/>
      <c r="O22" s="872"/>
      <c r="P22" s="265"/>
      <c r="Q22" s="266"/>
      <c r="R22" s="267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875"/>
      <c r="AG22" s="875"/>
      <c r="AH22" s="877"/>
      <c r="AI22" s="887"/>
      <c r="AJ22" s="887"/>
      <c r="AK22" s="864"/>
    </row>
    <row r="23" spans="2:37" ht="15.75" thickBot="1">
      <c r="B23" s="910"/>
      <c r="C23" s="318"/>
      <c r="D23" s="913"/>
      <c r="E23" s="916"/>
      <c r="F23" s="919"/>
      <c r="G23" s="922"/>
      <c r="H23" s="913"/>
      <c r="I23" s="925"/>
      <c r="J23" s="928"/>
      <c r="K23" s="881"/>
      <c r="L23" s="854"/>
      <c r="M23" s="280"/>
      <c r="N23" s="854"/>
      <c r="O23" s="860"/>
      <c r="P23" s="282"/>
      <c r="Q23" s="283"/>
      <c r="R23" s="284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862"/>
      <c r="AG23" s="862"/>
      <c r="AH23" s="878"/>
      <c r="AI23" s="888"/>
      <c r="AJ23" s="888"/>
      <c r="AK23" s="847"/>
    </row>
    <row r="24" ht="15.75" thickBot="1"/>
    <row r="25" spans="2:37" ht="108.75" customHeight="1" thickBot="1">
      <c r="B25" s="244" t="s">
        <v>12</v>
      </c>
      <c r="C25" s="245"/>
      <c r="D25" s="209" t="s">
        <v>28</v>
      </c>
      <c r="E25" s="209" t="s">
        <v>13</v>
      </c>
      <c r="F25" s="209" t="s">
        <v>27</v>
      </c>
      <c r="G25" s="211" t="s">
        <v>25</v>
      </c>
      <c r="H25" s="211" t="s">
        <v>26</v>
      </c>
      <c r="I25" s="212" t="s">
        <v>145</v>
      </c>
      <c r="J25" s="269" t="s">
        <v>29</v>
      </c>
      <c r="K25" s="408"/>
      <c r="L25" s="409"/>
      <c r="M25" s="410"/>
      <c r="N25" s="217"/>
      <c r="O25" s="218"/>
      <c r="P25" s="219">
        <f aca="true" t="shared" si="1" ref="P25:AE25">SUM(P26:P28)</f>
        <v>0</v>
      </c>
      <c r="Q25" s="220">
        <f t="shared" si="1"/>
        <v>0</v>
      </c>
      <c r="R25" s="221">
        <f t="shared" si="1"/>
        <v>0</v>
      </c>
      <c r="S25" s="220">
        <f t="shared" si="1"/>
        <v>0</v>
      </c>
      <c r="T25" s="221">
        <f t="shared" si="1"/>
        <v>3105000</v>
      </c>
      <c r="U25" s="220">
        <f t="shared" si="1"/>
        <v>0</v>
      </c>
      <c r="V25" s="221">
        <f t="shared" si="1"/>
        <v>0</v>
      </c>
      <c r="W25" s="220">
        <f t="shared" si="1"/>
        <v>0</v>
      </c>
      <c r="X25" s="221">
        <f t="shared" si="1"/>
        <v>0</v>
      </c>
      <c r="Y25" s="220">
        <f t="shared" si="1"/>
        <v>0</v>
      </c>
      <c r="Z25" s="221">
        <f t="shared" si="1"/>
        <v>0</v>
      </c>
      <c r="AA25" s="220">
        <f t="shared" si="1"/>
        <v>0</v>
      </c>
      <c r="AB25" s="221">
        <f t="shared" si="1"/>
        <v>0</v>
      </c>
      <c r="AC25" s="220">
        <f t="shared" si="1"/>
        <v>0</v>
      </c>
      <c r="AD25" s="364">
        <f t="shared" si="1"/>
        <v>0</v>
      </c>
      <c r="AE25" s="366">
        <f t="shared" si="1"/>
        <v>0</v>
      </c>
      <c r="AF25" s="415">
        <f>+T25+V25+X25+Z25+AB25+AD25</f>
        <v>3105000</v>
      </c>
      <c r="AG25" s="366">
        <f>+Y25+AA25+AC25+AE25</f>
        <v>0</v>
      </c>
      <c r="AH25" s="416">
        <f>SUM(AH26:AH28)</f>
        <v>0</v>
      </c>
      <c r="AI25" s="417"/>
      <c r="AJ25" s="417"/>
      <c r="AK25" s="418"/>
    </row>
    <row r="26" spans="2:37" ht="63.75" customHeight="1">
      <c r="B26" s="837" t="s">
        <v>218</v>
      </c>
      <c r="C26" s="247"/>
      <c r="D26" s="848"/>
      <c r="E26" s="929" t="s">
        <v>219</v>
      </c>
      <c r="F26" s="931"/>
      <c r="G26" s="920"/>
      <c r="H26" s="903"/>
      <c r="I26" s="934" t="s">
        <v>220</v>
      </c>
      <c r="J26" s="938" t="s">
        <v>207</v>
      </c>
      <c r="K26" s="481" t="s">
        <v>37</v>
      </c>
      <c r="L26" s="481"/>
      <c r="M26" s="481"/>
      <c r="N26" s="852"/>
      <c r="O26" s="859"/>
      <c r="P26" s="256">
        <v>0</v>
      </c>
      <c r="Q26" s="257"/>
      <c r="R26" s="258">
        <v>0</v>
      </c>
      <c r="S26" s="257"/>
      <c r="T26" s="257">
        <v>3105000</v>
      </c>
      <c r="U26" s="257"/>
      <c r="V26" s="257"/>
      <c r="W26" s="257"/>
      <c r="X26" s="257"/>
      <c r="Y26" s="257"/>
      <c r="Z26" s="257"/>
      <c r="AA26" s="257"/>
      <c r="AB26" s="257"/>
      <c r="AC26" s="257"/>
      <c r="AD26" s="243"/>
      <c r="AE26" s="243"/>
      <c r="AF26" s="902">
        <f>+P26:P28+R26:R28+T26:T28+V26:V28+AB26:AB28+AD26:AD28</f>
        <v>3105000</v>
      </c>
      <c r="AG26" s="902">
        <f>+Q26:Q28+Y26:Y28+AC26:AC28+AE26:AE28</f>
        <v>0</v>
      </c>
      <c r="AH26" s="877" t="s">
        <v>165</v>
      </c>
      <c r="AI26" s="954" t="s">
        <v>150</v>
      </c>
      <c r="AJ26" s="954"/>
      <c r="AK26" s="941" t="s">
        <v>221</v>
      </c>
    </row>
    <row r="27" spans="2:37" ht="50.25" customHeight="1">
      <c r="B27" s="838"/>
      <c r="C27" s="288"/>
      <c r="D27" s="850"/>
      <c r="E27" s="930"/>
      <c r="F27" s="932"/>
      <c r="G27" s="921"/>
      <c r="H27" s="904"/>
      <c r="I27" s="935"/>
      <c r="J27" s="939"/>
      <c r="K27" s="478"/>
      <c r="L27" s="478"/>
      <c r="M27" s="478"/>
      <c r="N27" s="936"/>
      <c r="O27" s="872"/>
      <c r="P27" s="265"/>
      <c r="Q27" s="266"/>
      <c r="R27" s="267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875"/>
      <c r="AG27" s="875"/>
      <c r="AH27" s="877"/>
      <c r="AI27" s="887"/>
      <c r="AJ27" s="887"/>
      <c r="AK27" s="864"/>
    </row>
    <row r="28" spans="2:37" ht="62.25" customHeight="1" thickBot="1">
      <c r="B28" s="839"/>
      <c r="C28" s="290"/>
      <c r="D28" s="851"/>
      <c r="E28" s="479" t="s">
        <v>222</v>
      </c>
      <c r="F28" s="933"/>
      <c r="G28" s="922"/>
      <c r="H28" s="905"/>
      <c r="I28" s="383" t="s">
        <v>223</v>
      </c>
      <c r="J28" s="940"/>
      <c r="K28" s="484" t="s">
        <v>37</v>
      </c>
      <c r="L28" s="483">
        <v>1</v>
      </c>
      <c r="M28" s="330">
        <v>1</v>
      </c>
      <c r="N28" s="937"/>
      <c r="O28" s="860"/>
      <c r="P28" s="282">
        <v>0</v>
      </c>
      <c r="Q28" s="283"/>
      <c r="R28" s="284">
        <v>0</v>
      </c>
      <c r="S28" s="283"/>
      <c r="T28" s="283">
        <v>0</v>
      </c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862"/>
      <c r="AG28" s="862"/>
      <c r="AH28" s="878"/>
      <c r="AI28" s="888"/>
      <c r="AJ28" s="888"/>
      <c r="AK28" s="847"/>
    </row>
    <row r="29" spans="2:37" ht="35.25" customHeight="1">
      <c r="B29" s="292"/>
      <c r="C29" s="292"/>
      <c r="D29" s="292"/>
      <c r="E29" s="480"/>
      <c r="F29" s="294"/>
      <c r="G29" s="295"/>
      <c r="H29" s="296"/>
      <c r="I29" s="297"/>
      <c r="J29" s="298"/>
      <c r="K29" s="297"/>
      <c r="L29" s="299"/>
      <c r="M29" s="300"/>
      <c r="N29" s="299"/>
      <c r="O29" s="299"/>
      <c r="P29" s="301"/>
      <c r="Q29" s="301"/>
      <c r="R29" s="302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299"/>
      <c r="AG29" s="299"/>
      <c r="AH29" s="303"/>
      <c r="AI29" s="304"/>
      <c r="AJ29" s="304"/>
      <c r="AK29" s="305"/>
    </row>
    <row r="30" ht="15.75" thickBot="1"/>
    <row r="31" spans="2:37" ht="114" customHeight="1" thickBot="1">
      <c r="B31" s="244" t="s">
        <v>12</v>
      </c>
      <c r="C31" s="245" t="s">
        <v>287</v>
      </c>
      <c r="D31" s="209" t="s">
        <v>28</v>
      </c>
      <c r="E31" s="209" t="s">
        <v>13</v>
      </c>
      <c r="F31" s="209" t="s">
        <v>27</v>
      </c>
      <c r="G31" s="211" t="s">
        <v>25</v>
      </c>
      <c r="H31" s="211" t="s">
        <v>26</v>
      </c>
      <c r="I31" s="212" t="s">
        <v>145</v>
      </c>
      <c r="J31" s="269" t="s">
        <v>29</v>
      </c>
      <c r="K31" s="214"/>
      <c r="L31" s="215"/>
      <c r="M31" s="216"/>
      <c r="N31" s="217"/>
      <c r="O31" s="218"/>
      <c r="P31" s="219">
        <f>SUM(P32:P35)</f>
        <v>0</v>
      </c>
      <c r="Q31" s="220">
        <f>SUM(Q32:Q35)</f>
        <v>0</v>
      </c>
      <c r="R31" s="221">
        <f>SUM(R32:R35)</f>
        <v>3000000</v>
      </c>
      <c r="S31" s="220">
        <f>SUM(S32:S35)</f>
        <v>0</v>
      </c>
      <c r="T31" s="221">
        <f>SUM(T32:T35)</f>
        <v>0</v>
      </c>
      <c r="U31" s="220"/>
      <c r="V31" s="221">
        <f>SUM(V32:V35)</f>
        <v>0</v>
      </c>
      <c r="W31" s="220"/>
      <c r="X31" s="221">
        <f>SUM(X32:X35)</f>
        <v>0</v>
      </c>
      <c r="Y31" s="220"/>
      <c r="Z31" s="221">
        <f>SUM(Z32:Z35)</f>
        <v>0</v>
      </c>
      <c r="AA31" s="220"/>
      <c r="AB31" s="221">
        <f>SUM(AB32:AB35)</f>
        <v>0</v>
      </c>
      <c r="AC31" s="220"/>
      <c r="AD31" s="364">
        <f>SUM(AD32:AD35)</f>
        <v>0</v>
      </c>
      <c r="AE31" s="366"/>
      <c r="AF31" s="415">
        <f>AF32</f>
        <v>3000000</v>
      </c>
      <c r="AG31" s="366">
        <f>AG32</f>
        <v>0</v>
      </c>
      <c r="AH31" s="416">
        <f>SUM(AH32:AH35)</f>
        <v>0</v>
      </c>
      <c r="AI31" s="417"/>
      <c r="AJ31" s="417"/>
      <c r="AK31" s="418"/>
    </row>
    <row r="32" spans="2:37" ht="58.5" customHeight="1">
      <c r="B32" s="942" t="s">
        <v>224</v>
      </c>
      <c r="C32" s="903" t="s">
        <v>286</v>
      </c>
      <c r="D32" s="903"/>
      <c r="E32" s="945" t="s">
        <v>225</v>
      </c>
      <c r="F32" s="931"/>
      <c r="G32" s="948"/>
      <c r="H32" s="903"/>
      <c r="I32" s="951" t="s">
        <v>226</v>
      </c>
      <c r="J32" s="955" t="s">
        <v>227</v>
      </c>
      <c r="K32" s="879" t="s">
        <v>37</v>
      </c>
      <c r="L32" s="852">
        <v>100</v>
      </c>
      <c r="M32" s="852">
        <v>100</v>
      </c>
      <c r="N32" s="852"/>
      <c r="O32" s="859"/>
      <c r="P32" s="256"/>
      <c r="Q32" s="257"/>
      <c r="R32" s="258">
        <v>3000000</v>
      </c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43"/>
      <c r="AE32" s="243"/>
      <c r="AF32" s="902">
        <f>+P32:P35+R32:R35+T32:T35+V32:V35+X32:X35+Z32:Z35+AB32:AB35+AD32:AD35</f>
        <v>3000000</v>
      </c>
      <c r="AG32" s="902">
        <f>+Q32:Q35+S32:S35+U32:U35+W32:W35+Y32:Y35+AA32:AA35+AC32:AC35+AE32:AE35</f>
        <v>0</v>
      </c>
      <c r="AH32" s="877" t="s">
        <v>165</v>
      </c>
      <c r="AI32" s="954" t="s">
        <v>150</v>
      </c>
      <c r="AJ32" s="954"/>
      <c r="AK32" s="941" t="s">
        <v>228</v>
      </c>
    </row>
    <row r="33" spans="2:37" ht="27" customHeight="1">
      <c r="B33" s="943"/>
      <c r="C33" s="904"/>
      <c r="D33" s="904"/>
      <c r="E33" s="946"/>
      <c r="F33" s="932"/>
      <c r="G33" s="949"/>
      <c r="H33" s="904"/>
      <c r="I33" s="952"/>
      <c r="J33" s="956"/>
      <c r="K33" s="880"/>
      <c r="L33" s="853"/>
      <c r="M33" s="906"/>
      <c r="N33" s="853"/>
      <c r="O33" s="872"/>
      <c r="P33" s="265"/>
      <c r="Q33" s="266"/>
      <c r="R33" s="267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59"/>
      <c r="AE33" s="259"/>
      <c r="AF33" s="874"/>
      <c r="AG33" s="874"/>
      <c r="AH33" s="877"/>
      <c r="AI33" s="886"/>
      <c r="AJ33" s="886"/>
      <c r="AK33" s="863"/>
    </row>
    <row r="34" spans="2:37" ht="26.25" customHeight="1">
      <c r="B34" s="943"/>
      <c r="C34" s="904"/>
      <c r="D34" s="904"/>
      <c r="E34" s="946"/>
      <c r="F34" s="932"/>
      <c r="G34" s="949"/>
      <c r="H34" s="904"/>
      <c r="I34" s="952"/>
      <c r="J34" s="956"/>
      <c r="K34" s="880"/>
      <c r="L34" s="853"/>
      <c r="M34" s="906"/>
      <c r="N34" s="853"/>
      <c r="O34" s="872"/>
      <c r="P34" s="265"/>
      <c r="Q34" s="266"/>
      <c r="R34" s="267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875"/>
      <c r="AG34" s="875"/>
      <c r="AH34" s="877"/>
      <c r="AI34" s="887"/>
      <c r="AJ34" s="887"/>
      <c r="AK34" s="864"/>
    </row>
    <row r="35" spans="2:37" ht="28.5" customHeight="1" thickBot="1">
      <c r="B35" s="944"/>
      <c r="C35" s="905"/>
      <c r="D35" s="905"/>
      <c r="E35" s="947"/>
      <c r="F35" s="933"/>
      <c r="G35" s="950"/>
      <c r="H35" s="905"/>
      <c r="I35" s="953"/>
      <c r="J35" s="957"/>
      <c r="K35" s="881"/>
      <c r="L35" s="854"/>
      <c r="M35" s="907"/>
      <c r="N35" s="854"/>
      <c r="O35" s="860"/>
      <c r="P35" s="282"/>
      <c r="Q35" s="283"/>
      <c r="R35" s="284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862"/>
      <c r="AG35" s="862"/>
      <c r="AH35" s="878"/>
      <c r="AI35" s="888"/>
      <c r="AJ35" s="888"/>
      <c r="AK35" s="847"/>
    </row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</sheetData>
  <sheetProtection/>
  <mergeCells count="86">
    <mergeCell ref="AI32:AI35"/>
    <mergeCell ref="AJ32:AJ35"/>
    <mergeCell ref="AK32:AK35"/>
    <mergeCell ref="C11:C14"/>
    <mergeCell ref="J32:J35"/>
    <mergeCell ref="K32:K35"/>
    <mergeCell ref="L32:L35"/>
    <mergeCell ref="N32:N35"/>
    <mergeCell ref="AI26:AI28"/>
    <mergeCell ref="AJ26:AJ28"/>
    <mergeCell ref="AK26:AK28"/>
    <mergeCell ref="B32:B35"/>
    <mergeCell ref="D32:D35"/>
    <mergeCell ref="E32:E35"/>
    <mergeCell ref="F32:F35"/>
    <mergeCell ref="G32:G35"/>
    <mergeCell ref="AG32:AG35"/>
    <mergeCell ref="AH32:AH35"/>
    <mergeCell ref="H32:H35"/>
    <mergeCell ref="I32:I35"/>
    <mergeCell ref="N26:N28"/>
    <mergeCell ref="O26:O28"/>
    <mergeCell ref="AF26:AF28"/>
    <mergeCell ref="J26:J28"/>
    <mergeCell ref="O32:O35"/>
    <mergeCell ref="AF32:AF35"/>
    <mergeCell ref="AG26:AG28"/>
    <mergeCell ref="AH26:AH28"/>
    <mergeCell ref="AK20:AK23"/>
    <mergeCell ref="B26:B28"/>
    <mergeCell ref="D26:D28"/>
    <mergeCell ref="E26:E27"/>
    <mergeCell ref="F26:F28"/>
    <mergeCell ref="G26:G28"/>
    <mergeCell ref="H26:H28"/>
    <mergeCell ref="I26:I27"/>
    <mergeCell ref="O20:O23"/>
    <mergeCell ref="AF20:AF23"/>
    <mergeCell ref="AG20:AG23"/>
    <mergeCell ref="AH20:AH23"/>
    <mergeCell ref="AI20:AI23"/>
    <mergeCell ref="AJ20:AJ23"/>
    <mergeCell ref="H20:H23"/>
    <mergeCell ref="I20:I23"/>
    <mergeCell ref="J20:J23"/>
    <mergeCell ref="K20:K23"/>
    <mergeCell ref="L20:L23"/>
    <mergeCell ref="N20:N23"/>
    <mergeCell ref="AI6:AI7"/>
    <mergeCell ref="AJ6:AJ7"/>
    <mergeCell ref="AK6:AK7"/>
    <mergeCell ref="D8:I8"/>
    <mergeCell ref="B11:B14"/>
    <mergeCell ref="B20:B23"/>
    <mergeCell ref="D20:D23"/>
    <mergeCell ref="E20:E23"/>
    <mergeCell ref="F20:F23"/>
    <mergeCell ref="G20:G23"/>
    <mergeCell ref="X6:Y6"/>
    <mergeCell ref="Z6:AA6"/>
    <mergeCell ref="AB6:AC6"/>
    <mergeCell ref="AD6:AE6"/>
    <mergeCell ref="AF6:AG6"/>
    <mergeCell ref="AH6:AH7"/>
    <mergeCell ref="N6:N7"/>
    <mergeCell ref="O6:O7"/>
    <mergeCell ref="P6:Q6"/>
    <mergeCell ref="R6:S6"/>
    <mergeCell ref="T6:U6"/>
    <mergeCell ref="V6:W6"/>
    <mergeCell ref="B6:B7"/>
    <mergeCell ref="D6:I7"/>
    <mergeCell ref="J6:J7"/>
    <mergeCell ref="K6:K7"/>
    <mergeCell ref="L6:L7"/>
    <mergeCell ref="M6:M7"/>
    <mergeCell ref="B3:AK3"/>
    <mergeCell ref="B4:I4"/>
    <mergeCell ref="J4:U4"/>
    <mergeCell ref="V4:AK4"/>
    <mergeCell ref="C32:C35"/>
    <mergeCell ref="M32:M35"/>
    <mergeCell ref="B5:E5"/>
    <mergeCell ref="G5:O5"/>
    <mergeCell ref="P5:AG5"/>
    <mergeCell ref="AH5:AK5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K23"/>
  <sheetViews>
    <sheetView zoomScale="70" zoomScaleNormal="70" zoomScalePageLayoutView="0" workbookViewId="0" topLeftCell="A1">
      <selection activeCell="A1" sqref="A1:IV16384"/>
    </sheetView>
  </sheetViews>
  <sheetFormatPr defaultColWidth="11.421875" defaultRowHeight="15"/>
  <cols>
    <col min="1" max="1" width="4.57421875" style="0" customWidth="1"/>
    <col min="2" max="2" width="15.8515625" style="184" customWidth="1"/>
    <col min="3" max="3" width="12.140625" style="184" customWidth="1"/>
    <col min="4" max="4" width="30.00390625" style="0" customWidth="1"/>
    <col min="5" max="5" width="10.00390625" style="0" customWidth="1"/>
    <col min="8" max="8" width="19.28125" style="185" customWidth="1"/>
    <col min="9" max="9" width="15.7109375" style="185" customWidth="1"/>
    <col min="10" max="10" width="4.8515625" style="185" customWidth="1"/>
    <col min="11" max="12" width="5.7109375" style="0" customWidth="1"/>
    <col min="13" max="13" width="6.57421875" style="0" customWidth="1"/>
    <col min="14" max="14" width="6.140625" style="0" customWidth="1"/>
    <col min="15" max="15" width="5.57421875" style="0" customWidth="1"/>
    <col min="16" max="16" width="6.140625" style="0" customWidth="1"/>
    <col min="17" max="18" width="5.00390625" style="0" customWidth="1"/>
    <col min="19" max="19" width="9.8515625" style="0" customWidth="1"/>
    <col min="20" max="22" width="5.00390625" style="0" customWidth="1"/>
    <col min="23" max="23" width="6.140625" style="0" customWidth="1"/>
    <col min="24" max="28" width="5.00390625" style="0" customWidth="1"/>
    <col min="29" max="29" width="7.421875" style="0" customWidth="1"/>
    <col min="30" max="30" width="5.00390625" style="0" customWidth="1"/>
    <col min="31" max="31" width="6.28125" style="0" customWidth="1"/>
    <col min="32" max="32" width="5.00390625" style="0" customWidth="1"/>
    <col min="33" max="33" width="5.140625" style="186" customWidth="1"/>
    <col min="34" max="34" width="5.421875" style="0" customWidth="1"/>
    <col min="35" max="35" width="4.8515625" style="0" customWidth="1"/>
    <col min="36" max="36" width="10.28125" style="0" customWidth="1"/>
  </cols>
  <sheetData>
    <row r="1" spans="2:36" ht="15.75" thickBot="1">
      <c r="B1" s="485"/>
      <c r="C1" s="485"/>
      <c r="D1" s="486"/>
      <c r="E1" s="486"/>
      <c r="F1" s="486"/>
      <c r="G1" s="486"/>
      <c r="H1" s="487"/>
      <c r="I1" s="487"/>
      <c r="J1" s="487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486"/>
      <c r="AE1" s="486"/>
      <c r="AF1" s="486"/>
      <c r="AG1" s="486"/>
      <c r="AH1" s="486"/>
      <c r="AI1" s="486"/>
      <c r="AJ1" s="486"/>
    </row>
    <row r="2" spans="2:36" ht="15">
      <c r="B2" s="784" t="s">
        <v>40</v>
      </c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785"/>
      <c r="V2" s="785"/>
      <c r="W2" s="785"/>
      <c r="X2" s="785"/>
      <c r="Y2" s="785"/>
      <c r="Z2" s="785"/>
      <c r="AA2" s="785"/>
      <c r="AB2" s="785"/>
      <c r="AC2" s="785"/>
      <c r="AD2" s="785"/>
      <c r="AE2" s="785"/>
      <c r="AF2" s="785"/>
      <c r="AG2" s="785"/>
      <c r="AH2" s="785"/>
      <c r="AI2" s="785"/>
      <c r="AJ2" s="786"/>
    </row>
    <row r="3" spans="2:36" ht="15.75" thickBot="1">
      <c r="B3" s="787" t="s">
        <v>135</v>
      </c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9"/>
    </row>
    <row r="4" spans="2:36" ht="33.75" customHeight="1">
      <c r="B4" s="994" t="s">
        <v>136</v>
      </c>
      <c r="C4" s="995"/>
      <c r="D4" s="995"/>
      <c r="E4" s="995"/>
      <c r="F4" s="995"/>
      <c r="G4" s="995"/>
      <c r="H4" s="996"/>
      <c r="I4" s="997" t="s">
        <v>288</v>
      </c>
      <c r="J4" s="998"/>
      <c r="K4" s="998"/>
      <c r="L4" s="998"/>
      <c r="M4" s="998"/>
      <c r="N4" s="998"/>
      <c r="O4" s="998"/>
      <c r="P4" s="998"/>
      <c r="Q4" s="998"/>
      <c r="R4" s="998"/>
      <c r="S4" s="998"/>
      <c r="T4" s="999"/>
      <c r="U4" s="793" t="s">
        <v>16</v>
      </c>
      <c r="V4" s="796"/>
      <c r="W4" s="796"/>
      <c r="X4" s="796"/>
      <c r="Y4" s="796"/>
      <c r="Z4" s="796"/>
      <c r="AA4" s="796"/>
      <c r="AB4" s="796"/>
      <c r="AC4" s="796"/>
      <c r="AD4" s="796"/>
      <c r="AE4" s="796"/>
      <c r="AF4" s="796"/>
      <c r="AG4" s="796"/>
      <c r="AH4" s="796"/>
      <c r="AI4" s="796"/>
      <c r="AJ4" s="797"/>
    </row>
    <row r="5" spans="2:36" ht="39" customHeight="1" thickBot="1">
      <c r="B5" s="798" t="s">
        <v>289</v>
      </c>
      <c r="C5" s="799"/>
      <c r="D5" s="800"/>
      <c r="E5" s="187"/>
      <c r="F5" s="730" t="s">
        <v>290</v>
      </c>
      <c r="G5" s="730"/>
      <c r="H5" s="730"/>
      <c r="I5" s="730"/>
      <c r="J5" s="730"/>
      <c r="K5" s="730"/>
      <c r="L5" s="730"/>
      <c r="M5" s="730"/>
      <c r="N5" s="731"/>
      <c r="O5" s="1000" t="s">
        <v>0</v>
      </c>
      <c r="P5" s="1001"/>
      <c r="Q5" s="1001"/>
      <c r="R5" s="1001"/>
      <c r="S5" s="1001"/>
      <c r="T5" s="1001"/>
      <c r="U5" s="1001"/>
      <c r="V5" s="1001"/>
      <c r="W5" s="1001"/>
      <c r="X5" s="1001"/>
      <c r="Y5" s="1001"/>
      <c r="Z5" s="1001"/>
      <c r="AA5" s="1001"/>
      <c r="AB5" s="1001"/>
      <c r="AC5" s="1001"/>
      <c r="AD5" s="1001"/>
      <c r="AE5" s="1001"/>
      <c r="AF5" s="1002"/>
      <c r="AG5" s="804" t="s">
        <v>1</v>
      </c>
      <c r="AH5" s="805"/>
      <c r="AI5" s="805"/>
      <c r="AJ5" s="806"/>
    </row>
    <row r="6" spans="2:36" ht="16.5" customHeight="1">
      <c r="B6" s="807" t="s">
        <v>17</v>
      </c>
      <c r="C6" s="809" t="s">
        <v>2</v>
      </c>
      <c r="D6" s="810"/>
      <c r="E6" s="810"/>
      <c r="F6" s="810"/>
      <c r="G6" s="810"/>
      <c r="H6" s="989"/>
      <c r="I6" s="813" t="s">
        <v>3</v>
      </c>
      <c r="J6" s="815" t="s">
        <v>18</v>
      </c>
      <c r="K6" s="815" t="s">
        <v>4</v>
      </c>
      <c r="L6" s="817" t="s">
        <v>41</v>
      </c>
      <c r="M6" s="824" t="s">
        <v>19</v>
      </c>
      <c r="N6" s="826" t="s">
        <v>20</v>
      </c>
      <c r="O6" s="828" t="s">
        <v>30</v>
      </c>
      <c r="P6" s="820"/>
      <c r="Q6" s="819" t="s">
        <v>31</v>
      </c>
      <c r="R6" s="820"/>
      <c r="S6" s="819" t="s">
        <v>32</v>
      </c>
      <c r="T6" s="820"/>
      <c r="U6" s="819" t="s">
        <v>7</v>
      </c>
      <c r="V6" s="820"/>
      <c r="W6" s="819" t="s">
        <v>6</v>
      </c>
      <c r="X6" s="820"/>
      <c r="Y6" s="819" t="s">
        <v>33</v>
      </c>
      <c r="Z6" s="820"/>
      <c r="AA6" s="819" t="s">
        <v>5</v>
      </c>
      <c r="AB6" s="820"/>
      <c r="AC6" s="819" t="s">
        <v>8</v>
      </c>
      <c r="AD6" s="820"/>
      <c r="AE6" s="819" t="s">
        <v>9</v>
      </c>
      <c r="AF6" s="821"/>
      <c r="AG6" s="985" t="s">
        <v>10</v>
      </c>
      <c r="AH6" s="829" t="s">
        <v>11</v>
      </c>
      <c r="AI6" s="831" t="s">
        <v>140</v>
      </c>
      <c r="AJ6" s="833" t="s">
        <v>21</v>
      </c>
    </row>
    <row r="7" spans="2:36" ht="54" customHeight="1" thickBot="1">
      <c r="B7" s="808"/>
      <c r="C7" s="811"/>
      <c r="D7" s="812"/>
      <c r="E7" s="812"/>
      <c r="F7" s="812"/>
      <c r="G7" s="812"/>
      <c r="H7" s="990"/>
      <c r="I7" s="991"/>
      <c r="J7" s="992" t="s">
        <v>18</v>
      </c>
      <c r="K7" s="992"/>
      <c r="L7" s="993"/>
      <c r="M7" s="987"/>
      <c r="N7" s="988"/>
      <c r="O7" s="190" t="s">
        <v>22</v>
      </c>
      <c r="P7" s="191" t="s">
        <v>23</v>
      </c>
      <c r="Q7" s="192" t="s">
        <v>22</v>
      </c>
      <c r="R7" s="191" t="s">
        <v>23</v>
      </c>
      <c r="S7" s="192" t="s">
        <v>22</v>
      </c>
      <c r="T7" s="191" t="s">
        <v>23</v>
      </c>
      <c r="U7" s="192" t="s">
        <v>22</v>
      </c>
      <c r="V7" s="191" t="s">
        <v>23</v>
      </c>
      <c r="W7" s="192" t="s">
        <v>22</v>
      </c>
      <c r="X7" s="191" t="s">
        <v>23</v>
      </c>
      <c r="Y7" s="192" t="s">
        <v>22</v>
      </c>
      <c r="Z7" s="191" t="s">
        <v>23</v>
      </c>
      <c r="AA7" s="192" t="s">
        <v>22</v>
      </c>
      <c r="AB7" s="191" t="s">
        <v>24</v>
      </c>
      <c r="AC7" s="192" t="s">
        <v>22</v>
      </c>
      <c r="AD7" s="191" t="s">
        <v>24</v>
      </c>
      <c r="AE7" s="192" t="s">
        <v>22</v>
      </c>
      <c r="AF7" s="193" t="s">
        <v>24</v>
      </c>
      <c r="AG7" s="986"/>
      <c r="AH7" s="830"/>
      <c r="AI7" s="832"/>
      <c r="AJ7" s="834"/>
    </row>
    <row r="8" spans="2:36" ht="78" customHeight="1" thickBot="1">
      <c r="B8" s="194" t="s">
        <v>291</v>
      </c>
      <c r="C8" s="835" t="s">
        <v>292</v>
      </c>
      <c r="D8" s="836"/>
      <c r="E8" s="836"/>
      <c r="F8" s="836"/>
      <c r="G8" s="836"/>
      <c r="H8" s="978"/>
      <c r="I8" s="196" t="s">
        <v>293</v>
      </c>
      <c r="J8" s="197">
        <v>664</v>
      </c>
      <c r="K8" s="198">
        <v>863</v>
      </c>
      <c r="L8" s="198"/>
      <c r="M8" s="199"/>
      <c r="N8" s="200"/>
      <c r="O8" s="201">
        <f aca="true" t="shared" si="0" ref="O8:AF8">+O10+O18</f>
        <v>94698.734</v>
      </c>
      <c r="P8" s="373">
        <f t="shared" si="0"/>
        <v>0</v>
      </c>
      <c r="Q8" s="202">
        <f t="shared" si="0"/>
        <v>66024.896</v>
      </c>
      <c r="R8" s="373">
        <f t="shared" si="0"/>
        <v>0</v>
      </c>
      <c r="S8" s="202">
        <f t="shared" si="0"/>
        <v>228675</v>
      </c>
      <c r="T8" s="373">
        <f t="shared" si="0"/>
        <v>0</v>
      </c>
      <c r="U8" s="202">
        <f t="shared" si="0"/>
        <v>0</v>
      </c>
      <c r="V8" s="373">
        <f t="shared" si="0"/>
        <v>0</v>
      </c>
      <c r="W8" s="202">
        <f t="shared" si="0"/>
        <v>0</v>
      </c>
      <c r="X8" s="373">
        <f t="shared" si="0"/>
        <v>0</v>
      </c>
      <c r="Y8" s="202">
        <f t="shared" si="0"/>
        <v>0</v>
      </c>
      <c r="Z8" s="373">
        <f t="shared" si="0"/>
        <v>0</v>
      </c>
      <c r="AA8" s="202">
        <f t="shared" si="0"/>
        <v>0</v>
      </c>
      <c r="AB8" s="373">
        <f t="shared" si="0"/>
        <v>0</v>
      </c>
      <c r="AC8" s="202">
        <f t="shared" si="0"/>
        <v>93150</v>
      </c>
      <c r="AD8" s="373">
        <f t="shared" si="0"/>
        <v>0</v>
      </c>
      <c r="AE8" s="202">
        <f t="shared" si="0"/>
        <v>253873.63</v>
      </c>
      <c r="AF8" s="373">
        <f t="shared" si="0"/>
        <v>0</v>
      </c>
      <c r="AG8" s="204"/>
      <c r="AH8" s="205"/>
      <c r="AI8" s="205"/>
      <c r="AJ8" s="206"/>
    </row>
    <row r="9" spans="2:36" ht="5.25" customHeight="1" thickBot="1">
      <c r="B9" s="979"/>
      <c r="C9" s="980"/>
      <c r="D9" s="980"/>
      <c r="E9" s="980"/>
      <c r="F9" s="980"/>
      <c r="G9" s="980"/>
      <c r="H9" s="980"/>
      <c r="I9" s="980"/>
      <c r="J9" s="980"/>
      <c r="K9" s="980"/>
      <c r="L9" s="980"/>
      <c r="M9" s="980"/>
      <c r="N9" s="980"/>
      <c r="O9" s="980"/>
      <c r="P9" s="980"/>
      <c r="Q9" s="980"/>
      <c r="R9" s="980"/>
      <c r="S9" s="980"/>
      <c r="T9" s="980"/>
      <c r="U9" s="980"/>
      <c r="V9" s="980"/>
      <c r="W9" s="980"/>
      <c r="X9" s="980"/>
      <c r="Y9" s="980"/>
      <c r="Z9" s="980"/>
      <c r="AA9" s="980"/>
      <c r="AB9" s="980"/>
      <c r="AC9" s="980"/>
      <c r="AD9" s="980"/>
      <c r="AE9" s="980"/>
      <c r="AF9" s="980"/>
      <c r="AG9" s="980"/>
      <c r="AH9" s="980"/>
      <c r="AI9" s="980"/>
      <c r="AJ9" s="981"/>
    </row>
    <row r="10" spans="2:36" ht="78.75" customHeight="1" thickBot="1">
      <c r="B10" s="244" t="s">
        <v>12</v>
      </c>
      <c r="C10" s="209" t="s">
        <v>28</v>
      </c>
      <c r="D10" s="209" t="s">
        <v>13</v>
      </c>
      <c r="E10" s="209" t="s">
        <v>294</v>
      </c>
      <c r="F10" s="211" t="s">
        <v>25</v>
      </c>
      <c r="G10" s="321" t="s">
        <v>26</v>
      </c>
      <c r="H10" s="322" t="s">
        <v>145</v>
      </c>
      <c r="I10" s="269" t="s">
        <v>29</v>
      </c>
      <c r="J10" s="323"/>
      <c r="K10" s="323"/>
      <c r="L10" s="323"/>
      <c r="M10" s="323"/>
      <c r="N10" s="324"/>
      <c r="O10" s="219">
        <f aca="true" t="shared" si="1" ref="O10:AD10">SUM(O11:O16)</f>
        <v>94698.734</v>
      </c>
      <c r="P10" s="220">
        <f t="shared" si="1"/>
        <v>0</v>
      </c>
      <c r="Q10" s="221">
        <f t="shared" si="1"/>
        <v>66024.896</v>
      </c>
      <c r="R10" s="220">
        <f t="shared" si="1"/>
        <v>0</v>
      </c>
      <c r="S10" s="221">
        <f t="shared" si="1"/>
        <v>15525</v>
      </c>
      <c r="T10" s="220">
        <f t="shared" si="1"/>
        <v>0</v>
      </c>
      <c r="U10" s="221">
        <f t="shared" si="1"/>
        <v>0</v>
      </c>
      <c r="V10" s="220">
        <f t="shared" si="1"/>
        <v>0</v>
      </c>
      <c r="W10" s="221">
        <f t="shared" si="1"/>
        <v>0</v>
      </c>
      <c r="X10" s="220">
        <f t="shared" si="1"/>
        <v>0</v>
      </c>
      <c r="Y10" s="221">
        <f t="shared" si="1"/>
        <v>0</v>
      </c>
      <c r="Z10" s="220">
        <f t="shared" si="1"/>
        <v>0</v>
      </c>
      <c r="AA10" s="221">
        <f t="shared" si="1"/>
        <v>0</v>
      </c>
      <c r="AB10" s="220">
        <f t="shared" si="1"/>
        <v>0</v>
      </c>
      <c r="AC10" s="221">
        <f t="shared" si="1"/>
        <v>0</v>
      </c>
      <c r="AD10" s="220">
        <f t="shared" si="1"/>
        <v>0</v>
      </c>
      <c r="AE10" s="221">
        <f>+O10+Q10+U10+W10+Y10+AA10+AC10</f>
        <v>160723.63</v>
      </c>
      <c r="AF10" s="220">
        <f>+P10+R10+T10+V10+X10+AB10+AD10</f>
        <v>0</v>
      </c>
      <c r="AG10" s="223">
        <f>SUM(AG11:AG16)</f>
        <v>0</v>
      </c>
      <c r="AH10" s="224"/>
      <c r="AI10" s="224"/>
      <c r="AJ10" s="225"/>
    </row>
    <row r="11" spans="2:36" ht="61.5" customHeight="1">
      <c r="B11" s="837" t="s">
        <v>295</v>
      </c>
      <c r="C11" s="247"/>
      <c r="D11" s="249" t="s">
        <v>296</v>
      </c>
      <c r="E11" s="249"/>
      <c r="F11" s="491"/>
      <c r="G11" s="239"/>
      <c r="H11" s="547" t="s">
        <v>297</v>
      </c>
      <c r="I11" s="543" t="s">
        <v>298</v>
      </c>
      <c r="J11" s="481"/>
      <c r="K11" s="492"/>
      <c r="L11" s="236"/>
      <c r="M11" s="236"/>
      <c r="N11" s="493"/>
      <c r="O11" s="538">
        <v>75238</v>
      </c>
      <c r="P11" s="258">
        <v>0</v>
      </c>
      <c r="Q11" s="539">
        <v>59713</v>
      </c>
      <c r="R11" s="257">
        <v>0</v>
      </c>
      <c r="S11" s="257">
        <v>15525</v>
      </c>
      <c r="T11" s="257">
        <v>0</v>
      </c>
      <c r="U11" s="257">
        <v>0</v>
      </c>
      <c r="V11" s="257">
        <v>0</v>
      </c>
      <c r="W11" s="257">
        <v>0</v>
      </c>
      <c r="X11" s="257">
        <v>0</v>
      </c>
      <c r="Y11" s="257">
        <v>0</v>
      </c>
      <c r="Z11" s="257">
        <v>0</v>
      </c>
      <c r="AA11" s="257">
        <v>0</v>
      </c>
      <c r="AB11" s="257">
        <v>0</v>
      </c>
      <c r="AC11" s="257">
        <v>0</v>
      </c>
      <c r="AD11" s="257">
        <v>0</v>
      </c>
      <c r="AE11" s="958">
        <f>+O11:O16+Q11:Q16+S11:S16+U11:U16+W11:W16+Y11:Y16+AA11:AA16+AC11:AC16</f>
        <v>150476</v>
      </c>
      <c r="AF11" s="958">
        <f>+P11:P16+R11:R16+T11:T16+V11:V16+X11:X16+Z11:Z16+AB11:AB16+AD11:AD16</f>
        <v>0</v>
      </c>
      <c r="AG11" s="960" t="s">
        <v>208</v>
      </c>
      <c r="AH11" s="982"/>
      <c r="AI11" s="982"/>
      <c r="AJ11" s="540" t="s">
        <v>299</v>
      </c>
    </row>
    <row r="12" spans="2:36" ht="28.5" customHeight="1">
      <c r="B12" s="838"/>
      <c r="C12" s="288"/>
      <c r="D12" s="237" t="s">
        <v>300</v>
      </c>
      <c r="E12" s="237"/>
      <c r="F12" s="494"/>
      <c r="G12" s="263"/>
      <c r="H12" s="548" t="s">
        <v>301</v>
      </c>
      <c r="I12" s="544" t="s">
        <v>302</v>
      </c>
      <c r="J12" s="478"/>
      <c r="K12" s="496"/>
      <c r="L12" s="495"/>
      <c r="M12" s="495"/>
      <c r="N12" s="497"/>
      <c r="O12" s="498">
        <v>88.734</v>
      </c>
      <c r="P12" s="232"/>
      <c r="Q12" s="499">
        <v>88.734</v>
      </c>
      <c r="R12" s="259"/>
      <c r="S12" s="259">
        <v>0</v>
      </c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901"/>
      <c r="AF12" s="901"/>
      <c r="AG12" s="961"/>
      <c r="AH12" s="983"/>
      <c r="AI12" s="983"/>
      <c r="AJ12" s="541"/>
    </row>
    <row r="13" spans="2:36" ht="36" customHeight="1">
      <c r="B13" s="838"/>
      <c r="C13" s="288"/>
      <c r="D13" s="237" t="s">
        <v>303</v>
      </c>
      <c r="E13" s="237"/>
      <c r="F13" s="500"/>
      <c r="G13" s="263"/>
      <c r="H13" s="548" t="s">
        <v>304</v>
      </c>
      <c r="I13" s="545" t="s">
        <v>302</v>
      </c>
      <c r="J13" s="478"/>
      <c r="K13" s="496"/>
      <c r="L13" s="495"/>
      <c r="M13" s="495"/>
      <c r="N13" s="501"/>
      <c r="O13" s="502">
        <v>13162</v>
      </c>
      <c r="P13" s="232"/>
      <c r="Q13" s="503">
        <v>13.162</v>
      </c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901"/>
      <c r="AF13" s="901"/>
      <c r="AG13" s="961"/>
      <c r="AH13" s="983"/>
      <c r="AI13" s="983"/>
      <c r="AJ13" s="541"/>
    </row>
    <row r="14" spans="2:36" ht="52.5" customHeight="1">
      <c r="B14" s="838"/>
      <c r="C14" s="288"/>
      <c r="D14" s="326" t="s">
        <v>305</v>
      </c>
      <c r="E14" s="326"/>
      <c r="F14" s="504"/>
      <c r="G14" s="327"/>
      <c r="H14" s="548" t="s">
        <v>306</v>
      </c>
      <c r="I14" s="546" t="s">
        <v>307</v>
      </c>
      <c r="J14" s="478"/>
      <c r="K14" s="496"/>
      <c r="L14" s="505"/>
      <c r="M14" s="495"/>
      <c r="N14" s="506"/>
      <c r="O14" s="507">
        <v>6210</v>
      </c>
      <c r="P14" s="267"/>
      <c r="Q14" s="508">
        <v>6210</v>
      </c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901"/>
      <c r="AF14" s="901"/>
      <c r="AG14" s="961"/>
      <c r="AH14" s="983"/>
      <c r="AI14" s="983"/>
      <c r="AJ14" s="541"/>
    </row>
    <row r="15" spans="2:36" ht="52.5" customHeight="1">
      <c r="B15" s="838"/>
      <c r="C15" s="288"/>
      <c r="D15" s="248" t="s">
        <v>308</v>
      </c>
      <c r="E15" s="326"/>
      <c r="F15" s="504"/>
      <c r="G15" s="327"/>
      <c r="H15" s="548" t="s">
        <v>309</v>
      </c>
      <c r="I15" s="546" t="s">
        <v>310</v>
      </c>
      <c r="J15" s="478"/>
      <c r="K15" s="496"/>
      <c r="L15" s="505"/>
      <c r="M15" s="495"/>
      <c r="N15" s="497"/>
      <c r="O15" s="507"/>
      <c r="P15" s="267"/>
      <c r="Q15" s="508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901"/>
      <c r="AF15" s="901"/>
      <c r="AG15" s="962"/>
      <c r="AH15" s="983"/>
      <c r="AI15" s="983"/>
      <c r="AJ15" s="541"/>
    </row>
    <row r="16" spans="2:36" ht="17.25" customHeight="1" thickBot="1">
      <c r="B16" s="838"/>
      <c r="C16" s="288"/>
      <c r="D16" s="509"/>
      <c r="E16" s="509"/>
      <c r="F16" s="504"/>
      <c r="G16" s="327"/>
      <c r="H16" s="333"/>
      <c r="I16" s="477"/>
      <c r="J16" s="289"/>
      <c r="K16" s="533"/>
      <c r="L16" s="505"/>
      <c r="M16" s="505"/>
      <c r="N16" s="506"/>
      <c r="O16" s="511"/>
      <c r="P16" s="284"/>
      <c r="Q16" s="512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959"/>
      <c r="AF16" s="959"/>
      <c r="AG16" s="513"/>
      <c r="AH16" s="984"/>
      <c r="AI16" s="984"/>
      <c r="AJ16" s="542"/>
    </row>
    <row r="17" spans="2:36" ht="27" customHeight="1" thickBot="1">
      <c r="B17" s="967"/>
      <c r="C17" s="968"/>
      <c r="D17" s="968"/>
      <c r="E17" s="968"/>
      <c r="F17" s="968"/>
      <c r="G17" s="968"/>
      <c r="H17" s="968"/>
      <c r="I17" s="968"/>
      <c r="J17" s="968"/>
      <c r="K17" s="968"/>
      <c r="L17" s="968"/>
      <c r="M17" s="968"/>
      <c r="N17" s="968"/>
      <c r="O17" s="968"/>
      <c r="P17" s="968"/>
      <c r="Q17" s="968"/>
      <c r="R17" s="968"/>
      <c r="S17" s="968"/>
      <c r="T17" s="968"/>
      <c r="U17" s="968"/>
      <c r="V17" s="968"/>
      <c r="W17" s="968"/>
      <c r="X17" s="968"/>
      <c r="Y17" s="968"/>
      <c r="Z17" s="968"/>
      <c r="AA17" s="968"/>
      <c r="AB17" s="968"/>
      <c r="AC17" s="968"/>
      <c r="AD17" s="968"/>
      <c r="AE17" s="968"/>
      <c r="AF17" s="968"/>
      <c r="AG17" s="968"/>
      <c r="AH17" s="968"/>
      <c r="AI17" s="968"/>
      <c r="AJ17" s="969"/>
    </row>
    <row r="18" spans="2:36" ht="73.5" customHeight="1" thickBot="1">
      <c r="B18" s="534" t="s">
        <v>12</v>
      </c>
      <c r="C18" s="269" t="s">
        <v>28</v>
      </c>
      <c r="D18" s="388" t="s">
        <v>13</v>
      </c>
      <c r="E18" s="388" t="s">
        <v>27</v>
      </c>
      <c r="F18" s="321" t="s">
        <v>25</v>
      </c>
      <c r="G18" s="321" t="s">
        <v>26</v>
      </c>
      <c r="H18" s="322" t="s">
        <v>14</v>
      </c>
      <c r="I18" s="269" t="s">
        <v>29</v>
      </c>
      <c r="J18" s="408"/>
      <c r="K18" s="410"/>
      <c r="L18" s="410"/>
      <c r="M18" s="323"/>
      <c r="N18" s="324"/>
      <c r="O18" s="219">
        <f aca="true" t="shared" si="2" ref="O18:AD18">SUM(O19:O22)</f>
        <v>0</v>
      </c>
      <c r="P18" s="220">
        <f t="shared" si="2"/>
        <v>0</v>
      </c>
      <c r="Q18" s="221">
        <f t="shared" si="2"/>
        <v>0</v>
      </c>
      <c r="R18" s="220">
        <f t="shared" si="2"/>
        <v>0</v>
      </c>
      <c r="S18" s="221">
        <f t="shared" si="2"/>
        <v>213150</v>
      </c>
      <c r="T18" s="220">
        <f t="shared" si="2"/>
        <v>0</v>
      </c>
      <c r="U18" s="221">
        <f t="shared" si="2"/>
        <v>0</v>
      </c>
      <c r="V18" s="220">
        <f t="shared" si="2"/>
        <v>0</v>
      </c>
      <c r="W18" s="221">
        <f t="shared" si="2"/>
        <v>0</v>
      </c>
      <c r="X18" s="220">
        <f t="shared" si="2"/>
        <v>0</v>
      </c>
      <c r="Y18" s="221">
        <f t="shared" si="2"/>
        <v>0</v>
      </c>
      <c r="Z18" s="220">
        <f t="shared" si="2"/>
        <v>0</v>
      </c>
      <c r="AA18" s="221">
        <f t="shared" si="2"/>
        <v>0</v>
      </c>
      <c r="AB18" s="220">
        <f t="shared" si="2"/>
        <v>0</v>
      </c>
      <c r="AC18" s="221">
        <f t="shared" si="2"/>
        <v>93150</v>
      </c>
      <c r="AD18" s="220">
        <f t="shared" si="2"/>
        <v>0</v>
      </c>
      <c r="AE18" s="221">
        <f>+O18+Q18+U18+AA18+AC18</f>
        <v>93150</v>
      </c>
      <c r="AF18" s="220">
        <f>+X18+Z18+AD18</f>
        <v>0</v>
      </c>
      <c r="AG18" s="223">
        <f>SUM(AG19:AG22)</f>
        <v>0</v>
      </c>
      <c r="AH18" s="224"/>
      <c r="AI18" s="224"/>
      <c r="AJ18" s="225"/>
    </row>
    <row r="19" spans="2:36" ht="78.75" customHeight="1">
      <c r="B19" s="838" t="s">
        <v>316</v>
      </c>
      <c r="C19" s="535"/>
      <c r="D19" s="237" t="s">
        <v>311</v>
      </c>
      <c r="E19" s="237"/>
      <c r="F19" s="238"/>
      <c r="G19" s="239"/>
      <c r="H19" s="536" t="s">
        <v>311</v>
      </c>
      <c r="I19" s="519" t="s">
        <v>312</v>
      </c>
      <c r="J19" s="481"/>
      <c r="K19" s="529"/>
      <c r="L19" s="241"/>
      <c r="M19" s="970"/>
      <c r="N19" s="972"/>
      <c r="O19" s="256"/>
      <c r="P19" s="257"/>
      <c r="Q19" s="257"/>
      <c r="R19" s="537"/>
      <c r="S19" s="257">
        <v>82800</v>
      </c>
      <c r="T19" s="257"/>
      <c r="U19" s="257"/>
      <c r="V19" s="257"/>
      <c r="W19" s="257"/>
      <c r="X19" s="257"/>
      <c r="Y19" s="257"/>
      <c r="Z19" s="257"/>
      <c r="AA19" s="257"/>
      <c r="AB19" s="257"/>
      <c r="AC19" s="257">
        <v>82800</v>
      </c>
      <c r="AD19" s="257"/>
      <c r="AE19" s="958">
        <f>+O19:O22+Q19:Q22+S19:S22+U19:U22+Y19:Y22+AA19:AA22+AC19:AC22</f>
        <v>165600</v>
      </c>
      <c r="AF19" s="958">
        <f>+P19:P22+AD19:AD22</f>
        <v>0</v>
      </c>
      <c r="AG19" s="963" t="s">
        <v>208</v>
      </c>
      <c r="AH19" s="974"/>
      <c r="AI19" s="977"/>
      <c r="AJ19" s="846" t="s">
        <v>323</v>
      </c>
    </row>
    <row r="20" spans="2:36" ht="39.75" customHeight="1">
      <c r="B20" s="838"/>
      <c r="C20" s="517"/>
      <c r="D20" s="248" t="s">
        <v>313</v>
      </c>
      <c r="E20" s="248"/>
      <c r="F20" s="329"/>
      <c r="G20" s="263"/>
      <c r="H20" s="518" t="s">
        <v>314</v>
      </c>
      <c r="I20" s="521" t="s">
        <v>315</v>
      </c>
      <c r="J20" s="523"/>
      <c r="K20" s="311"/>
      <c r="L20" s="441"/>
      <c r="M20" s="970"/>
      <c r="N20" s="972"/>
      <c r="O20" s="520"/>
      <c r="P20" s="259"/>
      <c r="Q20" s="259"/>
      <c r="R20" s="531"/>
      <c r="S20" s="259">
        <v>10350</v>
      </c>
      <c r="T20" s="259"/>
      <c r="U20" s="259"/>
      <c r="V20" s="259"/>
      <c r="W20" s="259"/>
      <c r="X20" s="259"/>
      <c r="Y20" s="259"/>
      <c r="Z20" s="259"/>
      <c r="AA20" s="259"/>
      <c r="AB20" s="259"/>
      <c r="AC20" s="259">
        <v>10350</v>
      </c>
      <c r="AD20" s="259"/>
      <c r="AE20" s="901"/>
      <c r="AF20" s="901"/>
      <c r="AG20" s="877"/>
      <c r="AH20" s="975"/>
      <c r="AI20" s="886"/>
      <c r="AJ20" s="863"/>
    </row>
    <row r="21" spans="2:36" ht="53.25" customHeight="1">
      <c r="B21" s="838"/>
      <c r="C21" s="517"/>
      <c r="D21" s="248" t="s">
        <v>317</v>
      </c>
      <c r="E21" s="248"/>
      <c r="F21" s="522"/>
      <c r="G21" s="263"/>
      <c r="H21" s="523" t="s">
        <v>318</v>
      </c>
      <c r="I21" s="521" t="s">
        <v>319</v>
      </c>
      <c r="J21" s="523"/>
      <c r="K21" s="311"/>
      <c r="L21" s="441"/>
      <c r="M21" s="970"/>
      <c r="N21" s="972"/>
      <c r="O21" s="520"/>
      <c r="P21" s="259"/>
      <c r="Q21" s="259"/>
      <c r="R21" s="531"/>
      <c r="S21" s="259">
        <v>100000</v>
      </c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901"/>
      <c r="AF21" s="901"/>
      <c r="AG21" s="877"/>
      <c r="AH21" s="975"/>
      <c r="AI21" s="886"/>
      <c r="AJ21" s="863"/>
    </row>
    <row r="22" spans="2:37" ht="57" customHeight="1" thickBot="1">
      <c r="B22" s="839"/>
      <c r="C22" s="524"/>
      <c r="D22" s="510" t="s">
        <v>320</v>
      </c>
      <c r="E22" s="510"/>
      <c r="F22" s="525"/>
      <c r="G22" s="328"/>
      <c r="H22" s="526" t="s">
        <v>321</v>
      </c>
      <c r="I22" s="527" t="s">
        <v>322</v>
      </c>
      <c r="J22" s="330"/>
      <c r="K22" s="530"/>
      <c r="L22" s="280"/>
      <c r="M22" s="971"/>
      <c r="N22" s="973"/>
      <c r="O22" s="282"/>
      <c r="P22" s="283"/>
      <c r="Q22" s="283"/>
      <c r="R22" s="532"/>
      <c r="S22" s="283">
        <v>20000</v>
      </c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959"/>
      <c r="AF22" s="959"/>
      <c r="AG22" s="878"/>
      <c r="AH22" s="976"/>
      <c r="AI22" s="888"/>
      <c r="AJ22" s="847"/>
      <c r="AK22" s="528"/>
    </row>
    <row r="23" spans="2:37" ht="13.5" customHeight="1" thickBot="1">
      <c r="B23" s="964"/>
      <c r="C23" s="965"/>
      <c r="D23" s="965"/>
      <c r="E23" s="965"/>
      <c r="F23" s="965"/>
      <c r="G23" s="965"/>
      <c r="H23" s="965"/>
      <c r="I23" s="965"/>
      <c r="J23" s="965"/>
      <c r="K23" s="965"/>
      <c r="L23" s="965"/>
      <c r="M23" s="965"/>
      <c r="N23" s="965"/>
      <c r="O23" s="965"/>
      <c r="P23" s="965"/>
      <c r="Q23" s="965"/>
      <c r="R23" s="965"/>
      <c r="S23" s="965"/>
      <c r="T23" s="965"/>
      <c r="U23" s="965"/>
      <c r="V23" s="965"/>
      <c r="W23" s="965"/>
      <c r="X23" s="965"/>
      <c r="Y23" s="965"/>
      <c r="Z23" s="965"/>
      <c r="AA23" s="965"/>
      <c r="AB23" s="965"/>
      <c r="AC23" s="965"/>
      <c r="AD23" s="965"/>
      <c r="AE23" s="965"/>
      <c r="AF23" s="965"/>
      <c r="AG23" s="965"/>
      <c r="AH23" s="965"/>
      <c r="AI23" s="965"/>
      <c r="AJ23" s="966"/>
      <c r="AK23" s="528"/>
    </row>
  </sheetData>
  <sheetProtection/>
  <mergeCells count="49">
    <mergeCell ref="B2:AJ2"/>
    <mergeCell ref="B3:AJ3"/>
    <mergeCell ref="B4:H4"/>
    <mergeCell ref="I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M6:M7"/>
    <mergeCell ref="N6:N7"/>
    <mergeCell ref="O6:P6"/>
    <mergeCell ref="Q6:R6"/>
    <mergeCell ref="S6:T6"/>
    <mergeCell ref="U6:V6"/>
    <mergeCell ref="AH11:AH16"/>
    <mergeCell ref="AI11:AI16"/>
    <mergeCell ref="W6:X6"/>
    <mergeCell ref="Y6:Z6"/>
    <mergeCell ref="AA6:AB6"/>
    <mergeCell ref="AC6:AD6"/>
    <mergeCell ref="AE6:AF6"/>
    <mergeCell ref="AG6:AG7"/>
    <mergeCell ref="AF19:AF22"/>
    <mergeCell ref="AH19:AH22"/>
    <mergeCell ref="AI19:AI22"/>
    <mergeCell ref="AJ19:AJ22"/>
    <mergeCell ref="B19:B22"/>
    <mergeCell ref="AH6:AH7"/>
    <mergeCell ref="AI6:AI7"/>
    <mergeCell ref="AJ6:AJ7"/>
    <mergeCell ref="C8:H8"/>
    <mergeCell ref="B9:AJ9"/>
    <mergeCell ref="B11:B16"/>
    <mergeCell ref="AE11:AE16"/>
    <mergeCell ref="AF11:AF16"/>
    <mergeCell ref="AG11:AG15"/>
    <mergeCell ref="AG19:AG22"/>
    <mergeCell ref="B23:AJ23"/>
    <mergeCell ref="B17:AJ17"/>
    <mergeCell ref="M19:M22"/>
    <mergeCell ref="N19:N22"/>
    <mergeCell ref="AE19:AE22"/>
  </mergeCells>
  <printOptions/>
  <pageMargins left="0.7" right="0.7" top="0.75" bottom="0.75" header="0.3" footer="0.3"/>
  <pageSetup horizontalDpi="300" verticalDpi="3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AL23"/>
  <sheetViews>
    <sheetView zoomScalePageLayoutView="0" workbookViewId="0" topLeftCell="E16">
      <selection activeCell="H20" sqref="H20"/>
    </sheetView>
  </sheetViews>
  <sheetFormatPr defaultColWidth="11.421875" defaultRowHeight="15"/>
  <cols>
    <col min="1" max="1" width="4.57421875" style="0" customWidth="1"/>
    <col min="2" max="2" width="31.00390625" style="184" customWidth="1"/>
    <col min="3" max="3" width="21.8515625" style="184" customWidth="1"/>
    <col min="4" max="4" width="12.140625" style="184" customWidth="1"/>
    <col min="5" max="5" width="30.00390625" style="0" customWidth="1"/>
    <col min="6" max="6" width="11.7109375" style="0" bestFit="1" customWidth="1"/>
    <col min="9" max="9" width="19.28125" style="185" customWidth="1"/>
    <col min="10" max="10" width="15.7109375" style="185" customWidth="1"/>
    <col min="11" max="11" width="4.8515625" style="185" customWidth="1"/>
    <col min="12" max="13" width="5.7109375" style="0" customWidth="1"/>
    <col min="14" max="14" width="6.57421875" style="0" customWidth="1"/>
    <col min="15" max="15" width="6.140625" style="0" customWidth="1"/>
    <col min="16" max="17" width="5.00390625" style="0" customWidth="1"/>
    <col min="18" max="18" width="13.140625" style="0" customWidth="1"/>
    <col min="19" max="19" width="5.00390625" style="0" customWidth="1"/>
    <col min="20" max="20" width="9.8515625" style="0" customWidth="1"/>
    <col min="21" max="23" width="5.00390625" style="0" customWidth="1"/>
    <col min="24" max="24" width="13.28125" style="0" customWidth="1"/>
    <col min="25" max="27" width="5.00390625" style="0" customWidth="1"/>
    <col min="28" max="28" width="7.421875" style="0" customWidth="1"/>
    <col min="29" max="31" width="5.00390625" style="0" customWidth="1"/>
    <col min="32" max="32" width="7.7109375" style="0" customWidth="1"/>
    <col min="33" max="33" width="5.00390625" style="0" customWidth="1"/>
    <col min="34" max="34" width="10.57421875" style="186" customWidth="1"/>
    <col min="35" max="35" width="5.421875" style="0" customWidth="1"/>
    <col min="36" max="36" width="4.8515625" style="0" customWidth="1"/>
    <col min="37" max="37" width="10.28125" style="0" customWidth="1"/>
  </cols>
  <sheetData>
    <row r="1" spans="2:37" ht="15.75" thickBot="1">
      <c r="B1" s="485"/>
      <c r="C1" s="485"/>
      <c r="D1" s="485"/>
      <c r="E1" s="486"/>
      <c r="F1" s="486"/>
      <c r="G1" s="486"/>
      <c r="H1" s="486"/>
      <c r="I1" s="487"/>
      <c r="J1" s="487"/>
      <c r="K1" s="487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486"/>
      <c r="AE1" s="486"/>
      <c r="AF1" s="486"/>
      <c r="AG1" s="486"/>
      <c r="AH1" s="486"/>
      <c r="AI1" s="486"/>
      <c r="AJ1" s="486"/>
      <c r="AK1" s="486"/>
    </row>
    <row r="2" spans="2:37" ht="15">
      <c r="B2" s="784" t="s">
        <v>40</v>
      </c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785"/>
      <c r="V2" s="785"/>
      <c r="W2" s="785"/>
      <c r="X2" s="785"/>
      <c r="Y2" s="785"/>
      <c r="Z2" s="785"/>
      <c r="AA2" s="785"/>
      <c r="AB2" s="785"/>
      <c r="AC2" s="785"/>
      <c r="AD2" s="785"/>
      <c r="AE2" s="785"/>
      <c r="AF2" s="785"/>
      <c r="AG2" s="785"/>
      <c r="AH2" s="785"/>
      <c r="AI2" s="785"/>
      <c r="AJ2" s="785"/>
      <c r="AK2" s="786"/>
    </row>
    <row r="3" spans="2:37" ht="15.75" thickBot="1">
      <c r="B3" s="787" t="s">
        <v>135</v>
      </c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9"/>
    </row>
    <row r="4" spans="2:37" ht="33.75" customHeight="1">
      <c r="B4" s="790" t="s">
        <v>386</v>
      </c>
      <c r="C4" s="791"/>
      <c r="D4" s="791"/>
      <c r="E4" s="791"/>
      <c r="F4" s="791"/>
      <c r="G4" s="791"/>
      <c r="H4" s="791"/>
      <c r="I4" s="792"/>
      <c r="J4" s="793" t="s">
        <v>387</v>
      </c>
      <c r="K4" s="794"/>
      <c r="L4" s="794"/>
      <c r="M4" s="794"/>
      <c r="N4" s="794"/>
      <c r="O4" s="794"/>
      <c r="P4" s="794"/>
      <c r="Q4" s="794"/>
      <c r="R4" s="794"/>
      <c r="S4" s="794"/>
      <c r="T4" s="794"/>
      <c r="U4" s="795"/>
      <c r="V4" s="793" t="s">
        <v>16</v>
      </c>
      <c r="W4" s="796"/>
      <c r="X4" s="796"/>
      <c r="Y4" s="796"/>
      <c r="Z4" s="796"/>
      <c r="AA4" s="796"/>
      <c r="AB4" s="796"/>
      <c r="AC4" s="796"/>
      <c r="AD4" s="796"/>
      <c r="AE4" s="796"/>
      <c r="AF4" s="796"/>
      <c r="AG4" s="796"/>
      <c r="AH4" s="796"/>
      <c r="AI4" s="796"/>
      <c r="AJ4" s="796"/>
      <c r="AK4" s="1003"/>
    </row>
    <row r="5" spans="2:37" ht="39" customHeight="1" thickBot="1">
      <c r="B5" s="798" t="s">
        <v>388</v>
      </c>
      <c r="C5" s="799"/>
      <c r="D5" s="799"/>
      <c r="E5" s="800"/>
      <c r="F5" s="476"/>
      <c r="G5" s="730" t="s">
        <v>324</v>
      </c>
      <c r="H5" s="730"/>
      <c r="I5" s="730"/>
      <c r="J5" s="730"/>
      <c r="K5" s="730"/>
      <c r="L5" s="730"/>
      <c r="M5" s="730"/>
      <c r="N5" s="730"/>
      <c r="O5" s="731"/>
      <c r="P5" s="801" t="s">
        <v>0</v>
      </c>
      <c r="Q5" s="802"/>
      <c r="R5" s="802"/>
      <c r="S5" s="802"/>
      <c r="T5" s="802"/>
      <c r="U5" s="802"/>
      <c r="V5" s="802"/>
      <c r="W5" s="802"/>
      <c r="X5" s="802"/>
      <c r="Y5" s="802"/>
      <c r="Z5" s="802"/>
      <c r="AA5" s="802"/>
      <c r="AB5" s="802"/>
      <c r="AC5" s="802"/>
      <c r="AD5" s="802"/>
      <c r="AE5" s="802"/>
      <c r="AF5" s="802"/>
      <c r="AG5" s="803"/>
      <c r="AH5" s="804" t="s">
        <v>1</v>
      </c>
      <c r="AI5" s="805"/>
      <c r="AJ5" s="805"/>
      <c r="AK5" s="806"/>
    </row>
    <row r="6" spans="2:37" ht="16.5" customHeight="1">
      <c r="B6" s="807" t="s">
        <v>17</v>
      </c>
      <c r="C6" s="188"/>
      <c r="D6" s="809" t="s">
        <v>2</v>
      </c>
      <c r="E6" s="810"/>
      <c r="F6" s="810"/>
      <c r="G6" s="810"/>
      <c r="H6" s="810"/>
      <c r="I6" s="810"/>
      <c r="J6" s="813" t="s">
        <v>3</v>
      </c>
      <c r="K6" s="815" t="s">
        <v>18</v>
      </c>
      <c r="L6" s="815" t="s">
        <v>4</v>
      </c>
      <c r="M6" s="817" t="s">
        <v>41</v>
      </c>
      <c r="N6" s="824" t="s">
        <v>19</v>
      </c>
      <c r="O6" s="826" t="s">
        <v>20</v>
      </c>
      <c r="P6" s="828" t="s">
        <v>30</v>
      </c>
      <c r="Q6" s="820"/>
      <c r="R6" s="819" t="s">
        <v>31</v>
      </c>
      <c r="S6" s="820"/>
      <c r="T6" s="819" t="s">
        <v>32</v>
      </c>
      <c r="U6" s="820"/>
      <c r="V6" s="819" t="s">
        <v>7</v>
      </c>
      <c r="W6" s="820"/>
      <c r="X6" s="819" t="s">
        <v>6</v>
      </c>
      <c r="Y6" s="820"/>
      <c r="Z6" s="819" t="s">
        <v>33</v>
      </c>
      <c r="AA6" s="820"/>
      <c r="AB6" s="819" t="s">
        <v>5</v>
      </c>
      <c r="AC6" s="820"/>
      <c r="AD6" s="819" t="s">
        <v>8</v>
      </c>
      <c r="AE6" s="820"/>
      <c r="AF6" s="819" t="s">
        <v>9</v>
      </c>
      <c r="AG6" s="821"/>
      <c r="AH6" s="822" t="s">
        <v>10</v>
      </c>
      <c r="AI6" s="829" t="s">
        <v>11</v>
      </c>
      <c r="AJ6" s="831" t="s">
        <v>140</v>
      </c>
      <c r="AK6" s="833" t="s">
        <v>21</v>
      </c>
    </row>
    <row r="7" spans="2:37" ht="76.5" customHeight="1" thickBot="1">
      <c r="B7" s="808"/>
      <c r="C7" s="189"/>
      <c r="D7" s="811"/>
      <c r="E7" s="812"/>
      <c r="F7" s="812"/>
      <c r="G7" s="812"/>
      <c r="H7" s="812"/>
      <c r="I7" s="812"/>
      <c r="J7" s="991"/>
      <c r="K7" s="992" t="s">
        <v>18</v>
      </c>
      <c r="L7" s="992"/>
      <c r="M7" s="993"/>
      <c r="N7" s="987"/>
      <c r="O7" s="988"/>
      <c r="P7" s="585" t="s">
        <v>22</v>
      </c>
      <c r="Q7" s="586" t="s">
        <v>23</v>
      </c>
      <c r="R7" s="587" t="s">
        <v>22</v>
      </c>
      <c r="S7" s="586" t="s">
        <v>23</v>
      </c>
      <c r="T7" s="587" t="s">
        <v>22</v>
      </c>
      <c r="U7" s="586" t="s">
        <v>23</v>
      </c>
      <c r="V7" s="587" t="s">
        <v>22</v>
      </c>
      <c r="W7" s="586" t="s">
        <v>23</v>
      </c>
      <c r="X7" s="587" t="s">
        <v>22</v>
      </c>
      <c r="Y7" s="586" t="s">
        <v>23</v>
      </c>
      <c r="Z7" s="587" t="s">
        <v>22</v>
      </c>
      <c r="AA7" s="586" t="s">
        <v>23</v>
      </c>
      <c r="AB7" s="587" t="s">
        <v>22</v>
      </c>
      <c r="AC7" s="586" t="s">
        <v>24</v>
      </c>
      <c r="AD7" s="587" t="s">
        <v>22</v>
      </c>
      <c r="AE7" s="586" t="s">
        <v>24</v>
      </c>
      <c r="AF7" s="587" t="s">
        <v>22</v>
      </c>
      <c r="AG7" s="588" t="s">
        <v>24</v>
      </c>
      <c r="AH7" s="1006"/>
      <c r="AI7" s="1009"/>
      <c r="AJ7" s="1010"/>
      <c r="AK7" s="1011"/>
    </row>
    <row r="8" spans="2:37" ht="78" customHeight="1" thickBot="1">
      <c r="B8" s="194" t="s">
        <v>389</v>
      </c>
      <c r="C8" s="195"/>
      <c r="D8" s="835" t="s">
        <v>390</v>
      </c>
      <c r="E8" s="836"/>
      <c r="F8" s="836"/>
      <c r="G8" s="836"/>
      <c r="H8" s="836"/>
      <c r="I8" s="836"/>
      <c r="J8" s="196" t="s">
        <v>471</v>
      </c>
      <c r="K8" s="197">
        <v>90</v>
      </c>
      <c r="L8" s="198">
        <v>95</v>
      </c>
      <c r="M8" s="198"/>
      <c r="N8" s="199"/>
      <c r="O8" s="200"/>
      <c r="P8" s="589">
        <f aca="true" t="shared" si="0" ref="P8:AE8">P10+P15+P20</f>
        <v>0</v>
      </c>
      <c r="Q8" s="590">
        <f t="shared" si="0"/>
        <v>0</v>
      </c>
      <c r="R8" s="590">
        <f t="shared" si="0"/>
        <v>57000</v>
      </c>
      <c r="S8" s="590">
        <f t="shared" si="0"/>
        <v>0</v>
      </c>
      <c r="T8" s="590">
        <f t="shared" si="0"/>
        <v>0</v>
      </c>
      <c r="U8" s="590">
        <f t="shared" si="0"/>
        <v>0</v>
      </c>
      <c r="V8" s="590">
        <f t="shared" si="0"/>
        <v>0</v>
      </c>
      <c r="W8" s="590">
        <f t="shared" si="0"/>
        <v>0</v>
      </c>
      <c r="X8" s="590">
        <f t="shared" si="0"/>
        <v>0</v>
      </c>
      <c r="Y8" s="590">
        <f t="shared" si="0"/>
        <v>0</v>
      </c>
      <c r="Z8" s="590">
        <f t="shared" si="0"/>
        <v>0</v>
      </c>
      <c r="AA8" s="590">
        <f t="shared" si="0"/>
        <v>0</v>
      </c>
      <c r="AB8" s="590">
        <f t="shared" si="0"/>
        <v>0</v>
      </c>
      <c r="AC8" s="590">
        <f t="shared" si="0"/>
        <v>0</v>
      </c>
      <c r="AD8" s="590">
        <f t="shared" si="0"/>
        <v>0</v>
      </c>
      <c r="AE8" s="590">
        <f t="shared" si="0"/>
        <v>0</v>
      </c>
      <c r="AF8" s="590">
        <f>+AF10+AF15+AF20</f>
        <v>57000</v>
      </c>
      <c r="AG8" s="591">
        <f>AG10+AG15+AG20</f>
        <v>0</v>
      </c>
      <c r="AH8" s="204"/>
      <c r="AI8" s="205"/>
      <c r="AJ8" s="205"/>
      <c r="AK8" s="206"/>
    </row>
    <row r="9" spans="2:37" ht="5.25" customHeight="1" thickBot="1">
      <c r="B9" s="979"/>
      <c r="C9" s="980"/>
      <c r="D9" s="980"/>
      <c r="E9" s="980"/>
      <c r="F9" s="980"/>
      <c r="G9" s="980"/>
      <c r="H9" s="980"/>
      <c r="I9" s="980"/>
      <c r="J9" s="980"/>
      <c r="K9" s="980"/>
      <c r="L9" s="980"/>
      <c r="M9" s="980"/>
      <c r="N9" s="980"/>
      <c r="O9" s="980"/>
      <c r="P9" s="980"/>
      <c r="Q9" s="980"/>
      <c r="R9" s="980"/>
      <c r="S9" s="980"/>
      <c r="T9" s="980"/>
      <c r="U9" s="980"/>
      <c r="V9" s="980"/>
      <c r="W9" s="980"/>
      <c r="X9" s="980"/>
      <c r="Y9" s="980"/>
      <c r="Z9" s="980"/>
      <c r="AA9" s="980"/>
      <c r="AB9" s="980"/>
      <c r="AC9" s="980"/>
      <c r="AD9" s="980"/>
      <c r="AE9" s="980"/>
      <c r="AF9" s="980"/>
      <c r="AG9" s="980"/>
      <c r="AH9" s="980"/>
      <c r="AI9" s="980"/>
      <c r="AJ9" s="980"/>
      <c r="AK9" s="981"/>
    </row>
    <row r="10" spans="2:37" ht="105.75" customHeight="1" thickBot="1">
      <c r="B10" s="433" t="s">
        <v>12</v>
      </c>
      <c r="C10" s="592" t="s">
        <v>287</v>
      </c>
      <c r="D10" s="388" t="s">
        <v>28</v>
      </c>
      <c r="E10" s="388" t="s">
        <v>13</v>
      </c>
      <c r="F10" s="388" t="s">
        <v>294</v>
      </c>
      <c r="G10" s="321" t="s">
        <v>25</v>
      </c>
      <c r="H10" s="321" t="s">
        <v>26</v>
      </c>
      <c r="I10" s="322" t="s">
        <v>145</v>
      </c>
      <c r="J10" s="269" t="s">
        <v>29</v>
      </c>
      <c r="K10" s="323"/>
      <c r="L10" s="323"/>
      <c r="M10" s="323"/>
      <c r="N10" s="323"/>
      <c r="O10" s="324"/>
      <c r="P10" s="593">
        <f aca="true" t="shared" si="1" ref="P10:AE10">SUM(P11:P13)</f>
        <v>0</v>
      </c>
      <c r="Q10" s="594">
        <f t="shared" si="1"/>
        <v>0</v>
      </c>
      <c r="R10" s="595">
        <f t="shared" si="1"/>
        <v>19000</v>
      </c>
      <c r="S10" s="594">
        <f t="shared" si="1"/>
        <v>0</v>
      </c>
      <c r="T10" s="595">
        <f t="shared" si="1"/>
        <v>0</v>
      </c>
      <c r="U10" s="594">
        <f t="shared" si="1"/>
        <v>0</v>
      </c>
      <c r="V10" s="595">
        <f t="shared" si="1"/>
        <v>0</v>
      </c>
      <c r="W10" s="594">
        <f t="shared" si="1"/>
        <v>0</v>
      </c>
      <c r="X10" s="595">
        <f t="shared" si="1"/>
        <v>0</v>
      </c>
      <c r="Y10" s="594">
        <f t="shared" si="1"/>
        <v>0</v>
      </c>
      <c r="Z10" s="595">
        <f t="shared" si="1"/>
        <v>0</v>
      </c>
      <c r="AA10" s="594">
        <f t="shared" si="1"/>
        <v>0</v>
      </c>
      <c r="AB10" s="595">
        <f t="shared" si="1"/>
        <v>0</v>
      </c>
      <c r="AC10" s="594">
        <f t="shared" si="1"/>
        <v>0</v>
      </c>
      <c r="AD10" s="595">
        <f t="shared" si="1"/>
        <v>0</v>
      </c>
      <c r="AE10" s="594">
        <f t="shared" si="1"/>
        <v>0</v>
      </c>
      <c r="AF10" s="596">
        <f>+P10+R10+T10+V10+X10+Z10+AB10+AD10</f>
        <v>19000</v>
      </c>
      <c r="AG10" s="594">
        <f>AG11</f>
        <v>0</v>
      </c>
      <c r="AH10" s="416"/>
      <c r="AI10" s="417"/>
      <c r="AJ10" s="417"/>
      <c r="AK10" s="418"/>
    </row>
    <row r="11" spans="2:37" ht="48.75" customHeight="1">
      <c r="B11" s="838" t="s">
        <v>391</v>
      </c>
      <c r="C11" s="850" t="s">
        <v>392</v>
      </c>
      <c r="D11" s="288"/>
      <c r="E11" s="237" t="s">
        <v>393</v>
      </c>
      <c r="F11" s="237"/>
      <c r="G11" s="597"/>
      <c r="H11" s="239"/>
      <c r="I11" s="598" t="s">
        <v>394</v>
      </c>
      <c r="J11" s="598" t="s">
        <v>395</v>
      </c>
      <c r="K11" s="481">
        <v>95</v>
      </c>
      <c r="L11" s="492">
        <v>100</v>
      </c>
      <c r="M11" s="236">
        <v>100</v>
      </c>
      <c r="N11" s="236"/>
      <c r="O11" s="493"/>
      <c r="P11" s="599">
        <v>0</v>
      </c>
      <c r="Q11" s="600"/>
      <c r="R11" s="601">
        <v>19000</v>
      </c>
      <c r="S11" s="602"/>
      <c r="T11" s="602">
        <v>0</v>
      </c>
      <c r="U11" s="602"/>
      <c r="V11" s="602">
        <v>0</v>
      </c>
      <c r="W11" s="602"/>
      <c r="X11" s="602">
        <v>0</v>
      </c>
      <c r="Y11" s="602"/>
      <c r="Z11" s="602">
        <v>0</v>
      </c>
      <c r="AA11" s="602"/>
      <c r="AB11" s="602">
        <v>0</v>
      </c>
      <c r="AC11" s="602"/>
      <c r="AD11" s="602">
        <v>0</v>
      </c>
      <c r="AE11" s="602"/>
      <c r="AF11" s="1012">
        <f>+P11+R11+T11+V11+X11+Z11+AB11+AD11+AD12+AB12+Z12+X12+V12+T12+R12+P12+P13+R13+T13+V13+X13+Z13+AB13+AD13</f>
        <v>19000</v>
      </c>
      <c r="AG11" s="1012"/>
      <c r="AH11" s="1004" t="s">
        <v>396</v>
      </c>
      <c r="AI11" s="1015"/>
      <c r="AJ11" s="1015"/>
      <c r="AK11" s="577" t="s">
        <v>397</v>
      </c>
    </row>
    <row r="12" spans="2:37" ht="51" customHeight="1">
      <c r="B12" s="838"/>
      <c r="C12" s="850"/>
      <c r="D12" s="288"/>
      <c r="E12" s="237"/>
      <c r="F12" s="237"/>
      <c r="G12" s="494"/>
      <c r="H12" s="263"/>
      <c r="I12" s="598"/>
      <c r="J12" s="603"/>
      <c r="K12" s="478"/>
      <c r="L12" s="496"/>
      <c r="M12" s="495"/>
      <c r="N12" s="495"/>
      <c r="O12" s="497"/>
      <c r="P12" s="498">
        <v>0</v>
      </c>
      <c r="Q12" s="232"/>
      <c r="R12" s="499">
        <v>0</v>
      </c>
      <c r="S12" s="604"/>
      <c r="T12" s="604">
        <v>0</v>
      </c>
      <c r="U12" s="604"/>
      <c r="V12" s="604">
        <v>0</v>
      </c>
      <c r="W12" s="604"/>
      <c r="X12" s="604">
        <v>0</v>
      </c>
      <c r="Y12" s="604"/>
      <c r="Z12" s="604">
        <v>0</v>
      </c>
      <c r="AA12" s="604"/>
      <c r="AB12" s="604">
        <v>0</v>
      </c>
      <c r="AC12" s="604"/>
      <c r="AD12" s="604">
        <v>0</v>
      </c>
      <c r="AE12" s="604"/>
      <c r="AF12" s="1012"/>
      <c r="AG12" s="1012"/>
      <c r="AH12" s="1004"/>
      <c r="AI12" s="975"/>
      <c r="AJ12" s="975"/>
      <c r="AK12" s="541" t="s">
        <v>398</v>
      </c>
    </row>
    <row r="13" spans="2:37" ht="30.75" customHeight="1" thickBot="1">
      <c r="B13" s="838"/>
      <c r="C13" s="288"/>
      <c r="D13" s="288"/>
      <c r="E13" s="509"/>
      <c r="F13" s="509"/>
      <c r="G13" s="504"/>
      <c r="H13" s="327"/>
      <c r="I13" s="605"/>
      <c r="J13" s="606"/>
      <c r="K13" s="289"/>
      <c r="L13" s="533"/>
      <c r="M13" s="505"/>
      <c r="N13" s="505"/>
      <c r="O13" s="506"/>
      <c r="P13" s="507">
        <v>0</v>
      </c>
      <c r="Q13" s="267"/>
      <c r="R13" s="508">
        <v>0</v>
      </c>
      <c r="S13" s="607"/>
      <c r="T13" s="607">
        <v>0</v>
      </c>
      <c r="U13" s="607"/>
      <c r="V13" s="607">
        <v>0</v>
      </c>
      <c r="W13" s="607"/>
      <c r="X13" s="607">
        <v>0</v>
      </c>
      <c r="Y13" s="607"/>
      <c r="Z13" s="607">
        <v>0</v>
      </c>
      <c r="AA13" s="607"/>
      <c r="AB13" s="607">
        <v>0</v>
      </c>
      <c r="AC13" s="607"/>
      <c r="AD13" s="607">
        <v>0</v>
      </c>
      <c r="AE13" s="607"/>
      <c r="AF13" s="1012"/>
      <c r="AG13" s="1013"/>
      <c r="AH13" s="1005"/>
      <c r="AI13" s="1014"/>
      <c r="AJ13" s="1014"/>
      <c r="AK13" s="542"/>
    </row>
    <row r="14" spans="2:37" ht="4.5" customHeight="1" thickBot="1">
      <c r="B14" s="967"/>
      <c r="C14" s="968"/>
      <c r="D14" s="968"/>
      <c r="E14" s="968"/>
      <c r="F14" s="968"/>
      <c r="G14" s="968"/>
      <c r="H14" s="968"/>
      <c r="I14" s="968"/>
      <c r="J14" s="968"/>
      <c r="K14" s="968"/>
      <c r="L14" s="968"/>
      <c r="M14" s="968"/>
      <c r="N14" s="968"/>
      <c r="O14" s="968"/>
      <c r="P14" s="968"/>
      <c r="Q14" s="968"/>
      <c r="R14" s="968"/>
      <c r="S14" s="968"/>
      <c r="T14" s="968"/>
      <c r="U14" s="968"/>
      <c r="V14" s="968"/>
      <c r="W14" s="968"/>
      <c r="X14" s="968"/>
      <c r="Y14" s="968"/>
      <c r="Z14" s="968"/>
      <c r="AA14" s="968"/>
      <c r="AB14" s="968"/>
      <c r="AC14" s="968"/>
      <c r="AD14" s="968"/>
      <c r="AE14" s="968"/>
      <c r="AF14" s="968"/>
      <c r="AG14" s="968"/>
      <c r="AH14" s="968"/>
      <c r="AI14" s="968"/>
      <c r="AJ14" s="968"/>
      <c r="AK14" s="969"/>
    </row>
    <row r="15" spans="2:37" ht="62.25" customHeight="1" thickBot="1">
      <c r="B15" s="244" t="s">
        <v>12</v>
      </c>
      <c r="C15" s="245"/>
      <c r="D15" s="209" t="s">
        <v>28</v>
      </c>
      <c r="E15" s="209" t="s">
        <v>13</v>
      </c>
      <c r="F15" s="209" t="s">
        <v>27</v>
      </c>
      <c r="G15" s="211" t="s">
        <v>25</v>
      </c>
      <c r="H15" s="211" t="s">
        <v>26</v>
      </c>
      <c r="I15" s="212" t="s">
        <v>14</v>
      </c>
      <c r="J15" s="213" t="s">
        <v>29</v>
      </c>
      <c r="K15" s="214"/>
      <c r="L15" s="216"/>
      <c r="M15" s="216"/>
      <c r="N15" s="217"/>
      <c r="O15" s="218"/>
      <c r="P15" s="593">
        <f>SUM(P16:P18)</f>
        <v>0</v>
      </c>
      <c r="Q15" s="594">
        <f>SUM(Q16:Q18)</f>
        <v>0</v>
      </c>
      <c r="R15" s="595">
        <f>SUM(R16:R18)</f>
        <v>38000</v>
      </c>
      <c r="S15" s="608">
        <f>SUM(S16:S18)</f>
        <v>0</v>
      </c>
      <c r="T15" s="609"/>
      <c r="U15" s="608">
        <f>SUM(U16:U18)</f>
        <v>0</v>
      </c>
      <c r="V15" s="609"/>
      <c r="W15" s="608">
        <f>SUM(W16:W18)</f>
        <v>0</v>
      </c>
      <c r="X15" s="609"/>
      <c r="Y15" s="608">
        <f>SUM(Y16:Y18)</f>
        <v>0</v>
      </c>
      <c r="Z15" s="609"/>
      <c r="AA15" s="608">
        <f>SUM(AA16:AA18)</f>
        <v>0</v>
      </c>
      <c r="AB15" s="609"/>
      <c r="AC15" s="610">
        <f>SUM(AC16:AC18)</f>
        <v>0</v>
      </c>
      <c r="AD15" s="593"/>
      <c r="AE15" s="594">
        <f>SUM(AE16:AE18)</f>
        <v>0</v>
      </c>
      <c r="AF15" s="596">
        <f>+P15+R15+T15+V15+X15+Z15+AB15+AD15</f>
        <v>38000</v>
      </c>
      <c r="AG15" s="611">
        <f>AG16</f>
        <v>0</v>
      </c>
      <c r="AH15" s="612"/>
      <c r="AI15" s="224"/>
      <c r="AJ15" s="224"/>
      <c r="AK15" s="225"/>
    </row>
    <row r="16" spans="2:37" ht="44.25" customHeight="1">
      <c r="B16" s="899" t="s">
        <v>399</v>
      </c>
      <c r="C16" s="865" t="s">
        <v>400</v>
      </c>
      <c r="D16" s="517"/>
      <c r="E16" s="248" t="s">
        <v>401</v>
      </c>
      <c r="F16" s="248"/>
      <c r="G16" s="329"/>
      <c r="H16" s="263"/>
      <c r="I16" s="1016" t="s">
        <v>402</v>
      </c>
      <c r="J16" s="1018" t="s">
        <v>403</v>
      </c>
      <c r="K16" s="1020">
        <v>90</v>
      </c>
      <c r="L16" s="1022">
        <v>95</v>
      </c>
      <c r="M16" s="1007">
        <v>96</v>
      </c>
      <c r="N16" s="1025"/>
      <c r="O16" s="1027"/>
      <c r="P16" s="599">
        <v>0</v>
      </c>
      <c r="Q16" s="600"/>
      <c r="R16" s="614">
        <v>15000</v>
      </c>
      <c r="S16" s="615"/>
      <c r="T16" s="615">
        <v>0</v>
      </c>
      <c r="U16" s="615"/>
      <c r="V16" s="615">
        <v>0</v>
      </c>
      <c r="W16" s="615"/>
      <c r="X16" s="615">
        <v>0</v>
      </c>
      <c r="Y16" s="615"/>
      <c r="Z16" s="615">
        <v>0</v>
      </c>
      <c r="AA16" s="615"/>
      <c r="AB16" s="615">
        <v>0</v>
      </c>
      <c r="AC16" s="615"/>
      <c r="AD16" s="602">
        <v>0</v>
      </c>
      <c r="AE16" s="602"/>
      <c r="AF16" s="1012">
        <f>+P16+R16+T16+V16+X16+Z16+AB16+AD16+P17+R17+T17+V17+X17+Z17+AB17+AD17+P18+R18+T18+V18+X18+Z18+AB18+AD18</f>
        <v>38000</v>
      </c>
      <c r="AG16" s="1012"/>
      <c r="AH16" s="1029" t="s">
        <v>396</v>
      </c>
      <c r="AI16" s="975"/>
      <c r="AJ16" s="975"/>
      <c r="AK16" s="541" t="s">
        <v>397</v>
      </c>
    </row>
    <row r="17" spans="2:37" ht="36" customHeight="1">
      <c r="B17" s="838"/>
      <c r="C17" s="849"/>
      <c r="D17" s="517"/>
      <c r="E17" s="248" t="s">
        <v>404</v>
      </c>
      <c r="F17" s="248"/>
      <c r="G17" s="329"/>
      <c r="H17" s="263"/>
      <c r="I17" s="1017"/>
      <c r="J17" s="1019"/>
      <c r="K17" s="1021"/>
      <c r="L17" s="1023"/>
      <c r="M17" s="1008"/>
      <c r="N17" s="1026"/>
      <c r="O17" s="1028"/>
      <c r="P17" s="616">
        <v>0</v>
      </c>
      <c r="Q17" s="617"/>
      <c r="R17" s="618">
        <v>23000</v>
      </c>
      <c r="S17" s="604"/>
      <c r="T17" s="604">
        <v>0</v>
      </c>
      <c r="U17" s="604"/>
      <c r="V17" s="604">
        <v>0</v>
      </c>
      <c r="W17" s="604"/>
      <c r="X17" s="604">
        <v>0</v>
      </c>
      <c r="Y17" s="604"/>
      <c r="Z17" s="604">
        <v>0</v>
      </c>
      <c r="AA17" s="604"/>
      <c r="AB17" s="604">
        <v>0</v>
      </c>
      <c r="AC17" s="604"/>
      <c r="AD17" s="604">
        <v>0</v>
      </c>
      <c r="AE17" s="604"/>
      <c r="AF17" s="1012"/>
      <c r="AG17" s="1012"/>
      <c r="AH17" s="1004"/>
      <c r="AI17" s="975"/>
      <c r="AJ17" s="975"/>
      <c r="AK17" s="541"/>
    </row>
    <row r="18" spans="2:37" ht="43.5" customHeight="1" thickBot="1">
      <c r="B18" s="838"/>
      <c r="C18" s="619"/>
      <c r="D18" s="619"/>
      <c r="E18" s="509"/>
      <c r="F18" s="509"/>
      <c r="G18" s="620"/>
      <c r="H18" s="327"/>
      <c r="I18" s="621"/>
      <c r="J18" s="622"/>
      <c r="K18" s="613"/>
      <c r="L18" s="473"/>
      <c r="M18" s="276"/>
      <c r="N18" s="623"/>
      <c r="O18" s="624"/>
      <c r="P18" s="625">
        <v>0</v>
      </c>
      <c r="Q18" s="626"/>
      <c r="R18" s="627">
        <v>0</v>
      </c>
      <c r="S18" s="607"/>
      <c r="T18" s="607">
        <v>0</v>
      </c>
      <c r="U18" s="607"/>
      <c r="V18" s="607">
        <v>0</v>
      </c>
      <c r="W18" s="607"/>
      <c r="X18" s="607">
        <v>0</v>
      </c>
      <c r="Y18" s="607"/>
      <c r="Z18" s="607">
        <v>0</v>
      </c>
      <c r="AA18" s="607"/>
      <c r="AB18" s="607">
        <v>0</v>
      </c>
      <c r="AC18" s="607"/>
      <c r="AD18" s="607">
        <v>0</v>
      </c>
      <c r="AE18" s="607"/>
      <c r="AF18" s="1012"/>
      <c r="AG18" s="1013"/>
      <c r="AH18" s="1005"/>
      <c r="AI18" s="1014"/>
      <c r="AJ18" s="1014"/>
      <c r="AK18" s="628"/>
    </row>
    <row r="19" spans="2:38" ht="22.5" customHeight="1" thickBot="1">
      <c r="B19" s="967" t="s">
        <v>405</v>
      </c>
      <c r="C19" s="968"/>
      <c r="D19" s="968"/>
      <c r="E19" s="968"/>
      <c r="F19" s="968"/>
      <c r="G19" s="968"/>
      <c r="H19" s="968"/>
      <c r="I19" s="968"/>
      <c r="J19" s="968"/>
      <c r="K19" s="968"/>
      <c r="L19" s="968"/>
      <c r="M19" s="968"/>
      <c r="N19" s="968"/>
      <c r="O19" s="968"/>
      <c r="P19" s="968"/>
      <c r="Q19" s="968"/>
      <c r="R19" s="968"/>
      <c r="S19" s="968"/>
      <c r="T19" s="968"/>
      <c r="U19" s="968"/>
      <c r="V19" s="968"/>
      <c r="W19" s="968"/>
      <c r="X19" s="968"/>
      <c r="Y19" s="968"/>
      <c r="Z19" s="968"/>
      <c r="AA19" s="968"/>
      <c r="AB19" s="968"/>
      <c r="AC19" s="968"/>
      <c r="AD19" s="968"/>
      <c r="AE19" s="968"/>
      <c r="AF19" s="968"/>
      <c r="AG19" s="968"/>
      <c r="AH19" s="968"/>
      <c r="AI19" s="968"/>
      <c r="AJ19" s="968"/>
      <c r="AK19" s="969"/>
      <c r="AL19" s="528"/>
    </row>
    <row r="20" spans="2:38" ht="74.25" customHeight="1" thickBot="1">
      <c r="B20" s="244" t="s">
        <v>12</v>
      </c>
      <c r="C20" s="245"/>
      <c r="D20" s="209" t="s">
        <v>28</v>
      </c>
      <c r="E20" s="209" t="s">
        <v>13</v>
      </c>
      <c r="F20" s="209" t="s">
        <v>27</v>
      </c>
      <c r="G20" s="211" t="s">
        <v>25</v>
      </c>
      <c r="H20" s="211" t="s">
        <v>26</v>
      </c>
      <c r="I20" s="212" t="s">
        <v>15</v>
      </c>
      <c r="J20" s="269" t="s">
        <v>29</v>
      </c>
      <c r="K20" s="214"/>
      <c r="L20" s="215"/>
      <c r="M20" s="216"/>
      <c r="N20" s="217"/>
      <c r="O20" s="218"/>
      <c r="P20" s="219">
        <f aca="true" t="shared" si="2" ref="P20:AE20">SUM(P21:P22)</f>
        <v>0</v>
      </c>
      <c r="Q20" s="220">
        <f t="shared" si="2"/>
        <v>0</v>
      </c>
      <c r="R20" s="221">
        <f t="shared" si="2"/>
        <v>0</v>
      </c>
      <c r="S20" s="220">
        <f t="shared" si="2"/>
        <v>0</v>
      </c>
      <c r="T20" s="221">
        <f t="shared" si="2"/>
        <v>0</v>
      </c>
      <c r="U20" s="220">
        <f t="shared" si="2"/>
        <v>0</v>
      </c>
      <c r="V20" s="221">
        <f t="shared" si="2"/>
        <v>0</v>
      </c>
      <c r="W20" s="220">
        <f t="shared" si="2"/>
        <v>0</v>
      </c>
      <c r="X20" s="221">
        <f t="shared" si="2"/>
        <v>0</v>
      </c>
      <c r="Y20" s="220">
        <f t="shared" si="2"/>
        <v>0</v>
      </c>
      <c r="Z20" s="221">
        <f t="shared" si="2"/>
        <v>0</v>
      </c>
      <c r="AA20" s="220">
        <f t="shared" si="2"/>
        <v>0</v>
      </c>
      <c r="AB20" s="221">
        <f t="shared" si="2"/>
        <v>0</v>
      </c>
      <c r="AC20" s="220">
        <f t="shared" si="2"/>
        <v>0</v>
      </c>
      <c r="AD20" s="221">
        <f t="shared" si="2"/>
        <v>0</v>
      </c>
      <c r="AE20" s="220">
        <f t="shared" si="2"/>
        <v>0</v>
      </c>
      <c r="AF20" s="629">
        <f>+P20+R20+T20+V20+X20+Z20+AB20+AD20</f>
        <v>0</v>
      </c>
      <c r="AG20" s="220">
        <f>AG21</f>
        <v>0</v>
      </c>
      <c r="AH20" s="223"/>
      <c r="AI20" s="224"/>
      <c r="AJ20" s="224"/>
      <c r="AK20" s="225"/>
      <c r="AL20" s="528"/>
    </row>
    <row r="21" spans="2:38" ht="90.75" customHeight="1">
      <c r="B21" s="475" t="s">
        <v>406</v>
      </c>
      <c r="C21" s="247" t="s">
        <v>407</v>
      </c>
      <c r="D21" s="247"/>
      <c r="E21" s="249" t="s">
        <v>408</v>
      </c>
      <c r="F21" s="249"/>
      <c r="G21" s="250"/>
      <c r="H21" s="251"/>
      <c r="I21" s="630" t="s">
        <v>409</v>
      </c>
      <c r="J21" s="631" t="s">
        <v>410</v>
      </c>
      <c r="K21" s="253">
        <v>0</v>
      </c>
      <c r="L21" s="254">
        <v>1</v>
      </c>
      <c r="M21" s="255">
        <v>0</v>
      </c>
      <c r="N21" s="254"/>
      <c r="O21" s="632"/>
      <c r="P21" s="633">
        <v>0</v>
      </c>
      <c r="Q21" s="617"/>
      <c r="R21" s="634">
        <v>0</v>
      </c>
      <c r="S21" s="615"/>
      <c r="T21" s="615">
        <v>0</v>
      </c>
      <c r="U21" s="615"/>
      <c r="V21" s="615">
        <v>0</v>
      </c>
      <c r="W21" s="615"/>
      <c r="X21" s="615">
        <v>0</v>
      </c>
      <c r="Y21" s="615"/>
      <c r="Z21" s="615">
        <v>0</v>
      </c>
      <c r="AA21" s="615"/>
      <c r="AB21" s="615">
        <v>0</v>
      </c>
      <c r="AC21" s="615"/>
      <c r="AD21" s="604">
        <v>0</v>
      </c>
      <c r="AE21" s="604"/>
      <c r="AF21" s="1024">
        <f>+P21+R21+T21+V21+X21+Z21+AB21+AD21+AD22+AB22+Z22+X22+V22+T22+R22+P22</f>
        <v>0</v>
      </c>
      <c r="AG21" s="604"/>
      <c r="AH21" s="494" t="s">
        <v>396</v>
      </c>
      <c r="AI21" s="975"/>
      <c r="AJ21" s="975"/>
      <c r="AK21" s="495" t="s">
        <v>397</v>
      </c>
      <c r="AL21" s="528"/>
    </row>
    <row r="22" spans="2:37" ht="21" customHeight="1" thickBot="1">
      <c r="B22" s="554"/>
      <c r="C22" s="290"/>
      <c r="D22" s="290"/>
      <c r="E22" s="331"/>
      <c r="F22" s="331"/>
      <c r="G22" s="551"/>
      <c r="H22" s="328"/>
      <c r="I22" s="333"/>
      <c r="J22" s="635"/>
      <c r="K22" s="330"/>
      <c r="L22" s="279"/>
      <c r="M22" s="280"/>
      <c r="N22" s="279"/>
      <c r="O22" s="636"/>
      <c r="P22" s="511">
        <v>0</v>
      </c>
      <c r="Q22" s="284"/>
      <c r="R22" s="512">
        <v>0</v>
      </c>
      <c r="S22" s="637"/>
      <c r="T22" s="637">
        <v>0</v>
      </c>
      <c r="U22" s="637"/>
      <c r="V22" s="637">
        <v>0</v>
      </c>
      <c r="W22" s="637"/>
      <c r="X22" s="637">
        <v>0</v>
      </c>
      <c r="Y22" s="637"/>
      <c r="Z22" s="637">
        <v>0</v>
      </c>
      <c r="AA22" s="637"/>
      <c r="AB22" s="637">
        <v>0</v>
      </c>
      <c r="AC22" s="637"/>
      <c r="AD22" s="637">
        <v>0</v>
      </c>
      <c r="AE22" s="637"/>
      <c r="AF22" s="1013"/>
      <c r="AG22" s="283"/>
      <c r="AH22" s="513"/>
      <c r="AI22" s="976"/>
      <c r="AJ22" s="976"/>
      <c r="AK22" s="505"/>
    </row>
    <row r="23" ht="15">
      <c r="AK23" s="638"/>
    </row>
  </sheetData>
  <sheetProtection/>
  <mergeCells count="58">
    <mergeCell ref="AJ16:AJ18"/>
    <mergeCell ref="B19:AK19"/>
    <mergeCell ref="AF21:AF22"/>
    <mergeCell ref="AI21:AI22"/>
    <mergeCell ref="AJ21:AJ22"/>
    <mergeCell ref="N16:N17"/>
    <mergeCell ref="O16:O17"/>
    <mergeCell ref="AF16:AF18"/>
    <mergeCell ref="AG16:AG18"/>
    <mergeCell ref="AH16:AH18"/>
    <mergeCell ref="AI16:AI18"/>
    <mergeCell ref="AI11:AI13"/>
    <mergeCell ref="AJ11:AJ13"/>
    <mergeCell ref="B14:AK14"/>
    <mergeCell ref="B16:B18"/>
    <mergeCell ref="C16:C17"/>
    <mergeCell ref="I16:I17"/>
    <mergeCell ref="J16:J17"/>
    <mergeCell ref="K16:K17"/>
    <mergeCell ref="L16:L17"/>
    <mergeCell ref="M16:M17"/>
    <mergeCell ref="AI6:AI7"/>
    <mergeCell ref="AJ6:AJ7"/>
    <mergeCell ref="AK6:AK7"/>
    <mergeCell ref="D8:I8"/>
    <mergeCell ref="B9:AK9"/>
    <mergeCell ref="B11:B13"/>
    <mergeCell ref="C11:C12"/>
    <mergeCell ref="AF11:AF13"/>
    <mergeCell ref="AG11:AG13"/>
    <mergeCell ref="AH11:AH13"/>
    <mergeCell ref="X6:Y6"/>
    <mergeCell ref="Z6:AA6"/>
    <mergeCell ref="AB6:AC6"/>
    <mergeCell ref="AD6:AE6"/>
    <mergeCell ref="AF6:AG6"/>
    <mergeCell ref="AH6:AH7"/>
    <mergeCell ref="N6:N7"/>
    <mergeCell ref="O6:O7"/>
    <mergeCell ref="P6:Q6"/>
    <mergeCell ref="R6:S6"/>
    <mergeCell ref="T6:U6"/>
    <mergeCell ref="V6:W6"/>
    <mergeCell ref="B6:B7"/>
    <mergeCell ref="D6:I7"/>
    <mergeCell ref="J6:J7"/>
    <mergeCell ref="K6:K7"/>
    <mergeCell ref="L6:L7"/>
    <mergeCell ref="M6:M7"/>
    <mergeCell ref="B2:AK2"/>
    <mergeCell ref="B3:AK3"/>
    <mergeCell ref="B4:I4"/>
    <mergeCell ref="J4:U4"/>
    <mergeCell ref="V4:AK4"/>
    <mergeCell ref="B5:E5"/>
    <mergeCell ref="G5:O5"/>
    <mergeCell ref="P5:AG5"/>
    <mergeCell ref="AH5:AK5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67"/>
  <sheetViews>
    <sheetView zoomScale="80" zoomScaleNormal="80" zoomScalePageLayoutView="0" workbookViewId="0" topLeftCell="A61">
      <selection activeCell="E63" sqref="E63"/>
    </sheetView>
  </sheetViews>
  <sheetFormatPr defaultColWidth="11.421875" defaultRowHeight="15"/>
  <cols>
    <col min="1" max="1" width="4.57421875" style="0" customWidth="1"/>
    <col min="2" max="2" width="18.7109375" style="184" customWidth="1"/>
    <col min="3" max="3" width="21.57421875" style="184" customWidth="1"/>
    <col min="4" max="4" width="12.140625" style="184" customWidth="1"/>
    <col min="5" max="5" width="30.00390625" style="0" customWidth="1"/>
    <col min="6" max="6" width="11.7109375" style="0" bestFit="1" customWidth="1"/>
    <col min="9" max="9" width="19.28125" style="185" customWidth="1"/>
    <col min="10" max="10" width="15.7109375" style="185" customWidth="1"/>
    <col min="11" max="11" width="4.8515625" style="185" customWidth="1"/>
    <col min="12" max="13" width="5.7109375" style="0" customWidth="1"/>
    <col min="14" max="14" width="6.57421875" style="0" customWidth="1"/>
    <col min="15" max="15" width="6.140625" style="0" customWidth="1"/>
    <col min="16" max="17" width="5.00390625" style="0" customWidth="1"/>
    <col min="18" max="18" width="11.00390625" style="0" customWidth="1"/>
    <col min="19" max="19" width="5.00390625" style="0" customWidth="1"/>
    <col min="20" max="20" width="9.8515625" style="0" customWidth="1"/>
    <col min="21" max="23" width="5.00390625" style="0" customWidth="1"/>
    <col min="24" max="24" width="8.140625" style="0" customWidth="1"/>
    <col min="25" max="27" width="5.00390625" style="0" customWidth="1"/>
    <col min="28" max="28" width="7.421875" style="0" customWidth="1"/>
    <col min="29" max="31" width="5.00390625" style="0" customWidth="1"/>
    <col min="32" max="32" width="7.7109375" style="0" customWidth="1"/>
    <col min="33" max="33" width="5.00390625" style="0" customWidth="1"/>
    <col min="34" max="34" width="10.57421875" style="186" customWidth="1"/>
    <col min="35" max="35" width="5.421875" style="0" customWidth="1"/>
    <col min="36" max="36" width="4.8515625" style="0" customWidth="1"/>
    <col min="37" max="37" width="10.28125" style="0" customWidth="1"/>
  </cols>
  <sheetData>
    <row r="1" spans="3:5" ht="15">
      <c r="C1" s="639"/>
      <c r="E1" s="640"/>
    </row>
    <row r="2" ht="15">
      <c r="C2" s="641"/>
    </row>
    <row r="3" spans="2:37" s="528" customFormat="1" ht="15.75" thickBot="1">
      <c r="B3" s="642"/>
      <c r="C3" s="643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4"/>
    </row>
    <row r="4" spans="2:37" ht="31.5" customHeight="1">
      <c r="B4" s="1030" t="s">
        <v>411</v>
      </c>
      <c r="C4" s="1031"/>
      <c r="D4" s="1031"/>
      <c r="E4" s="1031"/>
      <c r="F4" s="1031"/>
      <c r="G4" s="1031"/>
      <c r="H4" s="1031"/>
      <c r="I4" s="1032"/>
      <c r="J4" s="997" t="s">
        <v>412</v>
      </c>
      <c r="K4" s="998"/>
      <c r="L4" s="998"/>
      <c r="M4" s="998"/>
      <c r="N4" s="998"/>
      <c r="O4" s="998"/>
      <c r="P4" s="998"/>
      <c r="Q4" s="998"/>
      <c r="R4" s="998"/>
      <c r="S4" s="998"/>
      <c r="T4" s="998"/>
      <c r="U4" s="999"/>
      <c r="V4" s="997" t="s">
        <v>16</v>
      </c>
      <c r="W4" s="1033"/>
      <c r="X4" s="1033"/>
      <c r="Y4" s="1033"/>
      <c r="Z4" s="1033"/>
      <c r="AA4" s="1033"/>
      <c r="AB4" s="1033"/>
      <c r="AC4" s="1033"/>
      <c r="AD4" s="1033"/>
      <c r="AE4" s="1033"/>
      <c r="AF4" s="1033"/>
      <c r="AG4" s="1033"/>
      <c r="AH4" s="1033"/>
      <c r="AI4" s="1033"/>
      <c r="AJ4" s="1033"/>
      <c r="AK4" s="1034"/>
    </row>
    <row r="5" spans="2:37" ht="41.25" customHeight="1" thickBot="1">
      <c r="B5" s="1035" t="s">
        <v>405</v>
      </c>
      <c r="C5" s="1036"/>
      <c r="D5" s="1036"/>
      <c r="E5" s="1037"/>
      <c r="F5" s="476"/>
      <c r="G5" s="730" t="s">
        <v>324</v>
      </c>
      <c r="H5" s="730"/>
      <c r="I5" s="730"/>
      <c r="J5" s="730"/>
      <c r="K5" s="730"/>
      <c r="L5" s="730"/>
      <c r="M5" s="730"/>
      <c r="N5" s="730"/>
      <c r="O5" s="731"/>
      <c r="P5" s="801" t="s">
        <v>0</v>
      </c>
      <c r="Q5" s="802"/>
      <c r="R5" s="802"/>
      <c r="S5" s="802"/>
      <c r="T5" s="802"/>
      <c r="U5" s="802"/>
      <c r="V5" s="802"/>
      <c r="W5" s="802"/>
      <c r="X5" s="802"/>
      <c r="Y5" s="802"/>
      <c r="Z5" s="802"/>
      <c r="AA5" s="802"/>
      <c r="AB5" s="802"/>
      <c r="AC5" s="802"/>
      <c r="AD5" s="802"/>
      <c r="AE5" s="802"/>
      <c r="AF5" s="802"/>
      <c r="AG5" s="803"/>
      <c r="AH5" s="804" t="s">
        <v>1</v>
      </c>
      <c r="AI5" s="805"/>
      <c r="AJ5" s="805"/>
      <c r="AK5" s="806"/>
    </row>
    <row r="6" spans="2:37" ht="53.25" customHeight="1" thickBot="1">
      <c r="B6" s="1038" t="s">
        <v>17</v>
      </c>
      <c r="C6" s="189"/>
      <c r="D6" s="1039" t="s">
        <v>2</v>
      </c>
      <c r="E6" s="1040"/>
      <c r="F6" s="810"/>
      <c r="G6" s="810"/>
      <c r="H6" s="810"/>
      <c r="I6" s="810"/>
      <c r="J6" s="813" t="s">
        <v>3</v>
      </c>
      <c r="K6" s="815" t="s">
        <v>18</v>
      </c>
      <c r="L6" s="815" t="s">
        <v>4</v>
      </c>
      <c r="M6" s="817" t="s">
        <v>41</v>
      </c>
      <c r="N6" s="824" t="s">
        <v>19</v>
      </c>
      <c r="O6" s="826" t="s">
        <v>20</v>
      </c>
      <c r="P6" s="828" t="s">
        <v>30</v>
      </c>
      <c r="Q6" s="820"/>
      <c r="R6" s="819" t="s">
        <v>31</v>
      </c>
      <c r="S6" s="820"/>
      <c r="T6" s="819" t="s">
        <v>32</v>
      </c>
      <c r="U6" s="820"/>
      <c r="V6" s="819" t="s">
        <v>7</v>
      </c>
      <c r="W6" s="820"/>
      <c r="X6" s="819" t="s">
        <v>6</v>
      </c>
      <c r="Y6" s="820"/>
      <c r="Z6" s="819" t="s">
        <v>33</v>
      </c>
      <c r="AA6" s="820"/>
      <c r="AB6" s="819" t="s">
        <v>5</v>
      </c>
      <c r="AC6" s="820"/>
      <c r="AD6" s="819" t="s">
        <v>8</v>
      </c>
      <c r="AE6" s="820"/>
      <c r="AF6" s="819" t="s">
        <v>9</v>
      </c>
      <c r="AG6" s="821"/>
      <c r="AH6" s="822" t="s">
        <v>10</v>
      </c>
      <c r="AI6" s="829" t="s">
        <v>11</v>
      </c>
      <c r="AJ6" s="831" t="s">
        <v>140</v>
      </c>
      <c r="AK6" s="833" t="s">
        <v>21</v>
      </c>
    </row>
    <row r="7" spans="2:37" ht="57.75" customHeight="1" thickBot="1">
      <c r="B7" s="808"/>
      <c r="C7" s="195"/>
      <c r="D7" s="811"/>
      <c r="E7" s="812"/>
      <c r="F7" s="812"/>
      <c r="G7" s="812"/>
      <c r="H7" s="812"/>
      <c r="I7" s="812"/>
      <c r="J7" s="814"/>
      <c r="K7" s="816" t="s">
        <v>18</v>
      </c>
      <c r="L7" s="816"/>
      <c r="M7" s="818"/>
      <c r="N7" s="825"/>
      <c r="O7" s="827"/>
      <c r="P7" s="190" t="s">
        <v>22</v>
      </c>
      <c r="Q7" s="191" t="s">
        <v>23</v>
      </c>
      <c r="R7" s="192" t="s">
        <v>22</v>
      </c>
      <c r="S7" s="191" t="s">
        <v>23</v>
      </c>
      <c r="T7" s="192" t="s">
        <v>22</v>
      </c>
      <c r="U7" s="191" t="s">
        <v>23</v>
      </c>
      <c r="V7" s="192" t="s">
        <v>22</v>
      </c>
      <c r="W7" s="191" t="s">
        <v>23</v>
      </c>
      <c r="X7" s="192" t="s">
        <v>22</v>
      </c>
      <c r="Y7" s="191" t="s">
        <v>23</v>
      </c>
      <c r="Z7" s="192" t="s">
        <v>22</v>
      </c>
      <c r="AA7" s="191" t="s">
        <v>23</v>
      </c>
      <c r="AB7" s="192" t="s">
        <v>22</v>
      </c>
      <c r="AC7" s="191" t="s">
        <v>24</v>
      </c>
      <c r="AD7" s="192" t="s">
        <v>22</v>
      </c>
      <c r="AE7" s="191" t="s">
        <v>24</v>
      </c>
      <c r="AF7" s="192" t="s">
        <v>22</v>
      </c>
      <c r="AG7" s="193" t="s">
        <v>24</v>
      </c>
      <c r="AH7" s="823"/>
      <c r="AI7" s="830"/>
      <c r="AJ7" s="832"/>
      <c r="AK7" s="834"/>
    </row>
    <row r="8" spans="2:37" ht="93.75" customHeight="1" thickBot="1">
      <c r="B8" s="194" t="s">
        <v>389</v>
      </c>
      <c r="C8" s="489"/>
      <c r="D8" s="835" t="s">
        <v>413</v>
      </c>
      <c r="E8" s="836"/>
      <c r="F8" s="836"/>
      <c r="G8" s="836"/>
      <c r="H8" s="836"/>
      <c r="I8" s="836"/>
      <c r="J8" s="196" t="s">
        <v>143</v>
      </c>
      <c r="K8" s="197"/>
      <c r="L8" s="198"/>
      <c r="M8" s="198"/>
      <c r="N8" s="199"/>
      <c r="O8" s="200"/>
      <c r="P8" s="201" t="e">
        <f>P10+#REF!+#REF!</f>
        <v>#REF!</v>
      </c>
      <c r="Q8" s="202" t="e">
        <f>Q10+#REF!+#REF!</f>
        <v>#REF!</v>
      </c>
      <c r="R8" s="202" t="e">
        <f>R10+#REF!+#REF!</f>
        <v>#REF!</v>
      </c>
      <c r="S8" s="202" t="e">
        <f>S10+#REF!+#REF!</f>
        <v>#REF!</v>
      </c>
      <c r="T8" s="202" t="e">
        <f>T10+#REF!+#REF!</f>
        <v>#REF!</v>
      </c>
      <c r="U8" s="202" t="e">
        <f>U10+#REF!+#REF!</f>
        <v>#REF!</v>
      </c>
      <c r="V8" s="202" t="e">
        <f>V10+#REF!+#REF!</f>
        <v>#REF!</v>
      </c>
      <c r="W8" s="202" t="e">
        <f>W10+#REF!+#REF!</f>
        <v>#REF!</v>
      </c>
      <c r="X8" s="202" t="e">
        <f>X10+#REF!+#REF!</f>
        <v>#REF!</v>
      </c>
      <c r="Y8" s="202" t="e">
        <f>Y10+#REF!+#REF!</f>
        <v>#REF!</v>
      </c>
      <c r="Z8" s="202" t="e">
        <f>Z10+#REF!+#REF!</f>
        <v>#REF!</v>
      </c>
      <c r="AA8" s="202" t="e">
        <f>AA10+#REF!+#REF!</f>
        <v>#REF!</v>
      </c>
      <c r="AB8" s="202" t="e">
        <f>AB10+#REF!+#REF!</f>
        <v>#REF!</v>
      </c>
      <c r="AC8" s="202" t="e">
        <f>AC10+#REF!+#REF!</f>
        <v>#REF!</v>
      </c>
      <c r="AD8" s="202" t="e">
        <f>AD10+#REF!+#REF!</f>
        <v>#REF!</v>
      </c>
      <c r="AE8" s="202" t="e">
        <f>AE10+#REF!+#REF!</f>
        <v>#REF!</v>
      </c>
      <c r="AF8" s="202" t="e">
        <f>+AF10+#REF!+#REF!</f>
        <v>#REF!</v>
      </c>
      <c r="AG8" s="203" t="e">
        <f>AG10+#REF!+#REF!</f>
        <v>#REF!</v>
      </c>
      <c r="AH8" s="204"/>
      <c r="AI8" s="205"/>
      <c r="AJ8" s="205"/>
      <c r="AK8" s="206"/>
    </row>
    <row r="9" spans="2:37" ht="15.75" thickBot="1">
      <c r="B9" s="488"/>
      <c r="C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  <c r="AF9" s="489"/>
      <c r="AG9" s="489"/>
      <c r="AH9" s="489"/>
      <c r="AI9" s="489"/>
      <c r="AJ9" s="489"/>
      <c r="AK9" s="490"/>
    </row>
    <row r="10" spans="2:37" ht="72" customHeight="1" thickBot="1">
      <c r="B10" s="244" t="s">
        <v>12</v>
      </c>
      <c r="C10" s="245" t="s">
        <v>287</v>
      </c>
      <c r="D10" s="209" t="s">
        <v>28</v>
      </c>
      <c r="E10" s="209" t="s">
        <v>13</v>
      </c>
      <c r="F10" s="209" t="s">
        <v>294</v>
      </c>
      <c r="G10" s="211" t="s">
        <v>25</v>
      </c>
      <c r="H10" s="321" t="s">
        <v>26</v>
      </c>
      <c r="I10" s="322" t="s">
        <v>145</v>
      </c>
      <c r="J10" s="269" t="s">
        <v>29</v>
      </c>
      <c r="K10" s="323"/>
      <c r="L10" s="323"/>
      <c r="M10" s="323"/>
      <c r="N10" s="323"/>
      <c r="O10" s="324"/>
      <c r="P10" s="414">
        <f aca="true" t="shared" si="0" ref="P10:AE10">SUM(P11:P18)</f>
        <v>0</v>
      </c>
      <c r="Q10" s="366">
        <f t="shared" si="0"/>
        <v>0</v>
      </c>
      <c r="R10" s="364">
        <f t="shared" si="0"/>
        <v>0</v>
      </c>
      <c r="S10" s="366">
        <f t="shared" si="0"/>
        <v>0</v>
      </c>
      <c r="T10" s="364">
        <f t="shared" si="0"/>
        <v>0</v>
      </c>
      <c r="U10" s="366">
        <f t="shared" si="0"/>
        <v>0</v>
      </c>
      <c r="V10" s="364">
        <f t="shared" si="0"/>
        <v>0</v>
      </c>
      <c r="W10" s="366">
        <f t="shared" si="0"/>
        <v>0</v>
      </c>
      <c r="X10" s="364">
        <f t="shared" si="0"/>
        <v>0</v>
      </c>
      <c r="Y10" s="366">
        <f t="shared" si="0"/>
        <v>0</v>
      </c>
      <c r="Z10" s="364">
        <f t="shared" si="0"/>
        <v>0</v>
      </c>
      <c r="AA10" s="366">
        <f t="shared" si="0"/>
        <v>0</v>
      </c>
      <c r="AB10" s="364">
        <f t="shared" si="0"/>
        <v>200327</v>
      </c>
      <c r="AC10" s="366">
        <f t="shared" si="0"/>
        <v>0</v>
      </c>
      <c r="AD10" s="364">
        <f t="shared" si="0"/>
        <v>0</v>
      </c>
      <c r="AE10" s="366">
        <f t="shared" si="0"/>
        <v>0</v>
      </c>
      <c r="AF10" s="645">
        <f>+P10+R10+T10+V10+X10+Z10+AB10+AD10</f>
        <v>200327</v>
      </c>
      <c r="AG10" s="366">
        <f>+AE10+AC10+AA10+Y10+W10+U10+Q10</f>
        <v>0</v>
      </c>
      <c r="AH10" s="416"/>
      <c r="AI10" s="417"/>
      <c r="AJ10" s="417"/>
      <c r="AK10" s="418"/>
    </row>
    <row r="11" spans="2:37" ht="54.75" customHeight="1">
      <c r="B11" s="838"/>
      <c r="C11" s="262" t="s">
        <v>414</v>
      </c>
      <c r="D11" s="288"/>
      <c r="E11" s="237" t="s">
        <v>415</v>
      </c>
      <c r="F11" s="237"/>
      <c r="G11" s="494"/>
      <c r="H11" s="263"/>
      <c r="I11" s="666" t="s">
        <v>416</v>
      </c>
      <c r="J11" s="667" t="s">
        <v>441</v>
      </c>
      <c r="K11" s="563">
        <v>0</v>
      </c>
      <c r="L11" s="563">
        <v>1</v>
      </c>
      <c r="M11" s="646"/>
      <c r="N11" s="495"/>
      <c r="O11" s="497"/>
      <c r="P11" s="498">
        <v>0</v>
      </c>
      <c r="Q11" s="647"/>
      <c r="R11" s="648">
        <v>0</v>
      </c>
      <c r="S11" s="602"/>
      <c r="T11" s="602">
        <v>0</v>
      </c>
      <c r="U11" s="602"/>
      <c r="V11" s="602">
        <v>0</v>
      </c>
      <c r="W11" s="602"/>
      <c r="X11" s="602">
        <v>0</v>
      </c>
      <c r="Y11" s="602"/>
      <c r="Z11" s="602">
        <v>0</v>
      </c>
      <c r="AA11" s="602"/>
      <c r="AB11" s="602">
        <v>30000</v>
      </c>
      <c r="AC11" s="602"/>
      <c r="AD11" s="602">
        <v>0</v>
      </c>
      <c r="AE11" s="602"/>
      <c r="AF11" s="958">
        <f>+P11:P17+R11:R17+T11:T17+V11:V17+X11:X17+Z11:Z17+AB11:AB17+AD11:AD17</f>
        <v>30000</v>
      </c>
      <c r="AG11" s="958">
        <f>+Q10+S10+W10+Y10+AA10+AC10+AE10</f>
        <v>0</v>
      </c>
      <c r="AH11" s="960" t="s">
        <v>472</v>
      </c>
      <c r="AI11" s="1015"/>
      <c r="AJ11" s="1015"/>
      <c r="AK11" s="577" t="s">
        <v>398</v>
      </c>
    </row>
    <row r="12" spans="2:37" ht="58.5" customHeight="1">
      <c r="B12" s="838"/>
      <c r="C12" s="262" t="s">
        <v>417</v>
      </c>
      <c r="D12" s="288"/>
      <c r="E12" s="237" t="s">
        <v>418</v>
      </c>
      <c r="F12" s="237"/>
      <c r="G12" s="500"/>
      <c r="H12" s="263"/>
      <c r="I12" s="666" t="s">
        <v>418</v>
      </c>
      <c r="J12" s="667" t="s">
        <v>474</v>
      </c>
      <c r="K12" s="563">
        <v>0</v>
      </c>
      <c r="L12" s="563">
        <v>2</v>
      </c>
      <c r="M12" s="646"/>
      <c r="N12" s="495"/>
      <c r="O12" s="501"/>
      <c r="P12" s="502">
        <v>0</v>
      </c>
      <c r="Q12" s="232"/>
      <c r="R12" s="503">
        <v>0</v>
      </c>
      <c r="S12" s="604"/>
      <c r="T12" s="604">
        <v>0</v>
      </c>
      <c r="U12" s="604"/>
      <c r="V12" s="604">
        <v>0</v>
      </c>
      <c r="W12" s="604"/>
      <c r="X12" s="604">
        <v>0</v>
      </c>
      <c r="Y12" s="604"/>
      <c r="Z12" s="604">
        <v>0</v>
      </c>
      <c r="AA12" s="604"/>
      <c r="AB12" s="604">
        <v>10000</v>
      </c>
      <c r="AC12" s="604"/>
      <c r="AD12" s="604">
        <v>0</v>
      </c>
      <c r="AE12" s="604"/>
      <c r="AF12" s="901"/>
      <c r="AG12" s="901"/>
      <c r="AH12" s="961"/>
      <c r="AI12" s="975"/>
      <c r="AJ12" s="975"/>
      <c r="AK12" s="541" t="s">
        <v>398</v>
      </c>
    </row>
    <row r="13" spans="2:37" ht="54" customHeight="1">
      <c r="B13" s="838"/>
      <c r="C13" s="649" t="s">
        <v>419</v>
      </c>
      <c r="D13" s="288"/>
      <c r="E13" s="326" t="s">
        <v>420</v>
      </c>
      <c r="F13" s="326"/>
      <c r="G13" s="504"/>
      <c r="H13" s="327"/>
      <c r="I13" s="664" t="s">
        <v>420</v>
      </c>
      <c r="J13" s="667" t="s">
        <v>421</v>
      </c>
      <c r="K13" s="563">
        <v>100</v>
      </c>
      <c r="L13" s="563">
        <v>100</v>
      </c>
      <c r="M13" s="650"/>
      <c r="N13" s="495"/>
      <c r="O13" s="506"/>
      <c r="P13" s="507">
        <v>0</v>
      </c>
      <c r="Q13" s="267"/>
      <c r="R13" s="508">
        <v>0</v>
      </c>
      <c r="S13" s="607"/>
      <c r="T13" s="607">
        <v>0</v>
      </c>
      <c r="U13" s="607"/>
      <c r="V13" s="607">
        <v>0</v>
      </c>
      <c r="W13" s="607"/>
      <c r="X13" s="607">
        <v>0</v>
      </c>
      <c r="Y13" s="607"/>
      <c r="Z13" s="607">
        <v>0</v>
      </c>
      <c r="AA13" s="607"/>
      <c r="AB13" s="607">
        <v>25175</v>
      </c>
      <c r="AC13" s="607"/>
      <c r="AD13" s="607">
        <v>0</v>
      </c>
      <c r="AE13" s="607"/>
      <c r="AF13" s="901"/>
      <c r="AG13" s="901"/>
      <c r="AH13" s="961"/>
      <c r="AI13" s="1014"/>
      <c r="AJ13" s="1014"/>
      <c r="AK13" s="541" t="s">
        <v>398</v>
      </c>
    </row>
    <row r="14" spans="2:37" ht="51" customHeight="1">
      <c r="B14" s="838"/>
      <c r="C14" s="262" t="s">
        <v>422</v>
      </c>
      <c r="D14" s="288"/>
      <c r="E14" s="248" t="s">
        <v>423</v>
      </c>
      <c r="F14" s="326"/>
      <c r="G14" s="504"/>
      <c r="H14" s="327"/>
      <c r="I14" s="664" t="s">
        <v>475</v>
      </c>
      <c r="J14" s="667" t="s">
        <v>439</v>
      </c>
      <c r="K14" s="563">
        <v>0</v>
      </c>
      <c r="L14" s="563">
        <v>40</v>
      </c>
      <c r="M14" s="650"/>
      <c r="N14" s="495"/>
      <c r="O14" s="497"/>
      <c r="P14" s="507">
        <v>0</v>
      </c>
      <c r="Q14" s="267"/>
      <c r="R14" s="508">
        <v>0</v>
      </c>
      <c r="S14" s="607"/>
      <c r="T14" s="607">
        <v>0</v>
      </c>
      <c r="U14" s="607"/>
      <c r="V14" s="607">
        <v>0</v>
      </c>
      <c r="W14" s="607"/>
      <c r="X14" s="607">
        <v>0</v>
      </c>
      <c r="Y14" s="607"/>
      <c r="Z14" s="607">
        <v>0</v>
      </c>
      <c r="AA14" s="607"/>
      <c r="AB14" s="607">
        <v>25000</v>
      </c>
      <c r="AC14" s="607"/>
      <c r="AD14" s="607">
        <v>0</v>
      </c>
      <c r="AE14" s="607"/>
      <c r="AF14" s="901"/>
      <c r="AG14" s="901"/>
      <c r="AH14" s="961"/>
      <c r="AI14" s="1014"/>
      <c r="AJ14" s="1014"/>
      <c r="AK14" s="541" t="s">
        <v>398</v>
      </c>
    </row>
    <row r="15" spans="2:37" ht="45.75" customHeight="1">
      <c r="B15" s="838"/>
      <c r="C15" s="262" t="s">
        <v>425</v>
      </c>
      <c r="D15" s="288"/>
      <c r="E15" s="248" t="s">
        <v>426</v>
      </c>
      <c r="F15" s="326"/>
      <c r="G15" s="504"/>
      <c r="H15" s="327"/>
      <c r="I15" s="664" t="s">
        <v>426</v>
      </c>
      <c r="J15" s="667" t="s">
        <v>424</v>
      </c>
      <c r="K15" s="563">
        <v>6</v>
      </c>
      <c r="L15" s="563">
        <v>6</v>
      </c>
      <c r="M15" s="650"/>
      <c r="N15" s="495"/>
      <c r="O15" s="497"/>
      <c r="P15" s="507">
        <v>0</v>
      </c>
      <c r="Q15" s="267"/>
      <c r="R15" s="508">
        <v>0</v>
      </c>
      <c r="S15" s="607"/>
      <c r="T15" s="607">
        <v>0</v>
      </c>
      <c r="U15" s="607"/>
      <c r="V15" s="607">
        <v>0</v>
      </c>
      <c r="W15" s="607"/>
      <c r="X15" s="607">
        <v>0</v>
      </c>
      <c r="Y15" s="607"/>
      <c r="Z15" s="607">
        <v>0</v>
      </c>
      <c r="AA15" s="607"/>
      <c r="AB15" s="607">
        <v>17077</v>
      </c>
      <c r="AC15" s="607"/>
      <c r="AD15" s="607">
        <v>0</v>
      </c>
      <c r="AE15" s="607"/>
      <c r="AF15" s="901"/>
      <c r="AG15" s="901"/>
      <c r="AH15" s="961"/>
      <c r="AI15" s="1014"/>
      <c r="AJ15" s="1014"/>
      <c r="AK15" s="541" t="s">
        <v>398</v>
      </c>
    </row>
    <row r="16" spans="2:37" ht="75" customHeight="1">
      <c r="B16" s="838"/>
      <c r="C16" s="262" t="s">
        <v>427</v>
      </c>
      <c r="D16" s="288"/>
      <c r="E16" s="248" t="s">
        <v>428</v>
      </c>
      <c r="F16" s="326"/>
      <c r="G16" s="504"/>
      <c r="H16" s="327"/>
      <c r="I16" s="668" t="s">
        <v>429</v>
      </c>
      <c r="J16" s="667" t="s">
        <v>476</v>
      </c>
      <c r="K16" s="563">
        <v>14</v>
      </c>
      <c r="L16" s="563">
        <v>14</v>
      </c>
      <c r="M16" s="650"/>
      <c r="N16" s="495"/>
      <c r="O16" s="501"/>
      <c r="P16" s="507">
        <v>0</v>
      </c>
      <c r="Q16" s="267"/>
      <c r="R16" s="508">
        <v>0</v>
      </c>
      <c r="S16" s="607"/>
      <c r="T16" s="607">
        <v>0</v>
      </c>
      <c r="U16" s="607"/>
      <c r="V16" s="607">
        <v>0</v>
      </c>
      <c r="W16" s="607"/>
      <c r="X16" s="607">
        <v>0</v>
      </c>
      <c r="Y16" s="607"/>
      <c r="Z16" s="607">
        <v>0</v>
      </c>
      <c r="AA16" s="607"/>
      <c r="AB16" s="607">
        <v>63075</v>
      </c>
      <c r="AC16" s="607"/>
      <c r="AD16" s="607">
        <v>0</v>
      </c>
      <c r="AE16" s="607"/>
      <c r="AF16" s="901"/>
      <c r="AG16" s="901"/>
      <c r="AH16" s="961"/>
      <c r="AI16" s="1014"/>
      <c r="AJ16" s="1014"/>
      <c r="AK16" s="541" t="s">
        <v>398</v>
      </c>
    </row>
    <row r="17" spans="2:37" ht="54" customHeight="1">
      <c r="B17" s="838"/>
      <c r="C17" s="262" t="s">
        <v>430</v>
      </c>
      <c r="D17" s="288"/>
      <c r="E17" s="248" t="s">
        <v>431</v>
      </c>
      <c r="F17" s="326"/>
      <c r="G17" s="504"/>
      <c r="H17" s="327"/>
      <c r="I17" s="667" t="s">
        <v>432</v>
      </c>
      <c r="J17" s="667" t="s">
        <v>477</v>
      </c>
      <c r="K17" s="563">
        <v>0</v>
      </c>
      <c r="L17" s="563">
        <v>3</v>
      </c>
      <c r="M17" s="650"/>
      <c r="N17" s="495"/>
      <c r="O17" s="497"/>
      <c r="P17" s="507">
        <v>0</v>
      </c>
      <c r="Q17" s="267"/>
      <c r="R17" s="508">
        <v>0</v>
      </c>
      <c r="S17" s="607"/>
      <c r="T17" s="607">
        <v>0</v>
      </c>
      <c r="U17" s="607"/>
      <c r="V17" s="607">
        <v>0</v>
      </c>
      <c r="W17" s="607"/>
      <c r="X17" s="607">
        <v>0</v>
      </c>
      <c r="Y17" s="607"/>
      <c r="Z17" s="607">
        <v>0</v>
      </c>
      <c r="AA17" s="607"/>
      <c r="AB17" s="607">
        <v>30000</v>
      </c>
      <c r="AC17" s="607"/>
      <c r="AD17" s="607">
        <v>0</v>
      </c>
      <c r="AE17" s="607"/>
      <c r="AF17" s="901"/>
      <c r="AG17" s="901"/>
      <c r="AH17" s="962"/>
      <c r="AI17" s="1014"/>
      <c r="AJ17" s="1014"/>
      <c r="AK17" s="541" t="s">
        <v>398</v>
      </c>
    </row>
    <row r="18" spans="2:37" ht="48.75" customHeight="1" thickBot="1">
      <c r="B18" s="839"/>
      <c r="C18" s="652"/>
      <c r="D18" s="290"/>
      <c r="E18" s="510"/>
      <c r="F18" s="510"/>
      <c r="G18" s="653"/>
      <c r="H18" s="328"/>
      <c r="I18" s="654"/>
      <c r="J18" s="654"/>
      <c r="K18" s="291"/>
      <c r="L18" s="655"/>
      <c r="M18" s="656"/>
      <c r="N18" s="495"/>
      <c r="O18" s="553"/>
      <c r="P18" s="511"/>
      <c r="Q18" s="284"/>
      <c r="R18" s="512"/>
      <c r="S18" s="637"/>
      <c r="T18" s="637"/>
      <c r="U18" s="637"/>
      <c r="V18" s="637"/>
      <c r="W18" s="637"/>
      <c r="X18" s="637"/>
      <c r="Y18" s="637"/>
      <c r="Z18" s="637"/>
      <c r="AA18" s="637"/>
      <c r="AB18" s="637"/>
      <c r="AC18" s="637"/>
      <c r="AD18" s="637"/>
      <c r="AE18" s="637"/>
      <c r="AF18" s="959"/>
      <c r="AG18" s="959"/>
      <c r="AH18" s="513"/>
      <c r="AI18" s="976"/>
      <c r="AJ18" s="976"/>
      <c r="AK18" s="542"/>
    </row>
    <row r="19" spans="2:37" ht="15.75" thickBot="1">
      <c r="B19" s="514"/>
      <c r="C19" s="662"/>
      <c r="D19" s="515"/>
      <c r="E19" s="515"/>
      <c r="F19" s="515"/>
      <c r="G19" s="515"/>
      <c r="H19" s="515"/>
      <c r="I19" s="515"/>
      <c r="J19" s="515"/>
      <c r="K19" s="515"/>
      <c r="L19" s="515"/>
      <c r="M19" s="515"/>
      <c r="N19" s="515"/>
      <c r="O19" s="515"/>
      <c r="P19" s="515"/>
      <c r="Q19" s="515"/>
      <c r="R19" s="515"/>
      <c r="S19" s="515"/>
      <c r="T19" s="515"/>
      <c r="U19" s="515"/>
      <c r="V19" s="515"/>
      <c r="W19" s="515"/>
      <c r="X19" s="515"/>
      <c r="Y19" s="515"/>
      <c r="Z19" s="515"/>
      <c r="AA19" s="515"/>
      <c r="AB19" s="515"/>
      <c r="AC19" s="515"/>
      <c r="AD19" s="515"/>
      <c r="AE19" s="515"/>
      <c r="AF19" s="515"/>
      <c r="AG19" s="515"/>
      <c r="AH19" s="515"/>
      <c r="AI19" s="515"/>
      <c r="AJ19" s="515"/>
      <c r="AK19" s="516"/>
    </row>
    <row r="20" ht="15"/>
    <row r="21" ht="15.75" thickBot="1"/>
    <row r="22" spans="2:37" ht="33.75" customHeight="1" thickBot="1">
      <c r="B22" s="1041" t="s">
        <v>411</v>
      </c>
      <c r="C22" s="1042"/>
      <c r="D22" s="1042"/>
      <c r="E22" s="1042"/>
      <c r="F22" s="1042"/>
      <c r="G22" s="1042"/>
      <c r="H22" s="1042"/>
      <c r="I22" s="1043"/>
      <c r="J22" s="1044" t="s">
        <v>412</v>
      </c>
      <c r="K22" s="1045"/>
      <c r="L22" s="1045"/>
      <c r="M22" s="1045"/>
      <c r="N22" s="1045"/>
      <c r="O22" s="1045"/>
      <c r="P22" s="1045"/>
      <c r="Q22" s="1045"/>
      <c r="R22" s="1045"/>
      <c r="S22" s="1045"/>
      <c r="T22" s="1045"/>
      <c r="U22" s="1045"/>
      <c r="V22" s="1046" t="s">
        <v>16</v>
      </c>
      <c r="W22" s="1047"/>
      <c r="X22" s="1047"/>
      <c r="Y22" s="1047"/>
      <c r="Z22" s="1047"/>
      <c r="AA22" s="1047"/>
      <c r="AB22" s="1047"/>
      <c r="AC22" s="1047"/>
      <c r="AD22" s="1047"/>
      <c r="AE22" s="1047"/>
      <c r="AF22" s="1047"/>
      <c r="AG22" s="1047"/>
      <c r="AH22" s="1047"/>
      <c r="AI22" s="1047"/>
      <c r="AJ22" s="1047"/>
      <c r="AK22" s="1048"/>
    </row>
    <row r="23" spans="1:37" ht="35.25" customHeight="1" thickBot="1">
      <c r="A23" s="663"/>
      <c r="B23" s="1049" t="s">
        <v>433</v>
      </c>
      <c r="C23" s="1049"/>
      <c r="D23" s="1049"/>
      <c r="E23" s="1050"/>
      <c r="F23" s="657"/>
      <c r="G23" s="1051" t="s">
        <v>324</v>
      </c>
      <c r="H23" s="1051"/>
      <c r="I23" s="1051"/>
      <c r="J23" s="1051"/>
      <c r="K23" s="1051"/>
      <c r="L23" s="1051"/>
      <c r="M23" s="1051"/>
      <c r="N23" s="1051"/>
      <c r="O23" s="1052"/>
      <c r="P23" s="801" t="s">
        <v>0</v>
      </c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3"/>
      <c r="AH23" s="804" t="s">
        <v>1</v>
      </c>
      <c r="AI23" s="805"/>
      <c r="AJ23" s="805"/>
      <c r="AK23" s="806"/>
    </row>
    <row r="24" spans="1:37" ht="36.75" customHeight="1">
      <c r="A24" s="663"/>
      <c r="B24" s="1053" t="s">
        <v>17</v>
      </c>
      <c r="C24" s="1057"/>
      <c r="D24" s="809" t="s">
        <v>2</v>
      </c>
      <c r="E24" s="810"/>
      <c r="F24" s="810"/>
      <c r="G24" s="810"/>
      <c r="H24" s="810"/>
      <c r="I24" s="810"/>
      <c r="J24" s="813" t="s">
        <v>3</v>
      </c>
      <c r="K24" s="815" t="s">
        <v>18</v>
      </c>
      <c r="L24" s="815" t="s">
        <v>4</v>
      </c>
      <c r="M24" s="817" t="s">
        <v>41</v>
      </c>
      <c r="N24" s="824" t="s">
        <v>19</v>
      </c>
      <c r="O24" s="826" t="s">
        <v>20</v>
      </c>
      <c r="P24" s="828" t="s">
        <v>30</v>
      </c>
      <c r="Q24" s="820"/>
      <c r="R24" s="819" t="s">
        <v>31</v>
      </c>
      <c r="S24" s="820"/>
      <c r="T24" s="819" t="s">
        <v>32</v>
      </c>
      <c r="U24" s="820"/>
      <c r="V24" s="819" t="s">
        <v>7</v>
      </c>
      <c r="W24" s="820"/>
      <c r="X24" s="819" t="s">
        <v>6</v>
      </c>
      <c r="Y24" s="820"/>
      <c r="Z24" s="819" t="s">
        <v>33</v>
      </c>
      <c r="AA24" s="820"/>
      <c r="AB24" s="819" t="s">
        <v>5</v>
      </c>
      <c r="AC24" s="820"/>
      <c r="AD24" s="819" t="s">
        <v>8</v>
      </c>
      <c r="AE24" s="820"/>
      <c r="AF24" s="819" t="s">
        <v>9</v>
      </c>
      <c r="AG24" s="821"/>
      <c r="AH24" s="822" t="s">
        <v>10</v>
      </c>
      <c r="AI24" s="829" t="s">
        <v>11</v>
      </c>
      <c r="AJ24" s="831" t="s">
        <v>140</v>
      </c>
      <c r="AK24" s="833" t="s">
        <v>21</v>
      </c>
    </row>
    <row r="25" spans="2:37" ht="62.25" customHeight="1" thickBot="1">
      <c r="B25" s="808"/>
      <c r="C25" s="1058"/>
      <c r="D25" s="811"/>
      <c r="E25" s="812"/>
      <c r="F25" s="812"/>
      <c r="G25" s="812"/>
      <c r="H25" s="812"/>
      <c r="I25" s="812"/>
      <c r="J25" s="814"/>
      <c r="K25" s="816" t="s">
        <v>18</v>
      </c>
      <c r="L25" s="816"/>
      <c r="M25" s="818"/>
      <c r="N25" s="825"/>
      <c r="O25" s="827"/>
      <c r="P25" s="190" t="s">
        <v>22</v>
      </c>
      <c r="Q25" s="191" t="s">
        <v>23</v>
      </c>
      <c r="R25" s="192" t="s">
        <v>22</v>
      </c>
      <c r="S25" s="191" t="s">
        <v>23</v>
      </c>
      <c r="T25" s="192" t="s">
        <v>22</v>
      </c>
      <c r="U25" s="191" t="s">
        <v>23</v>
      </c>
      <c r="V25" s="192" t="s">
        <v>22</v>
      </c>
      <c r="W25" s="191" t="s">
        <v>23</v>
      </c>
      <c r="X25" s="192" t="s">
        <v>22</v>
      </c>
      <c r="Y25" s="191" t="s">
        <v>23</v>
      </c>
      <c r="Z25" s="192" t="s">
        <v>22</v>
      </c>
      <c r="AA25" s="191" t="s">
        <v>23</v>
      </c>
      <c r="AB25" s="192" t="s">
        <v>22</v>
      </c>
      <c r="AC25" s="191" t="s">
        <v>24</v>
      </c>
      <c r="AD25" s="192" t="s">
        <v>22</v>
      </c>
      <c r="AE25" s="191" t="s">
        <v>24</v>
      </c>
      <c r="AF25" s="192" t="s">
        <v>22</v>
      </c>
      <c r="AG25" s="193" t="s">
        <v>24</v>
      </c>
      <c r="AH25" s="823"/>
      <c r="AI25" s="830"/>
      <c r="AJ25" s="832"/>
      <c r="AK25" s="834"/>
    </row>
    <row r="26" spans="2:37" ht="65.25" customHeight="1" thickBot="1">
      <c r="B26" s="194" t="s">
        <v>389</v>
      </c>
      <c r="C26" s="1059"/>
      <c r="D26" s="835" t="s">
        <v>413</v>
      </c>
      <c r="E26" s="836"/>
      <c r="F26" s="836"/>
      <c r="G26" s="836"/>
      <c r="H26" s="836"/>
      <c r="I26" s="836"/>
      <c r="J26" s="196" t="s">
        <v>143</v>
      </c>
      <c r="K26" s="197"/>
      <c r="L26" s="198"/>
      <c r="M26" s="198"/>
      <c r="N26" s="199"/>
      <c r="O26" s="200"/>
      <c r="P26" s="201">
        <f aca="true" t="shared" si="1" ref="P26:AF26">+P28</f>
        <v>0</v>
      </c>
      <c r="Q26" s="202">
        <f t="shared" si="1"/>
        <v>0</v>
      </c>
      <c r="R26" s="202">
        <f t="shared" si="1"/>
        <v>0</v>
      </c>
      <c r="S26" s="202">
        <f t="shared" si="1"/>
        <v>0</v>
      </c>
      <c r="T26" s="202">
        <f t="shared" si="1"/>
        <v>0</v>
      </c>
      <c r="U26" s="202">
        <f t="shared" si="1"/>
        <v>0</v>
      </c>
      <c r="V26" s="202">
        <f t="shared" si="1"/>
        <v>0</v>
      </c>
      <c r="W26" s="202">
        <f t="shared" si="1"/>
        <v>0</v>
      </c>
      <c r="X26" s="202">
        <f t="shared" si="1"/>
        <v>0</v>
      </c>
      <c r="Y26" s="202">
        <f t="shared" si="1"/>
        <v>0</v>
      </c>
      <c r="Z26" s="202">
        <f t="shared" si="1"/>
        <v>0</v>
      </c>
      <c r="AA26" s="202">
        <f t="shared" si="1"/>
        <v>0</v>
      </c>
      <c r="AB26" s="202">
        <f t="shared" si="1"/>
        <v>176366</v>
      </c>
      <c r="AC26" s="202">
        <f t="shared" si="1"/>
        <v>0</v>
      </c>
      <c r="AD26" s="202">
        <f t="shared" si="1"/>
        <v>0</v>
      </c>
      <c r="AE26" s="202">
        <f t="shared" si="1"/>
        <v>0</v>
      </c>
      <c r="AF26" s="202">
        <f t="shared" si="1"/>
        <v>25175</v>
      </c>
      <c r="AG26" s="203">
        <f>+AE26+AC26+AA26+Y26+W26+U26+S26+Q26</f>
        <v>0</v>
      </c>
      <c r="AH26" s="204" t="e">
        <f>AH28+#REF!+#REF!</f>
        <v>#REF!</v>
      </c>
      <c r="AI26" s="205"/>
      <c r="AJ26" s="205"/>
      <c r="AK26" s="206"/>
    </row>
    <row r="27" spans="2:37" ht="15.75" customHeight="1" thickBot="1">
      <c r="B27" s="488"/>
      <c r="C27"/>
      <c r="D27" s="489"/>
      <c r="E27" s="489"/>
      <c r="F27" s="489"/>
      <c r="G27" s="489"/>
      <c r="H27" s="489"/>
      <c r="I27" s="489"/>
      <c r="J27" s="489"/>
      <c r="K27" s="489"/>
      <c r="L27" s="489"/>
      <c r="M27" s="489"/>
      <c r="N27" s="489"/>
      <c r="O27" s="489"/>
      <c r="P27" s="489"/>
      <c r="Q27" s="489"/>
      <c r="R27" s="489"/>
      <c r="S27" s="489"/>
      <c r="T27" s="489"/>
      <c r="U27" s="489"/>
      <c r="V27" s="489"/>
      <c r="W27" s="489"/>
      <c r="X27" s="489"/>
      <c r="Y27" s="489"/>
      <c r="Z27" s="489"/>
      <c r="AA27" s="489"/>
      <c r="AB27" s="489"/>
      <c r="AC27" s="489"/>
      <c r="AD27" s="489"/>
      <c r="AE27" s="489"/>
      <c r="AF27" s="489"/>
      <c r="AG27" s="489"/>
      <c r="AH27" s="489"/>
      <c r="AI27" s="489"/>
      <c r="AJ27" s="489"/>
      <c r="AK27" s="490"/>
    </row>
    <row r="28" spans="2:37" ht="48" customHeight="1" thickBot="1">
      <c r="B28" s="244" t="s">
        <v>12</v>
      </c>
      <c r="C28" s="245" t="s">
        <v>287</v>
      </c>
      <c r="D28" s="209" t="s">
        <v>28</v>
      </c>
      <c r="E28" s="209" t="s">
        <v>13</v>
      </c>
      <c r="F28" s="209" t="s">
        <v>294</v>
      </c>
      <c r="G28" s="211" t="s">
        <v>25</v>
      </c>
      <c r="H28" s="321" t="s">
        <v>26</v>
      </c>
      <c r="I28" s="322" t="s">
        <v>145</v>
      </c>
      <c r="J28" s="269" t="s">
        <v>29</v>
      </c>
      <c r="K28" s="323"/>
      <c r="L28" s="323"/>
      <c r="M28" s="323"/>
      <c r="N28" s="323"/>
      <c r="O28" s="324"/>
      <c r="P28" s="219">
        <f aca="true" t="shared" si="2" ref="P28:AH28">SUM(P29:P37)</f>
        <v>0</v>
      </c>
      <c r="Q28" s="220">
        <f t="shared" si="2"/>
        <v>0</v>
      </c>
      <c r="R28" s="221">
        <f t="shared" si="2"/>
        <v>0</v>
      </c>
      <c r="S28" s="220">
        <f t="shared" si="2"/>
        <v>0</v>
      </c>
      <c r="T28" s="221">
        <f t="shared" si="2"/>
        <v>0</v>
      </c>
      <c r="U28" s="220">
        <f t="shared" si="2"/>
        <v>0</v>
      </c>
      <c r="V28" s="221">
        <f t="shared" si="2"/>
        <v>0</v>
      </c>
      <c r="W28" s="220">
        <f t="shared" si="2"/>
        <v>0</v>
      </c>
      <c r="X28" s="221">
        <f t="shared" si="2"/>
        <v>0</v>
      </c>
      <c r="Y28" s="220">
        <f t="shared" si="2"/>
        <v>0</v>
      </c>
      <c r="Z28" s="221">
        <f t="shared" si="2"/>
        <v>0</v>
      </c>
      <c r="AA28" s="220">
        <f t="shared" si="2"/>
        <v>0</v>
      </c>
      <c r="AB28" s="221">
        <f t="shared" si="2"/>
        <v>176366</v>
      </c>
      <c r="AC28" s="220">
        <f t="shared" si="2"/>
        <v>0</v>
      </c>
      <c r="AD28" s="221">
        <f t="shared" si="2"/>
        <v>0</v>
      </c>
      <c r="AE28" s="220">
        <f t="shared" si="2"/>
        <v>0</v>
      </c>
      <c r="AF28" s="221">
        <f t="shared" si="2"/>
        <v>25175</v>
      </c>
      <c r="AG28" s="220">
        <f t="shared" si="2"/>
        <v>0</v>
      </c>
      <c r="AH28" s="223">
        <f t="shared" si="2"/>
        <v>0</v>
      </c>
      <c r="AI28" s="224"/>
      <c r="AJ28" s="224"/>
      <c r="AK28" s="225"/>
    </row>
    <row r="29" spans="2:37" ht="46.5" customHeight="1">
      <c r="B29" s="837" t="s">
        <v>434</v>
      </c>
      <c r="C29" s="270" t="s">
        <v>435</v>
      </c>
      <c r="D29" s="247"/>
      <c r="E29" s="249" t="s">
        <v>436</v>
      </c>
      <c r="F29" s="249"/>
      <c r="G29" s="491"/>
      <c r="H29" s="239"/>
      <c r="I29" s="561" t="s">
        <v>478</v>
      </c>
      <c r="J29" s="468" t="s">
        <v>439</v>
      </c>
      <c r="K29" s="563">
        <v>0</v>
      </c>
      <c r="L29" s="563">
        <v>40</v>
      </c>
      <c r="M29" s="236">
        <v>5</v>
      </c>
      <c r="N29" s="236"/>
      <c r="O29" s="493"/>
      <c r="P29" s="633"/>
      <c r="Q29" s="617"/>
      <c r="R29" s="634"/>
      <c r="S29" s="615"/>
      <c r="T29" s="615"/>
      <c r="U29" s="615"/>
      <c r="V29" s="615"/>
      <c r="W29" s="615"/>
      <c r="X29" s="615"/>
      <c r="Y29" s="615"/>
      <c r="Z29" s="615"/>
      <c r="AA29" s="615"/>
      <c r="AB29" s="615">
        <v>25175</v>
      </c>
      <c r="AC29" s="615"/>
      <c r="AD29" s="604"/>
      <c r="AE29" s="604"/>
      <c r="AF29" s="1024">
        <f>+P29:P35+R29:R35+T29:T35+V29:V35+X29:X35+Z29:Z35+AB29:AB35+AD29:AD35</f>
        <v>25175</v>
      </c>
      <c r="AG29" s="1024">
        <f>+Q29:Q35+S29:S35+U29:U35+W29:W35+Y29:Y35+AA29:AA35+AC29:AC35+AE29:AE35</f>
        <v>0</v>
      </c>
      <c r="AH29" s="1029" t="s">
        <v>473</v>
      </c>
      <c r="AI29" s="975"/>
      <c r="AJ29" s="975"/>
      <c r="AK29" s="495" t="s">
        <v>398</v>
      </c>
    </row>
    <row r="30" spans="2:37" ht="65.25" customHeight="1">
      <c r="B30" s="838"/>
      <c r="C30" s="262" t="s">
        <v>437</v>
      </c>
      <c r="D30" s="288"/>
      <c r="E30" s="237" t="s">
        <v>438</v>
      </c>
      <c r="F30" s="237"/>
      <c r="G30" s="494"/>
      <c r="H30" s="263"/>
      <c r="I30" s="561" t="s">
        <v>443</v>
      </c>
      <c r="J30" s="468" t="s">
        <v>421</v>
      </c>
      <c r="K30" s="563">
        <v>100</v>
      </c>
      <c r="L30" s="563">
        <v>100</v>
      </c>
      <c r="M30" s="495">
        <v>100</v>
      </c>
      <c r="N30" s="495"/>
      <c r="O30" s="497"/>
      <c r="P30" s="498"/>
      <c r="Q30" s="232"/>
      <c r="R30" s="499"/>
      <c r="S30" s="604"/>
      <c r="T30" s="604"/>
      <c r="U30" s="604"/>
      <c r="V30" s="604"/>
      <c r="W30" s="604"/>
      <c r="X30" s="604"/>
      <c r="Y30" s="604"/>
      <c r="Z30" s="604"/>
      <c r="AA30" s="604"/>
      <c r="AB30" s="604">
        <v>25000</v>
      </c>
      <c r="AC30" s="604"/>
      <c r="AD30" s="604"/>
      <c r="AE30" s="604"/>
      <c r="AF30" s="1012"/>
      <c r="AG30" s="1012"/>
      <c r="AH30" s="1004"/>
      <c r="AI30" s="975"/>
      <c r="AJ30" s="975"/>
      <c r="AK30" s="495" t="s">
        <v>398</v>
      </c>
    </row>
    <row r="31" spans="2:37" ht="74.25" customHeight="1">
      <c r="B31" s="838"/>
      <c r="C31" s="262" t="s">
        <v>414</v>
      </c>
      <c r="D31" s="288"/>
      <c r="E31" s="237" t="s">
        <v>440</v>
      </c>
      <c r="F31" s="237"/>
      <c r="G31" s="500"/>
      <c r="H31" s="263"/>
      <c r="I31" s="669" t="s">
        <v>479</v>
      </c>
      <c r="J31" s="468" t="s">
        <v>480</v>
      </c>
      <c r="K31" s="563">
        <v>0</v>
      </c>
      <c r="L31" s="563">
        <v>1</v>
      </c>
      <c r="M31" s="495">
        <v>1</v>
      </c>
      <c r="N31" s="495"/>
      <c r="O31" s="501"/>
      <c r="P31" s="502"/>
      <c r="Q31" s="232"/>
      <c r="R31" s="503"/>
      <c r="S31" s="604"/>
      <c r="T31" s="604"/>
      <c r="U31" s="604"/>
      <c r="V31" s="604"/>
      <c r="W31" s="604"/>
      <c r="X31" s="604"/>
      <c r="Y31" s="604"/>
      <c r="Z31" s="604"/>
      <c r="AA31" s="604"/>
      <c r="AB31" s="604">
        <v>31050</v>
      </c>
      <c r="AC31" s="604"/>
      <c r="AD31" s="604"/>
      <c r="AE31" s="604"/>
      <c r="AF31" s="1012"/>
      <c r="AG31" s="1012"/>
      <c r="AH31" s="1004"/>
      <c r="AI31" s="975"/>
      <c r="AJ31" s="975"/>
      <c r="AK31" s="495" t="s">
        <v>398</v>
      </c>
    </row>
    <row r="32" spans="2:37" ht="54" customHeight="1">
      <c r="B32" s="838"/>
      <c r="C32" s="579" t="s">
        <v>442</v>
      </c>
      <c r="D32" s="288"/>
      <c r="E32" s="326" t="s">
        <v>443</v>
      </c>
      <c r="F32" s="326"/>
      <c r="G32" s="504"/>
      <c r="H32" s="327"/>
      <c r="I32" s="561" t="s">
        <v>448</v>
      </c>
      <c r="J32" s="468" t="s">
        <v>481</v>
      </c>
      <c r="K32" s="563">
        <v>22</v>
      </c>
      <c r="L32" s="563">
        <v>40</v>
      </c>
      <c r="M32" s="505">
        <v>40</v>
      </c>
      <c r="N32" s="495"/>
      <c r="O32" s="506"/>
      <c r="P32" s="507"/>
      <c r="Q32" s="267"/>
      <c r="R32" s="508"/>
      <c r="S32" s="607"/>
      <c r="T32" s="607"/>
      <c r="U32" s="607"/>
      <c r="V32" s="607"/>
      <c r="W32" s="607"/>
      <c r="X32" s="607"/>
      <c r="Y32" s="607"/>
      <c r="Z32" s="607"/>
      <c r="AA32" s="607"/>
      <c r="AB32" s="607">
        <v>31050</v>
      </c>
      <c r="AC32" s="607"/>
      <c r="AD32" s="607"/>
      <c r="AE32" s="607"/>
      <c r="AF32" s="1012"/>
      <c r="AG32" s="1012"/>
      <c r="AH32" s="1004"/>
      <c r="AI32" s="1014"/>
      <c r="AJ32" s="1014"/>
      <c r="AK32" s="495" t="s">
        <v>398</v>
      </c>
    </row>
    <row r="33" spans="2:37" ht="57.75" customHeight="1">
      <c r="B33" s="838"/>
      <c r="C33" s="262" t="s">
        <v>444</v>
      </c>
      <c r="D33" s="288"/>
      <c r="E33" s="248" t="s">
        <v>445</v>
      </c>
      <c r="F33" s="326"/>
      <c r="G33" s="504"/>
      <c r="H33" s="327"/>
      <c r="I33" s="664" t="s">
        <v>445</v>
      </c>
      <c r="J33" s="468" t="s">
        <v>446</v>
      </c>
      <c r="K33" s="563">
        <v>0</v>
      </c>
      <c r="L33" s="563">
        <v>30</v>
      </c>
      <c r="M33" s="505">
        <v>5</v>
      </c>
      <c r="N33" s="495"/>
      <c r="O33" s="497"/>
      <c r="P33" s="507"/>
      <c r="Q33" s="267"/>
      <c r="R33" s="508"/>
      <c r="S33" s="607"/>
      <c r="T33" s="607"/>
      <c r="U33" s="607"/>
      <c r="V33" s="607"/>
      <c r="W33" s="607"/>
      <c r="X33" s="607"/>
      <c r="Y33" s="607"/>
      <c r="Z33" s="607"/>
      <c r="AA33" s="607"/>
      <c r="AB33" s="607">
        <v>20000</v>
      </c>
      <c r="AC33" s="607"/>
      <c r="AD33" s="607"/>
      <c r="AE33" s="607"/>
      <c r="AF33" s="1012"/>
      <c r="AG33" s="1012"/>
      <c r="AH33" s="1004"/>
      <c r="AI33" s="1014"/>
      <c r="AJ33" s="1014"/>
      <c r="AK33" s="495" t="s">
        <v>398</v>
      </c>
    </row>
    <row r="34" spans="2:37" ht="67.5" customHeight="1">
      <c r="B34" s="838"/>
      <c r="C34" s="262" t="s">
        <v>447</v>
      </c>
      <c r="D34" s="288"/>
      <c r="E34" s="248" t="s">
        <v>448</v>
      </c>
      <c r="F34" s="326"/>
      <c r="G34" s="504"/>
      <c r="H34" s="327"/>
      <c r="I34" s="664" t="s">
        <v>448</v>
      </c>
      <c r="J34" s="468" t="s">
        <v>482</v>
      </c>
      <c r="K34" s="563">
        <v>0</v>
      </c>
      <c r="L34" s="563">
        <v>40</v>
      </c>
      <c r="M34" s="505">
        <v>40</v>
      </c>
      <c r="N34" s="495"/>
      <c r="O34" s="497"/>
      <c r="P34" s="507"/>
      <c r="Q34" s="267"/>
      <c r="R34" s="508"/>
      <c r="S34" s="607"/>
      <c r="T34" s="607"/>
      <c r="U34" s="607"/>
      <c r="V34" s="607"/>
      <c r="W34" s="607"/>
      <c r="X34" s="607"/>
      <c r="Y34" s="607"/>
      <c r="Z34" s="607"/>
      <c r="AA34" s="607"/>
      <c r="AB34" s="607">
        <v>36225</v>
      </c>
      <c r="AC34" s="607"/>
      <c r="AD34" s="607"/>
      <c r="AE34" s="607"/>
      <c r="AF34" s="1012"/>
      <c r="AG34" s="1012"/>
      <c r="AH34" s="1004"/>
      <c r="AI34" s="1014"/>
      <c r="AJ34" s="1014"/>
      <c r="AK34" s="495" t="s">
        <v>398</v>
      </c>
    </row>
    <row r="35" spans="2:37" ht="49.5" customHeight="1">
      <c r="B35" s="838"/>
      <c r="C35" s="262" t="s">
        <v>425</v>
      </c>
      <c r="D35" s="288"/>
      <c r="E35" s="248" t="s">
        <v>426</v>
      </c>
      <c r="F35" s="326"/>
      <c r="G35" s="504"/>
      <c r="H35" s="327"/>
      <c r="I35" s="664" t="s">
        <v>426</v>
      </c>
      <c r="J35" s="468" t="s">
        <v>424</v>
      </c>
      <c r="K35" s="563">
        <v>6</v>
      </c>
      <c r="L35" s="563">
        <v>6</v>
      </c>
      <c r="M35" s="505">
        <v>6</v>
      </c>
      <c r="N35" s="495"/>
      <c r="O35" s="501"/>
      <c r="P35" s="507"/>
      <c r="Q35" s="267"/>
      <c r="R35" s="508"/>
      <c r="S35" s="607"/>
      <c r="T35" s="607"/>
      <c r="U35" s="607"/>
      <c r="V35" s="607"/>
      <c r="W35" s="607"/>
      <c r="X35" s="607"/>
      <c r="Y35" s="607"/>
      <c r="Z35" s="607"/>
      <c r="AA35" s="607"/>
      <c r="AB35" s="607">
        <v>7866</v>
      </c>
      <c r="AC35" s="607"/>
      <c r="AD35" s="607"/>
      <c r="AE35" s="607"/>
      <c r="AF35" s="1063"/>
      <c r="AG35" s="1063"/>
      <c r="AH35" s="1054"/>
      <c r="AI35" s="1014"/>
      <c r="AJ35" s="1014"/>
      <c r="AK35" s="495" t="s">
        <v>398</v>
      </c>
    </row>
    <row r="36" spans="2:37" ht="15">
      <c r="B36" s="838"/>
      <c r="C36" s="262"/>
      <c r="D36" s="288"/>
      <c r="E36" s="248"/>
      <c r="F36" s="326"/>
      <c r="G36" s="504"/>
      <c r="H36" s="327"/>
      <c r="I36" s="598"/>
      <c r="J36" s="598"/>
      <c r="K36" s="478"/>
      <c r="L36" s="496"/>
      <c r="M36" s="505"/>
      <c r="N36" s="495"/>
      <c r="O36" s="497"/>
      <c r="P36" s="507"/>
      <c r="Q36" s="267"/>
      <c r="R36" s="508"/>
      <c r="S36" s="607"/>
      <c r="T36" s="607"/>
      <c r="U36" s="607"/>
      <c r="V36" s="607"/>
      <c r="W36" s="607"/>
      <c r="X36" s="607"/>
      <c r="Y36" s="607"/>
      <c r="Z36" s="607"/>
      <c r="AA36" s="607"/>
      <c r="AB36" s="607"/>
      <c r="AC36" s="607"/>
      <c r="AD36" s="607"/>
      <c r="AE36" s="607"/>
      <c r="AF36" s="266"/>
      <c r="AG36" s="266"/>
      <c r="AH36" s="651"/>
      <c r="AI36" s="1014"/>
      <c r="AJ36" s="1014"/>
      <c r="AK36" s="495"/>
    </row>
    <row r="37" spans="2:37" ht="15.75" thickBot="1">
      <c r="B37" s="839"/>
      <c r="C37" s="652"/>
      <c r="D37" s="290"/>
      <c r="E37" s="510"/>
      <c r="F37" s="510"/>
      <c r="G37" s="653"/>
      <c r="H37" s="328"/>
      <c r="I37" s="654"/>
      <c r="J37" s="654"/>
      <c r="K37" s="291"/>
      <c r="L37" s="655"/>
      <c r="M37" s="656"/>
      <c r="N37" s="495"/>
      <c r="O37" s="553"/>
      <c r="P37" s="511"/>
      <c r="Q37" s="284"/>
      <c r="R37" s="512"/>
      <c r="S37" s="637"/>
      <c r="T37" s="637"/>
      <c r="U37" s="637"/>
      <c r="V37" s="637"/>
      <c r="W37" s="637"/>
      <c r="X37" s="637"/>
      <c r="Y37" s="637"/>
      <c r="Z37" s="637"/>
      <c r="AA37" s="637"/>
      <c r="AB37" s="637"/>
      <c r="AC37" s="637"/>
      <c r="AD37" s="637"/>
      <c r="AE37" s="637"/>
      <c r="AF37" s="283"/>
      <c r="AG37" s="283"/>
      <c r="AH37" s="513"/>
      <c r="AI37" s="976"/>
      <c r="AJ37" s="976"/>
      <c r="AK37" s="495"/>
    </row>
    <row r="38" spans="2:37" ht="15.75" thickBot="1">
      <c r="B38" s="514"/>
      <c r="C38" s="245"/>
      <c r="D38" s="515"/>
      <c r="E38" s="515"/>
      <c r="F38" s="515"/>
      <c r="G38" s="515"/>
      <c r="H38" s="515"/>
      <c r="I38" s="515"/>
      <c r="J38" s="515"/>
      <c r="K38" s="515"/>
      <c r="L38" s="515"/>
      <c r="M38" s="515"/>
      <c r="N38" s="515"/>
      <c r="O38" s="515"/>
      <c r="P38" s="515"/>
      <c r="Q38" s="515"/>
      <c r="R38" s="515"/>
      <c r="S38" s="515"/>
      <c r="T38" s="515"/>
      <c r="U38" s="515"/>
      <c r="V38" s="515"/>
      <c r="W38" s="515"/>
      <c r="X38" s="515"/>
      <c r="Y38" s="515"/>
      <c r="Z38" s="515"/>
      <c r="AA38" s="515"/>
      <c r="AB38" s="515"/>
      <c r="AC38" s="515"/>
      <c r="AD38" s="515"/>
      <c r="AE38" s="515"/>
      <c r="AF38" s="515"/>
      <c r="AG38" s="515"/>
      <c r="AH38" s="515"/>
      <c r="AI38" s="515"/>
      <c r="AJ38" s="515"/>
      <c r="AK38" s="516"/>
    </row>
    <row r="39" ht="15"/>
    <row r="40" ht="15"/>
    <row r="41" spans="2:37" ht="42.75" customHeight="1">
      <c r="B41" s="1060" t="s">
        <v>411</v>
      </c>
      <c r="C41" s="1061"/>
      <c r="D41" s="1061"/>
      <c r="E41" s="1061"/>
      <c r="F41" s="1061"/>
      <c r="G41" s="1061"/>
      <c r="H41" s="1061"/>
      <c r="I41" s="1062"/>
      <c r="J41" s="793" t="s">
        <v>412</v>
      </c>
      <c r="K41" s="794"/>
      <c r="L41" s="794"/>
      <c r="M41" s="794"/>
      <c r="N41" s="794"/>
      <c r="O41" s="794"/>
      <c r="P41" s="794"/>
      <c r="Q41" s="794"/>
      <c r="R41" s="794"/>
      <c r="S41" s="794"/>
      <c r="T41" s="794"/>
      <c r="U41" s="795"/>
      <c r="V41" s="793" t="s">
        <v>16</v>
      </c>
      <c r="W41" s="796"/>
      <c r="X41" s="796"/>
      <c r="Y41" s="796"/>
      <c r="Z41" s="796"/>
      <c r="AA41" s="796"/>
      <c r="AB41" s="796"/>
      <c r="AC41" s="796"/>
      <c r="AD41" s="796"/>
      <c r="AE41" s="796"/>
      <c r="AF41" s="796"/>
      <c r="AG41" s="796"/>
      <c r="AH41" s="796"/>
      <c r="AI41" s="796"/>
      <c r="AJ41" s="796"/>
      <c r="AK41" s="797"/>
    </row>
    <row r="42" spans="2:37" ht="30.75" customHeight="1" thickBot="1">
      <c r="B42" s="1064" t="s">
        <v>449</v>
      </c>
      <c r="C42" s="1049"/>
      <c r="D42" s="1049"/>
      <c r="E42" s="1050"/>
      <c r="F42" s="657"/>
      <c r="G42" s="1051" t="s">
        <v>324</v>
      </c>
      <c r="H42" s="1051"/>
      <c r="I42" s="1051"/>
      <c r="J42" s="730"/>
      <c r="K42" s="730"/>
      <c r="L42" s="730"/>
      <c r="M42" s="730"/>
      <c r="N42" s="730"/>
      <c r="O42" s="731"/>
      <c r="P42" s="801" t="s">
        <v>0</v>
      </c>
      <c r="Q42" s="802"/>
      <c r="R42" s="802"/>
      <c r="S42" s="802"/>
      <c r="T42" s="802"/>
      <c r="U42" s="802"/>
      <c r="V42" s="802"/>
      <c r="W42" s="802"/>
      <c r="X42" s="802"/>
      <c r="Y42" s="802"/>
      <c r="Z42" s="802"/>
      <c r="AA42" s="802"/>
      <c r="AB42" s="802"/>
      <c r="AC42" s="802"/>
      <c r="AD42" s="802"/>
      <c r="AE42" s="802"/>
      <c r="AF42" s="802"/>
      <c r="AG42" s="803"/>
      <c r="AH42" s="804" t="s">
        <v>1</v>
      </c>
      <c r="AI42" s="805"/>
      <c r="AJ42" s="805"/>
      <c r="AK42" s="806"/>
    </row>
    <row r="43" spans="2:37" ht="15">
      <c r="B43" s="807" t="s">
        <v>17</v>
      </c>
      <c r="C43" s="1065"/>
      <c r="D43" s="809" t="s">
        <v>2</v>
      </c>
      <c r="E43" s="810"/>
      <c r="F43" s="810"/>
      <c r="G43" s="810"/>
      <c r="H43" s="810"/>
      <c r="I43" s="810"/>
      <c r="J43" s="813" t="s">
        <v>3</v>
      </c>
      <c r="K43" s="815" t="s">
        <v>18</v>
      </c>
      <c r="L43" s="815" t="s">
        <v>4</v>
      </c>
      <c r="M43" s="817" t="s">
        <v>41</v>
      </c>
      <c r="N43" s="824" t="s">
        <v>19</v>
      </c>
      <c r="O43" s="826" t="s">
        <v>20</v>
      </c>
      <c r="P43" s="828" t="s">
        <v>30</v>
      </c>
      <c r="Q43" s="820"/>
      <c r="R43" s="819" t="s">
        <v>31</v>
      </c>
      <c r="S43" s="820"/>
      <c r="T43" s="819" t="s">
        <v>32</v>
      </c>
      <c r="U43" s="820"/>
      <c r="V43" s="819" t="s">
        <v>7</v>
      </c>
      <c r="W43" s="820"/>
      <c r="X43" s="819" t="s">
        <v>6</v>
      </c>
      <c r="Y43" s="820"/>
      <c r="Z43" s="819" t="s">
        <v>33</v>
      </c>
      <c r="AA43" s="820"/>
      <c r="AB43" s="819" t="s">
        <v>5</v>
      </c>
      <c r="AC43" s="820"/>
      <c r="AD43" s="819" t="s">
        <v>8</v>
      </c>
      <c r="AE43" s="820"/>
      <c r="AF43" s="819" t="s">
        <v>9</v>
      </c>
      <c r="AG43" s="821"/>
      <c r="AH43" s="822" t="s">
        <v>10</v>
      </c>
      <c r="AI43" s="829" t="s">
        <v>11</v>
      </c>
      <c r="AJ43" s="831" t="s">
        <v>140</v>
      </c>
      <c r="AK43" s="833" t="s">
        <v>21</v>
      </c>
    </row>
    <row r="44" spans="2:37" ht="79.5" customHeight="1" thickBot="1">
      <c r="B44" s="808"/>
      <c r="C44" s="1059"/>
      <c r="D44" s="811"/>
      <c r="E44" s="812"/>
      <c r="F44" s="812"/>
      <c r="G44" s="812"/>
      <c r="H44" s="812"/>
      <c r="I44" s="812"/>
      <c r="J44" s="814"/>
      <c r="K44" s="816" t="s">
        <v>18</v>
      </c>
      <c r="L44" s="816"/>
      <c r="M44" s="818"/>
      <c r="N44" s="825"/>
      <c r="O44" s="827"/>
      <c r="P44" s="190" t="s">
        <v>22</v>
      </c>
      <c r="Q44" s="191" t="s">
        <v>23</v>
      </c>
      <c r="R44" s="192" t="s">
        <v>22</v>
      </c>
      <c r="S44" s="191" t="s">
        <v>23</v>
      </c>
      <c r="T44" s="192" t="s">
        <v>22</v>
      </c>
      <c r="U44" s="191" t="s">
        <v>23</v>
      </c>
      <c r="V44" s="192" t="s">
        <v>22</v>
      </c>
      <c r="W44" s="191" t="s">
        <v>23</v>
      </c>
      <c r="X44" s="192" t="s">
        <v>22</v>
      </c>
      <c r="Y44" s="191" t="s">
        <v>23</v>
      </c>
      <c r="Z44" s="192" t="s">
        <v>22</v>
      </c>
      <c r="AA44" s="191" t="s">
        <v>23</v>
      </c>
      <c r="AB44" s="192" t="s">
        <v>22</v>
      </c>
      <c r="AC44" s="191" t="s">
        <v>24</v>
      </c>
      <c r="AD44" s="192" t="s">
        <v>22</v>
      </c>
      <c r="AE44" s="191" t="s">
        <v>24</v>
      </c>
      <c r="AF44" s="192" t="s">
        <v>22</v>
      </c>
      <c r="AG44" s="193" t="s">
        <v>24</v>
      </c>
      <c r="AH44" s="823"/>
      <c r="AI44" s="830"/>
      <c r="AJ44" s="832"/>
      <c r="AK44" s="834"/>
    </row>
    <row r="45" spans="2:37" ht="39" customHeight="1" thickBot="1">
      <c r="B45" s="194" t="s">
        <v>389</v>
      </c>
      <c r="C45" s="489"/>
      <c r="D45" s="835" t="s">
        <v>413</v>
      </c>
      <c r="E45" s="836"/>
      <c r="F45" s="836"/>
      <c r="G45" s="836"/>
      <c r="H45" s="836"/>
      <c r="I45" s="836"/>
      <c r="J45" s="196" t="s">
        <v>143</v>
      </c>
      <c r="K45" s="197"/>
      <c r="L45" s="198"/>
      <c r="M45" s="198"/>
      <c r="N45" s="199"/>
      <c r="O45" s="200"/>
      <c r="P45" s="201">
        <f aca="true" t="shared" si="3" ref="P45:AE45">+P47</f>
        <v>0</v>
      </c>
      <c r="Q45" s="202">
        <f t="shared" si="3"/>
        <v>0</v>
      </c>
      <c r="R45" s="202">
        <f t="shared" si="3"/>
        <v>0</v>
      </c>
      <c r="S45" s="202">
        <f t="shared" si="3"/>
        <v>0</v>
      </c>
      <c r="T45" s="202">
        <f t="shared" si="3"/>
        <v>0</v>
      </c>
      <c r="U45" s="202">
        <f t="shared" si="3"/>
        <v>0</v>
      </c>
      <c r="V45" s="202">
        <f t="shared" si="3"/>
        <v>0</v>
      </c>
      <c r="W45" s="202">
        <f t="shared" si="3"/>
        <v>0</v>
      </c>
      <c r="X45" s="202">
        <f t="shared" si="3"/>
        <v>0</v>
      </c>
      <c r="Y45" s="202">
        <f t="shared" si="3"/>
        <v>0</v>
      </c>
      <c r="Z45" s="202">
        <f t="shared" si="3"/>
        <v>0</v>
      </c>
      <c r="AA45" s="202">
        <f t="shared" si="3"/>
        <v>0</v>
      </c>
      <c r="AB45" s="202">
        <f t="shared" si="3"/>
        <v>93841</v>
      </c>
      <c r="AC45" s="202">
        <f t="shared" si="3"/>
        <v>0</v>
      </c>
      <c r="AD45" s="202">
        <f t="shared" si="3"/>
        <v>0</v>
      </c>
      <c r="AE45" s="202">
        <f t="shared" si="3"/>
        <v>0</v>
      </c>
      <c r="AF45" s="202">
        <f>+P45+R45+T45+V45+X45+Z45+AB45+AD45</f>
        <v>93841</v>
      </c>
      <c r="AG45" s="203">
        <f>+AE45+AC45+AA45+Y45+W45+U45+S45+Q45</f>
        <v>0</v>
      </c>
      <c r="AH45" s="204" t="e">
        <f>AH47+AH55+#REF!</f>
        <v>#REF!</v>
      </c>
      <c r="AI45" s="205"/>
      <c r="AJ45" s="205"/>
      <c r="AK45" s="206"/>
    </row>
    <row r="46" spans="2:37" ht="15.75" thickBot="1">
      <c r="B46" s="488"/>
      <c r="C46"/>
      <c r="D46" s="489"/>
      <c r="E46" s="489"/>
      <c r="F46" s="489"/>
      <c r="G46" s="489"/>
      <c r="H46" s="489"/>
      <c r="I46" s="489"/>
      <c r="J46" s="489"/>
      <c r="K46" s="489"/>
      <c r="L46" s="489"/>
      <c r="M46" s="489"/>
      <c r="N46" s="489"/>
      <c r="O46" s="489"/>
      <c r="P46" s="489"/>
      <c r="Q46" s="489"/>
      <c r="R46" s="489"/>
      <c r="S46" s="489"/>
      <c r="T46" s="489"/>
      <c r="U46" s="489"/>
      <c r="V46" s="489"/>
      <c r="W46" s="489"/>
      <c r="X46" s="489"/>
      <c r="Y46" s="489"/>
      <c r="Z46" s="489"/>
      <c r="AA46" s="489"/>
      <c r="AB46" s="489"/>
      <c r="AC46" s="489"/>
      <c r="AD46" s="489"/>
      <c r="AE46" s="489"/>
      <c r="AF46" s="489"/>
      <c r="AG46" s="489"/>
      <c r="AH46" s="489"/>
      <c r="AI46" s="489"/>
      <c r="AJ46" s="489"/>
      <c r="AK46" s="490"/>
    </row>
    <row r="47" spans="2:37" ht="84.75" customHeight="1" thickBot="1">
      <c r="B47" s="244" t="s">
        <v>12</v>
      </c>
      <c r="C47" s="245" t="s">
        <v>287</v>
      </c>
      <c r="D47" s="209" t="s">
        <v>28</v>
      </c>
      <c r="E47" s="209" t="s">
        <v>13</v>
      </c>
      <c r="F47" s="209" t="s">
        <v>294</v>
      </c>
      <c r="G47" s="211" t="s">
        <v>25</v>
      </c>
      <c r="H47" s="321" t="s">
        <v>26</v>
      </c>
      <c r="I47" s="322" t="s">
        <v>145</v>
      </c>
      <c r="J47" s="269" t="s">
        <v>29</v>
      </c>
      <c r="K47" s="323"/>
      <c r="L47" s="323"/>
      <c r="M47" s="323"/>
      <c r="N47" s="323"/>
      <c r="O47" s="324"/>
      <c r="P47" s="219">
        <f aca="true" t="shared" si="4" ref="P47:AE47">SUM(P48:P53)</f>
        <v>0</v>
      </c>
      <c r="Q47" s="220">
        <f t="shared" si="4"/>
        <v>0</v>
      </c>
      <c r="R47" s="221">
        <f t="shared" si="4"/>
        <v>0</v>
      </c>
      <c r="S47" s="220">
        <f t="shared" si="4"/>
        <v>0</v>
      </c>
      <c r="T47" s="221">
        <f t="shared" si="4"/>
        <v>0</v>
      </c>
      <c r="U47" s="220">
        <f t="shared" si="4"/>
        <v>0</v>
      </c>
      <c r="V47" s="221">
        <f t="shared" si="4"/>
        <v>0</v>
      </c>
      <c r="W47" s="220">
        <f t="shared" si="4"/>
        <v>0</v>
      </c>
      <c r="X47" s="221">
        <f t="shared" si="4"/>
        <v>0</v>
      </c>
      <c r="Y47" s="220">
        <f t="shared" si="4"/>
        <v>0</v>
      </c>
      <c r="Z47" s="221">
        <f t="shared" si="4"/>
        <v>0</v>
      </c>
      <c r="AA47" s="220">
        <f t="shared" si="4"/>
        <v>0</v>
      </c>
      <c r="AB47" s="221">
        <f t="shared" si="4"/>
        <v>93841</v>
      </c>
      <c r="AC47" s="220">
        <f t="shared" si="4"/>
        <v>0</v>
      </c>
      <c r="AD47" s="221">
        <f t="shared" si="4"/>
        <v>0</v>
      </c>
      <c r="AE47" s="220">
        <f t="shared" si="4"/>
        <v>0</v>
      </c>
      <c r="AF47" s="629">
        <f>+AD47+AB47+Z47+X47+V47+P47</f>
        <v>93841</v>
      </c>
      <c r="AG47" s="220">
        <f>+AE47+AC47+AA47+Y47+W47+U47+S47+Q47</f>
        <v>0</v>
      </c>
      <c r="AH47" s="223">
        <f>SUM(AH48:AH53)</f>
        <v>0</v>
      </c>
      <c r="AI47" s="224"/>
      <c r="AJ47" s="224"/>
      <c r="AK47" s="225"/>
    </row>
    <row r="48" spans="2:37" ht="38.25" customHeight="1">
      <c r="B48" s="837" t="s">
        <v>434</v>
      </c>
      <c r="C48" s="270" t="s">
        <v>450</v>
      </c>
      <c r="D48" s="247"/>
      <c r="E48" s="249" t="s">
        <v>451</v>
      </c>
      <c r="F48" s="249"/>
      <c r="G48" s="491"/>
      <c r="H48" s="239"/>
      <c r="I48" s="249" t="s">
        <v>451</v>
      </c>
      <c r="J48" s="598" t="s">
        <v>452</v>
      </c>
      <c r="K48" s="563">
        <v>0</v>
      </c>
      <c r="L48" s="563">
        <v>2</v>
      </c>
      <c r="M48" s="236"/>
      <c r="N48" s="236"/>
      <c r="O48" s="493"/>
      <c r="P48" s="633"/>
      <c r="Q48" s="617"/>
      <c r="R48" s="634"/>
      <c r="S48" s="615"/>
      <c r="T48" s="615"/>
      <c r="U48" s="615"/>
      <c r="V48" s="615"/>
      <c r="W48" s="615"/>
      <c r="X48" s="615"/>
      <c r="Y48" s="615"/>
      <c r="Z48" s="615"/>
      <c r="AA48" s="615"/>
      <c r="AB48" s="615">
        <v>15000</v>
      </c>
      <c r="AC48" s="615"/>
      <c r="AD48" s="604"/>
      <c r="AE48" s="604"/>
      <c r="AF48" s="604"/>
      <c r="AG48" s="604"/>
      <c r="AH48" s="1029" t="s">
        <v>396</v>
      </c>
      <c r="AI48" s="975"/>
      <c r="AJ48" s="975"/>
      <c r="AK48" s="1066" t="s">
        <v>398</v>
      </c>
    </row>
    <row r="49" spans="2:37" ht="69" customHeight="1">
      <c r="B49" s="838"/>
      <c r="C49" s="262" t="s">
        <v>453</v>
      </c>
      <c r="D49" s="288"/>
      <c r="E49" s="237" t="s">
        <v>454</v>
      </c>
      <c r="F49" s="237"/>
      <c r="G49" s="494"/>
      <c r="H49" s="263"/>
      <c r="I49" s="237" t="s">
        <v>454</v>
      </c>
      <c r="J49" s="598" t="s">
        <v>455</v>
      </c>
      <c r="K49" s="563">
        <v>100</v>
      </c>
      <c r="L49" s="563">
        <v>100</v>
      </c>
      <c r="M49" s="495"/>
      <c r="N49" s="495"/>
      <c r="O49" s="497"/>
      <c r="P49" s="498"/>
      <c r="Q49" s="232"/>
      <c r="R49" s="499"/>
      <c r="S49" s="604"/>
      <c r="T49" s="604"/>
      <c r="U49" s="604"/>
      <c r="V49" s="604"/>
      <c r="W49" s="604"/>
      <c r="X49" s="604"/>
      <c r="Y49" s="604"/>
      <c r="Z49" s="604"/>
      <c r="AA49" s="604"/>
      <c r="AB49" s="604">
        <v>20700</v>
      </c>
      <c r="AC49" s="604"/>
      <c r="AD49" s="604"/>
      <c r="AE49" s="604"/>
      <c r="AF49" s="259"/>
      <c r="AG49" s="259"/>
      <c r="AH49" s="1004"/>
      <c r="AI49" s="975"/>
      <c r="AJ49" s="975"/>
      <c r="AK49" s="1067"/>
    </row>
    <row r="50" spans="2:37" ht="62.25" customHeight="1">
      <c r="B50" s="838"/>
      <c r="C50" s="262" t="s">
        <v>456</v>
      </c>
      <c r="D50" s="288"/>
      <c r="E50" s="237" t="s">
        <v>457</v>
      </c>
      <c r="F50" s="237"/>
      <c r="G50" s="500"/>
      <c r="H50" s="263"/>
      <c r="I50" s="237" t="s">
        <v>457</v>
      </c>
      <c r="J50" s="598" t="s">
        <v>458</v>
      </c>
      <c r="K50" s="563">
        <v>100</v>
      </c>
      <c r="L50" s="563">
        <v>100</v>
      </c>
      <c r="M50" s="495"/>
      <c r="N50" s="495"/>
      <c r="O50" s="501"/>
      <c r="P50" s="502"/>
      <c r="Q50" s="232"/>
      <c r="R50" s="503"/>
      <c r="S50" s="604"/>
      <c r="T50" s="604"/>
      <c r="U50" s="604"/>
      <c r="V50" s="604"/>
      <c r="W50" s="604"/>
      <c r="X50" s="604"/>
      <c r="Y50" s="604"/>
      <c r="Z50" s="604"/>
      <c r="AA50" s="604"/>
      <c r="AB50" s="604">
        <v>16000</v>
      </c>
      <c r="AC50" s="604"/>
      <c r="AD50" s="604"/>
      <c r="AE50" s="604"/>
      <c r="AF50" s="259"/>
      <c r="AG50" s="259"/>
      <c r="AH50" s="1004"/>
      <c r="AI50" s="975"/>
      <c r="AJ50" s="975"/>
      <c r="AK50" s="1067"/>
    </row>
    <row r="51" spans="2:37" ht="49.5" customHeight="1">
      <c r="B51" s="838"/>
      <c r="C51" s="579" t="s">
        <v>459</v>
      </c>
      <c r="D51" s="288"/>
      <c r="E51" s="326" t="s">
        <v>460</v>
      </c>
      <c r="F51" s="326"/>
      <c r="G51" s="504"/>
      <c r="H51" s="327"/>
      <c r="I51" s="326" t="s">
        <v>460</v>
      </c>
      <c r="J51" s="598" t="s">
        <v>461</v>
      </c>
      <c r="K51" s="563">
        <v>10</v>
      </c>
      <c r="L51" s="563">
        <v>10</v>
      </c>
      <c r="M51" s="505"/>
      <c r="N51" s="495"/>
      <c r="O51" s="506"/>
      <c r="P51" s="507"/>
      <c r="Q51" s="267"/>
      <c r="R51" s="508"/>
      <c r="S51" s="607"/>
      <c r="T51" s="607"/>
      <c r="U51" s="607"/>
      <c r="V51" s="607"/>
      <c r="W51" s="607"/>
      <c r="X51" s="607"/>
      <c r="Y51" s="607"/>
      <c r="Z51" s="607"/>
      <c r="AA51" s="607"/>
      <c r="AB51" s="607">
        <v>35000</v>
      </c>
      <c r="AC51" s="607"/>
      <c r="AD51" s="607"/>
      <c r="AE51" s="607"/>
      <c r="AF51" s="266"/>
      <c r="AG51" s="266"/>
      <c r="AH51" s="1004"/>
      <c r="AI51" s="1014"/>
      <c r="AJ51" s="1014"/>
      <c r="AK51" s="1067"/>
    </row>
    <row r="52" spans="2:37" ht="45" customHeight="1">
      <c r="B52" s="838"/>
      <c r="C52" s="474" t="s">
        <v>425</v>
      </c>
      <c r="D52" s="288"/>
      <c r="E52" s="248" t="s">
        <v>426</v>
      </c>
      <c r="F52" s="326"/>
      <c r="G52" s="504"/>
      <c r="H52" s="327"/>
      <c r="I52" s="248" t="s">
        <v>426</v>
      </c>
      <c r="J52" s="598" t="s">
        <v>424</v>
      </c>
      <c r="K52" s="563">
        <v>6</v>
      </c>
      <c r="L52" s="563">
        <v>6</v>
      </c>
      <c r="M52" s="505"/>
      <c r="N52" s="495"/>
      <c r="O52" s="497"/>
      <c r="P52" s="507"/>
      <c r="Q52" s="267"/>
      <c r="R52" s="508"/>
      <c r="S52" s="607"/>
      <c r="T52" s="607"/>
      <c r="U52" s="607"/>
      <c r="V52" s="607"/>
      <c r="W52" s="607"/>
      <c r="X52" s="607"/>
      <c r="Y52" s="607"/>
      <c r="Z52" s="607"/>
      <c r="AA52" s="607"/>
      <c r="AB52" s="607">
        <v>7141</v>
      </c>
      <c r="AC52" s="607"/>
      <c r="AD52" s="607"/>
      <c r="AE52" s="607"/>
      <c r="AF52" s="266"/>
      <c r="AG52" s="266"/>
      <c r="AH52" s="1054"/>
      <c r="AI52" s="1014"/>
      <c r="AJ52" s="1014"/>
      <c r="AK52" s="1068"/>
    </row>
    <row r="53" spans="2:37" ht="15.75" thickBot="1">
      <c r="B53" s="839"/>
      <c r="C53" s="652"/>
      <c r="D53" s="290"/>
      <c r="E53" s="510"/>
      <c r="F53" s="510"/>
      <c r="G53" s="653"/>
      <c r="H53" s="328"/>
      <c r="I53" s="654"/>
      <c r="J53" s="654"/>
      <c r="K53" s="291"/>
      <c r="L53" s="655"/>
      <c r="M53" s="656"/>
      <c r="N53" s="495"/>
      <c r="O53" s="553"/>
      <c r="P53" s="511"/>
      <c r="Q53" s="284"/>
      <c r="R53" s="512"/>
      <c r="S53" s="637"/>
      <c r="T53" s="637"/>
      <c r="U53" s="637"/>
      <c r="V53" s="637"/>
      <c r="W53" s="637"/>
      <c r="X53" s="637"/>
      <c r="Y53" s="637"/>
      <c r="Z53" s="637"/>
      <c r="AA53" s="637"/>
      <c r="AB53" s="637"/>
      <c r="AC53" s="637"/>
      <c r="AD53" s="637"/>
      <c r="AE53" s="637"/>
      <c r="AF53" s="283"/>
      <c r="AG53" s="283"/>
      <c r="AH53" s="513"/>
      <c r="AI53" s="976"/>
      <c r="AJ53" s="976"/>
      <c r="AK53" s="495"/>
    </row>
    <row r="54" ht="15"/>
    <row r="55" ht="15"/>
    <row r="56" ht="15"/>
    <row r="57" spans="2:37" ht="44.25" customHeight="1">
      <c r="B57" s="1060" t="s">
        <v>411</v>
      </c>
      <c r="C57" s="1061"/>
      <c r="D57" s="1061"/>
      <c r="E57" s="1061"/>
      <c r="F57" s="1061"/>
      <c r="G57" s="1061"/>
      <c r="H57" s="1061"/>
      <c r="I57" s="1062"/>
      <c r="J57" s="793" t="s">
        <v>412</v>
      </c>
      <c r="K57" s="794"/>
      <c r="L57" s="794"/>
      <c r="M57" s="794"/>
      <c r="N57" s="794"/>
      <c r="O57" s="794"/>
      <c r="P57" s="794"/>
      <c r="Q57" s="794"/>
      <c r="R57" s="794"/>
      <c r="S57" s="794"/>
      <c r="T57" s="794"/>
      <c r="U57" s="795"/>
      <c r="V57" s="793" t="s">
        <v>16</v>
      </c>
      <c r="W57" s="796"/>
      <c r="X57" s="796"/>
      <c r="Y57" s="796"/>
      <c r="Z57" s="796"/>
      <c r="AA57" s="796"/>
      <c r="AB57" s="796"/>
      <c r="AC57" s="796"/>
      <c r="AD57" s="796"/>
      <c r="AE57" s="796"/>
      <c r="AF57" s="796"/>
      <c r="AG57" s="796"/>
      <c r="AH57" s="796"/>
      <c r="AI57" s="796"/>
      <c r="AJ57" s="796"/>
      <c r="AK57" s="797"/>
    </row>
    <row r="58" spans="2:37" ht="30.75" customHeight="1" thickBot="1">
      <c r="B58" s="1064" t="s">
        <v>462</v>
      </c>
      <c r="C58" s="1049"/>
      <c r="D58" s="1049"/>
      <c r="E58" s="1050"/>
      <c r="F58" s="657"/>
      <c r="G58" s="1051" t="s">
        <v>324</v>
      </c>
      <c r="H58" s="1051"/>
      <c r="I58" s="1051"/>
      <c r="J58" s="730"/>
      <c r="K58" s="730"/>
      <c r="L58" s="730"/>
      <c r="M58" s="730"/>
      <c r="N58" s="730"/>
      <c r="O58" s="731"/>
      <c r="P58" s="801" t="s">
        <v>0</v>
      </c>
      <c r="Q58" s="802"/>
      <c r="R58" s="802"/>
      <c r="S58" s="802"/>
      <c r="T58" s="802"/>
      <c r="U58" s="802"/>
      <c r="V58" s="802"/>
      <c r="W58" s="802"/>
      <c r="X58" s="802"/>
      <c r="Y58" s="802"/>
      <c r="Z58" s="802"/>
      <c r="AA58" s="802"/>
      <c r="AB58" s="802"/>
      <c r="AC58" s="802"/>
      <c r="AD58" s="802"/>
      <c r="AE58" s="802"/>
      <c r="AF58" s="802"/>
      <c r="AG58" s="803"/>
      <c r="AH58" s="804" t="s">
        <v>1</v>
      </c>
      <c r="AI58" s="805"/>
      <c r="AJ58" s="805"/>
      <c r="AK58" s="806"/>
    </row>
    <row r="59" spans="2:37" ht="15">
      <c r="B59" s="807" t="s">
        <v>17</v>
      </c>
      <c r="C59" s="658"/>
      <c r="D59" s="809" t="s">
        <v>2</v>
      </c>
      <c r="E59" s="810"/>
      <c r="F59" s="810"/>
      <c r="G59" s="810"/>
      <c r="H59" s="810"/>
      <c r="I59" s="810"/>
      <c r="J59" s="813" t="s">
        <v>3</v>
      </c>
      <c r="K59" s="815" t="s">
        <v>18</v>
      </c>
      <c r="L59" s="815" t="s">
        <v>4</v>
      </c>
      <c r="M59" s="817" t="s">
        <v>41</v>
      </c>
      <c r="N59" s="824" t="s">
        <v>19</v>
      </c>
      <c r="O59" s="826" t="s">
        <v>20</v>
      </c>
      <c r="P59" s="828" t="s">
        <v>30</v>
      </c>
      <c r="Q59" s="820"/>
      <c r="R59" s="819" t="s">
        <v>31</v>
      </c>
      <c r="S59" s="820"/>
      <c r="T59" s="819" t="s">
        <v>32</v>
      </c>
      <c r="U59" s="820"/>
      <c r="V59" s="819" t="s">
        <v>7</v>
      </c>
      <c r="W59" s="820"/>
      <c r="X59" s="819" t="s">
        <v>6</v>
      </c>
      <c r="Y59" s="820"/>
      <c r="Z59" s="819" t="s">
        <v>33</v>
      </c>
      <c r="AA59" s="820"/>
      <c r="AB59" s="819" t="s">
        <v>5</v>
      </c>
      <c r="AC59" s="820"/>
      <c r="AD59" s="819" t="s">
        <v>8</v>
      </c>
      <c r="AE59" s="820"/>
      <c r="AF59" s="819" t="s">
        <v>9</v>
      </c>
      <c r="AG59" s="821"/>
      <c r="AH59" s="822" t="s">
        <v>10</v>
      </c>
      <c r="AI59" s="829" t="s">
        <v>11</v>
      </c>
      <c r="AJ59" s="831" t="s">
        <v>140</v>
      </c>
      <c r="AK59" s="833" t="s">
        <v>21</v>
      </c>
    </row>
    <row r="60" spans="2:37" ht="18.75" thickBot="1">
      <c r="B60" s="808"/>
      <c r="C60" s="659"/>
      <c r="D60" s="811"/>
      <c r="E60" s="812"/>
      <c r="F60" s="812"/>
      <c r="G60" s="812"/>
      <c r="H60" s="812"/>
      <c r="I60" s="812"/>
      <c r="J60" s="814"/>
      <c r="K60" s="816" t="s">
        <v>18</v>
      </c>
      <c r="L60" s="816"/>
      <c r="M60" s="818"/>
      <c r="N60" s="825"/>
      <c r="O60" s="827"/>
      <c r="P60" s="190" t="s">
        <v>22</v>
      </c>
      <c r="Q60" s="191" t="s">
        <v>23</v>
      </c>
      <c r="R60" s="192" t="s">
        <v>22</v>
      </c>
      <c r="S60" s="191" t="s">
        <v>23</v>
      </c>
      <c r="T60" s="192" t="s">
        <v>22</v>
      </c>
      <c r="U60" s="191" t="s">
        <v>23</v>
      </c>
      <c r="V60" s="192" t="s">
        <v>22</v>
      </c>
      <c r="W60" s="191" t="s">
        <v>23</v>
      </c>
      <c r="X60" s="192" t="s">
        <v>22</v>
      </c>
      <c r="Y60" s="191" t="s">
        <v>23</v>
      </c>
      <c r="Z60" s="192" t="s">
        <v>22</v>
      </c>
      <c r="AA60" s="191" t="s">
        <v>23</v>
      </c>
      <c r="AB60" s="192" t="s">
        <v>22</v>
      </c>
      <c r="AC60" s="191" t="s">
        <v>24</v>
      </c>
      <c r="AD60" s="192" t="s">
        <v>22</v>
      </c>
      <c r="AE60" s="191" t="s">
        <v>24</v>
      </c>
      <c r="AF60" s="192" t="s">
        <v>22</v>
      </c>
      <c r="AG60" s="193" t="s">
        <v>24</v>
      </c>
      <c r="AH60" s="823"/>
      <c r="AI60" s="830"/>
      <c r="AJ60" s="832"/>
      <c r="AK60" s="834"/>
    </row>
    <row r="61" spans="2:37" ht="66.75" customHeight="1" thickBot="1">
      <c r="B61" s="194" t="s">
        <v>389</v>
      </c>
      <c r="C61" s="489"/>
      <c r="D61" s="835" t="s">
        <v>413</v>
      </c>
      <c r="E61" s="836"/>
      <c r="F61" s="836"/>
      <c r="G61" s="836"/>
      <c r="H61" s="836"/>
      <c r="I61" s="836"/>
      <c r="J61" s="196" t="s">
        <v>143</v>
      </c>
      <c r="K61" s="197"/>
      <c r="L61" s="198"/>
      <c r="M61" s="198"/>
      <c r="N61" s="199"/>
      <c r="O61" s="200"/>
      <c r="P61" s="201">
        <f aca="true" t="shared" si="5" ref="P61:AE61">+P63</f>
        <v>0</v>
      </c>
      <c r="Q61" s="202">
        <f t="shared" si="5"/>
        <v>0</v>
      </c>
      <c r="R61" s="202">
        <f t="shared" si="5"/>
        <v>0</v>
      </c>
      <c r="S61" s="202">
        <f t="shared" si="5"/>
        <v>0</v>
      </c>
      <c r="T61" s="202">
        <f t="shared" si="5"/>
        <v>0</v>
      </c>
      <c r="U61" s="202">
        <f t="shared" si="5"/>
        <v>0</v>
      </c>
      <c r="V61" s="202">
        <f t="shared" si="5"/>
        <v>0</v>
      </c>
      <c r="W61" s="202">
        <f t="shared" si="5"/>
        <v>0</v>
      </c>
      <c r="X61" s="202">
        <f t="shared" si="5"/>
        <v>0</v>
      </c>
      <c r="Y61" s="202">
        <f t="shared" si="5"/>
        <v>0</v>
      </c>
      <c r="Z61" s="202">
        <f t="shared" si="5"/>
        <v>0</v>
      </c>
      <c r="AA61" s="202">
        <f t="shared" si="5"/>
        <v>0</v>
      </c>
      <c r="AB61" s="202">
        <f t="shared" si="5"/>
        <v>87260</v>
      </c>
      <c r="AC61" s="202">
        <f t="shared" si="5"/>
        <v>0</v>
      </c>
      <c r="AD61" s="202">
        <f t="shared" si="5"/>
        <v>0</v>
      </c>
      <c r="AE61" s="202">
        <f t="shared" si="5"/>
        <v>0</v>
      </c>
      <c r="AF61" s="202">
        <f>+AD61+AB61+Z61+X61+V61+T61+R61+P61</f>
        <v>87260</v>
      </c>
      <c r="AG61" s="203">
        <f>+AE61+AC61+AA61+Y61+W61+U61+S61+Q61</f>
        <v>0</v>
      </c>
      <c r="AH61" s="204" t="e">
        <f>AH63+AH69+#REF!</f>
        <v>#REF!</v>
      </c>
      <c r="AI61" s="205"/>
      <c r="AJ61" s="205"/>
      <c r="AK61" s="206"/>
    </row>
    <row r="62" spans="2:37" ht="15.75" thickBot="1">
      <c r="B62" s="488"/>
      <c r="C62"/>
      <c r="D62" s="489"/>
      <c r="E62" s="489"/>
      <c r="F62" s="489"/>
      <c r="G62" s="489"/>
      <c r="H62" s="489"/>
      <c r="I62" s="489"/>
      <c r="J62" s="489"/>
      <c r="K62" s="489"/>
      <c r="L62" s="489"/>
      <c r="M62" s="489"/>
      <c r="N62" s="489"/>
      <c r="O62" s="489"/>
      <c r="P62" s="489"/>
      <c r="Q62" s="489"/>
      <c r="R62" s="489"/>
      <c r="S62" s="489"/>
      <c r="T62" s="489"/>
      <c r="U62" s="489"/>
      <c r="V62" s="489"/>
      <c r="W62" s="489"/>
      <c r="X62" s="489"/>
      <c r="Y62" s="489"/>
      <c r="Z62" s="489"/>
      <c r="AA62" s="489"/>
      <c r="AB62" s="489"/>
      <c r="AC62" s="489"/>
      <c r="AD62" s="489"/>
      <c r="AE62" s="489"/>
      <c r="AF62" s="489"/>
      <c r="AG62" s="489"/>
      <c r="AH62" s="489"/>
      <c r="AI62" s="489"/>
      <c r="AJ62" s="489"/>
      <c r="AK62" s="490"/>
    </row>
    <row r="63" spans="2:37" ht="71.25" customHeight="1" thickBot="1">
      <c r="B63" s="244" t="s">
        <v>12</v>
      </c>
      <c r="C63" s="245" t="s">
        <v>287</v>
      </c>
      <c r="D63" s="209" t="s">
        <v>28</v>
      </c>
      <c r="E63" s="209" t="s">
        <v>13</v>
      </c>
      <c r="F63" s="209" t="s">
        <v>294</v>
      </c>
      <c r="G63" s="211" t="s">
        <v>25</v>
      </c>
      <c r="H63" s="321" t="s">
        <v>26</v>
      </c>
      <c r="I63" s="322" t="s">
        <v>145</v>
      </c>
      <c r="J63" s="269" t="s">
        <v>29</v>
      </c>
      <c r="K63" s="323"/>
      <c r="L63" s="323"/>
      <c r="M63" s="323"/>
      <c r="N63" s="323"/>
      <c r="O63" s="324"/>
      <c r="P63" s="219">
        <f aca="true" t="shared" si="6" ref="P63:AE63">SUM(P64:P67)</f>
        <v>0</v>
      </c>
      <c r="Q63" s="220">
        <f t="shared" si="6"/>
        <v>0</v>
      </c>
      <c r="R63" s="221">
        <f t="shared" si="6"/>
        <v>0</v>
      </c>
      <c r="S63" s="220">
        <f t="shared" si="6"/>
        <v>0</v>
      </c>
      <c r="T63" s="221">
        <f t="shared" si="6"/>
        <v>0</v>
      </c>
      <c r="U63" s="220">
        <f t="shared" si="6"/>
        <v>0</v>
      </c>
      <c r="V63" s="221">
        <f t="shared" si="6"/>
        <v>0</v>
      </c>
      <c r="W63" s="220">
        <f t="shared" si="6"/>
        <v>0</v>
      </c>
      <c r="X63" s="221">
        <f t="shared" si="6"/>
        <v>0</v>
      </c>
      <c r="Y63" s="220">
        <f t="shared" si="6"/>
        <v>0</v>
      </c>
      <c r="Z63" s="221">
        <f t="shared" si="6"/>
        <v>0</v>
      </c>
      <c r="AA63" s="220">
        <f t="shared" si="6"/>
        <v>0</v>
      </c>
      <c r="AB63" s="221">
        <f t="shared" si="6"/>
        <v>87260</v>
      </c>
      <c r="AC63" s="220">
        <f t="shared" si="6"/>
        <v>0</v>
      </c>
      <c r="AD63" s="221">
        <f t="shared" si="6"/>
        <v>0</v>
      </c>
      <c r="AE63" s="220">
        <f t="shared" si="6"/>
        <v>0</v>
      </c>
      <c r="AF63" s="629">
        <f>+AD63+AB63+Z63+X63+V63+T63+R63+P63</f>
        <v>87260</v>
      </c>
      <c r="AG63" s="220">
        <f>+AE63+AC63+AA63+Y63+W63+S63+Q63</f>
        <v>0</v>
      </c>
      <c r="AH63" s="223">
        <f>SUM(AH64:AH67)</f>
        <v>0</v>
      </c>
      <c r="AI63" s="224"/>
      <c r="AJ63" s="224"/>
      <c r="AK63" s="225"/>
    </row>
    <row r="64" spans="2:37" ht="97.5" customHeight="1">
      <c r="B64" s="1055" t="s">
        <v>484</v>
      </c>
      <c r="C64" s="619" t="s">
        <v>463</v>
      </c>
      <c r="D64" s="247"/>
      <c r="E64" s="248" t="s">
        <v>464</v>
      </c>
      <c r="F64" s="249"/>
      <c r="G64" s="491"/>
      <c r="H64" s="239"/>
      <c r="I64" s="670" t="s">
        <v>464</v>
      </c>
      <c r="J64" s="468" t="s">
        <v>465</v>
      </c>
      <c r="K64" s="563">
        <v>0</v>
      </c>
      <c r="L64" s="563">
        <v>100</v>
      </c>
      <c r="M64" s="236">
        <v>100</v>
      </c>
      <c r="N64" s="236"/>
      <c r="O64" s="493"/>
      <c r="P64" s="633"/>
      <c r="Q64" s="617"/>
      <c r="R64" s="634"/>
      <c r="S64" s="615"/>
      <c r="T64" s="615"/>
      <c r="U64" s="615"/>
      <c r="V64" s="615"/>
      <c r="W64" s="615"/>
      <c r="X64" s="615"/>
      <c r="Y64" s="615"/>
      <c r="Z64" s="615"/>
      <c r="AA64" s="615"/>
      <c r="AB64" s="615">
        <v>20000</v>
      </c>
      <c r="AC64" s="615"/>
      <c r="AD64" s="604"/>
      <c r="AE64" s="604"/>
      <c r="AF64" s="1024">
        <f>+P64:P66+R64:R66+T64:T66+V64:V66+X64:X66+Z64:Z66+AD64:AD66</f>
        <v>0</v>
      </c>
      <c r="AG64" s="1024">
        <f>+Q64:Q66+S64:S66+U64:U66+W64:W66+Y64:Y66+AC64:AC66+AE64:AE66</f>
        <v>0</v>
      </c>
      <c r="AH64" s="1029" t="s">
        <v>473</v>
      </c>
      <c r="AI64" s="975"/>
      <c r="AJ64" s="975"/>
      <c r="AK64" s="495" t="s">
        <v>398</v>
      </c>
    </row>
    <row r="65" spans="2:37" ht="69.75" customHeight="1" thickBot="1">
      <c r="B65" s="1056"/>
      <c r="C65" s="555"/>
      <c r="D65" s="288"/>
      <c r="E65" s="237" t="s">
        <v>466</v>
      </c>
      <c r="F65" s="237"/>
      <c r="G65" s="494"/>
      <c r="H65" s="263"/>
      <c r="I65" s="665" t="s">
        <v>466</v>
      </c>
      <c r="J65" s="468" t="s">
        <v>467</v>
      </c>
      <c r="K65" s="563">
        <v>0</v>
      </c>
      <c r="L65" s="563">
        <v>3</v>
      </c>
      <c r="M65" s="495">
        <v>3</v>
      </c>
      <c r="N65" s="495"/>
      <c r="O65" s="497"/>
      <c r="P65" s="498"/>
      <c r="Q65" s="232"/>
      <c r="R65" s="499"/>
      <c r="S65" s="604"/>
      <c r="T65" s="604"/>
      <c r="U65" s="604"/>
      <c r="V65" s="604"/>
      <c r="W65" s="604"/>
      <c r="X65" s="604"/>
      <c r="Y65" s="604"/>
      <c r="Z65" s="604"/>
      <c r="AA65" s="604"/>
      <c r="AB65" s="604">
        <v>5175</v>
      </c>
      <c r="AC65" s="604"/>
      <c r="AD65" s="604"/>
      <c r="AE65" s="604"/>
      <c r="AF65" s="1012"/>
      <c r="AG65" s="1012"/>
      <c r="AH65" s="1004"/>
      <c r="AI65" s="975"/>
      <c r="AJ65" s="975"/>
      <c r="AK65" s="495" t="s">
        <v>398</v>
      </c>
    </row>
    <row r="66" spans="2:37" ht="63" customHeight="1" thickBot="1">
      <c r="B66" s="671" t="s">
        <v>483</v>
      </c>
      <c r="C66" s="535" t="s">
        <v>468</v>
      </c>
      <c r="D66" s="288"/>
      <c r="E66" s="237" t="s">
        <v>469</v>
      </c>
      <c r="F66" s="237"/>
      <c r="G66" s="500"/>
      <c r="H66" s="263"/>
      <c r="I66" s="665" t="s">
        <v>469</v>
      </c>
      <c r="J66" s="468" t="s">
        <v>470</v>
      </c>
      <c r="K66" s="563">
        <v>0</v>
      </c>
      <c r="L66" s="563">
        <v>100</v>
      </c>
      <c r="M66" s="495">
        <v>100</v>
      </c>
      <c r="N66" s="495"/>
      <c r="O66" s="501"/>
      <c r="P66" s="502"/>
      <c r="Q66" s="232"/>
      <c r="R66" s="503"/>
      <c r="S66" s="604"/>
      <c r="T66" s="604"/>
      <c r="U66" s="604"/>
      <c r="V66" s="604"/>
      <c r="W66" s="604"/>
      <c r="X66" s="604"/>
      <c r="Y66" s="604"/>
      <c r="Z66" s="604"/>
      <c r="AA66" s="604"/>
      <c r="AB66" s="604">
        <v>62085</v>
      </c>
      <c r="AC66" s="604"/>
      <c r="AD66" s="604"/>
      <c r="AE66" s="604"/>
      <c r="AF66" s="1063"/>
      <c r="AG66" s="1063"/>
      <c r="AH66" s="1054"/>
      <c r="AI66" s="975"/>
      <c r="AJ66" s="975"/>
      <c r="AK66" s="495" t="s">
        <v>398</v>
      </c>
    </row>
    <row r="67" spans="2:37" ht="15.75" thickBot="1">
      <c r="B67" s="661"/>
      <c r="C67" s="660"/>
      <c r="D67" s="290"/>
      <c r="E67" s="510"/>
      <c r="F67" s="510"/>
      <c r="G67" s="653"/>
      <c r="H67" s="328"/>
      <c r="I67" s="654"/>
      <c r="J67" s="654"/>
      <c r="K67" s="291"/>
      <c r="L67" s="655"/>
      <c r="M67" s="656"/>
      <c r="N67" s="495"/>
      <c r="O67" s="553"/>
      <c r="P67" s="511"/>
      <c r="Q67" s="284"/>
      <c r="R67" s="512"/>
      <c r="S67" s="637"/>
      <c r="T67" s="637"/>
      <c r="U67" s="637"/>
      <c r="V67" s="637"/>
      <c r="W67" s="637"/>
      <c r="X67" s="637"/>
      <c r="Y67" s="637"/>
      <c r="Z67" s="637"/>
      <c r="AA67" s="637"/>
      <c r="AB67" s="637"/>
      <c r="AC67" s="637"/>
      <c r="AD67" s="637"/>
      <c r="AE67" s="637"/>
      <c r="AF67" s="283"/>
      <c r="AG67" s="283"/>
      <c r="AH67" s="513"/>
      <c r="AI67" s="976"/>
      <c r="AJ67" s="976"/>
      <c r="AK67" s="495"/>
    </row>
    <row r="79" ht="15"/>
    <row r="80" ht="15"/>
    <row r="81" ht="15"/>
    <row r="82" ht="15"/>
    <row r="83" ht="15"/>
    <row r="84" ht="15"/>
    <row r="85" ht="15"/>
    <row r="86" ht="15"/>
    <row r="87" ht="15"/>
  </sheetData>
  <sheetProtection/>
  <mergeCells count="141">
    <mergeCell ref="AI59:AI60"/>
    <mergeCell ref="AJ59:AJ60"/>
    <mergeCell ref="AK59:AK60"/>
    <mergeCell ref="D61:I61"/>
    <mergeCell ref="AI64:AI67"/>
    <mergeCell ref="AJ64:AJ67"/>
    <mergeCell ref="AF64:AF66"/>
    <mergeCell ref="AG64:AG66"/>
    <mergeCell ref="AH64:AH66"/>
    <mergeCell ref="X59:Y59"/>
    <mergeCell ref="Z59:AA59"/>
    <mergeCell ref="AB59:AC59"/>
    <mergeCell ref="AD59:AE59"/>
    <mergeCell ref="AF59:AG59"/>
    <mergeCell ref="AH59:AH60"/>
    <mergeCell ref="N59:N60"/>
    <mergeCell ref="O59:O60"/>
    <mergeCell ref="P59:Q59"/>
    <mergeCell ref="R59:S59"/>
    <mergeCell ref="T59:U59"/>
    <mergeCell ref="V59:W59"/>
    <mergeCell ref="B59:B60"/>
    <mergeCell ref="D59:I60"/>
    <mergeCell ref="J59:J60"/>
    <mergeCell ref="K59:K60"/>
    <mergeCell ref="L59:L60"/>
    <mergeCell ref="M59:M60"/>
    <mergeCell ref="B57:I57"/>
    <mergeCell ref="J57:U57"/>
    <mergeCell ref="V57:AK57"/>
    <mergeCell ref="B58:E58"/>
    <mergeCell ref="G58:O58"/>
    <mergeCell ref="P58:AG58"/>
    <mergeCell ref="AH58:AK58"/>
    <mergeCell ref="AI43:AI44"/>
    <mergeCell ref="AJ43:AJ44"/>
    <mergeCell ref="AK43:AK44"/>
    <mergeCell ref="D45:I45"/>
    <mergeCell ref="B48:B53"/>
    <mergeCell ref="AI48:AI53"/>
    <mergeCell ref="AJ48:AJ53"/>
    <mergeCell ref="C43:C44"/>
    <mergeCell ref="AK48:AK52"/>
    <mergeCell ref="X43:Y43"/>
    <mergeCell ref="Z43:AA43"/>
    <mergeCell ref="AB43:AC43"/>
    <mergeCell ref="AD43:AE43"/>
    <mergeCell ref="AF43:AG43"/>
    <mergeCell ref="AH43:AH44"/>
    <mergeCell ref="N43:N44"/>
    <mergeCell ref="O43:O44"/>
    <mergeCell ref="P43:Q43"/>
    <mergeCell ref="R43:S43"/>
    <mergeCell ref="T43:U43"/>
    <mergeCell ref="V43:W43"/>
    <mergeCell ref="B42:E42"/>
    <mergeCell ref="G42:O42"/>
    <mergeCell ref="P42:AG42"/>
    <mergeCell ref="AH42:AK42"/>
    <mergeCell ref="B43:B44"/>
    <mergeCell ref="D43:I44"/>
    <mergeCell ref="J43:J44"/>
    <mergeCell ref="K43:K44"/>
    <mergeCell ref="L43:L44"/>
    <mergeCell ref="M43:M44"/>
    <mergeCell ref="B41:I41"/>
    <mergeCell ref="J41:U41"/>
    <mergeCell ref="V41:AK41"/>
    <mergeCell ref="AH11:AH17"/>
    <mergeCell ref="AF29:AF35"/>
    <mergeCell ref="AG29:AG35"/>
    <mergeCell ref="AH29:AH35"/>
    <mergeCell ref="X24:Y24"/>
    <mergeCell ref="Z24:AA24"/>
    <mergeCell ref="AH48:AH52"/>
    <mergeCell ref="B64:B65"/>
    <mergeCell ref="AI24:AI25"/>
    <mergeCell ref="AJ24:AJ25"/>
    <mergeCell ref="AK24:AK25"/>
    <mergeCell ref="D26:I26"/>
    <mergeCell ref="B29:B37"/>
    <mergeCell ref="AI29:AI37"/>
    <mergeCell ref="AJ29:AJ37"/>
    <mergeCell ref="C24:C26"/>
    <mergeCell ref="AB24:AC24"/>
    <mergeCell ref="AD24:AE24"/>
    <mergeCell ref="AF24:AG24"/>
    <mergeCell ref="AH24:AH25"/>
    <mergeCell ref="N24:N25"/>
    <mergeCell ref="O24:O25"/>
    <mergeCell ref="P24:Q24"/>
    <mergeCell ref="R24:S24"/>
    <mergeCell ref="T24:U24"/>
    <mergeCell ref="V24:W24"/>
    <mergeCell ref="B23:E23"/>
    <mergeCell ref="G23:O23"/>
    <mergeCell ref="P23:AG23"/>
    <mergeCell ref="AH23:AK23"/>
    <mergeCell ref="B24:B25"/>
    <mergeCell ref="D24:I25"/>
    <mergeCell ref="J24:J25"/>
    <mergeCell ref="K24:K25"/>
    <mergeCell ref="L24:L25"/>
    <mergeCell ref="M24:M25"/>
    <mergeCell ref="B22:I22"/>
    <mergeCell ref="J22:U22"/>
    <mergeCell ref="V22:AK22"/>
    <mergeCell ref="AI6:AI7"/>
    <mergeCell ref="AJ6:AJ7"/>
    <mergeCell ref="AK6:AK7"/>
    <mergeCell ref="D8:I8"/>
    <mergeCell ref="B11:B18"/>
    <mergeCell ref="AF11:AF18"/>
    <mergeCell ref="AG11:AG18"/>
    <mergeCell ref="AI11:AI18"/>
    <mergeCell ref="AJ11:AJ18"/>
    <mergeCell ref="X6:Y6"/>
    <mergeCell ref="Z6:AA6"/>
    <mergeCell ref="AB6:AC6"/>
    <mergeCell ref="AD6:AE6"/>
    <mergeCell ref="AF6:AG6"/>
    <mergeCell ref="AH6:AH7"/>
    <mergeCell ref="N6:N7"/>
    <mergeCell ref="O6:O7"/>
    <mergeCell ref="P6:Q6"/>
    <mergeCell ref="R6:S6"/>
    <mergeCell ref="T6:U6"/>
    <mergeCell ref="V6:W6"/>
    <mergeCell ref="B6:B7"/>
    <mergeCell ref="D6:I7"/>
    <mergeCell ref="J6:J7"/>
    <mergeCell ref="K6:K7"/>
    <mergeCell ref="L6:L7"/>
    <mergeCell ref="M6:M7"/>
    <mergeCell ref="B4:I4"/>
    <mergeCell ref="J4:U4"/>
    <mergeCell ref="V4:AK4"/>
    <mergeCell ref="B5:E5"/>
    <mergeCell ref="G5:O5"/>
    <mergeCell ref="P5:AG5"/>
    <mergeCell ref="AH5:AK5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AK19"/>
  <sheetViews>
    <sheetView zoomScale="70" zoomScaleNormal="70" zoomScalePageLayoutView="0" workbookViewId="0" topLeftCell="A1">
      <selection activeCell="A1" sqref="A1:IV16384"/>
    </sheetView>
  </sheetViews>
  <sheetFormatPr defaultColWidth="11.421875" defaultRowHeight="15"/>
  <cols>
    <col min="1" max="1" width="4.57421875" style="0" customWidth="1"/>
    <col min="2" max="2" width="15.8515625" style="184" customWidth="1"/>
    <col min="3" max="3" width="28.57421875" style="184" customWidth="1"/>
    <col min="4" max="4" width="12.140625" style="184" customWidth="1"/>
    <col min="5" max="5" width="30.00390625" style="0" customWidth="1"/>
    <col min="6" max="6" width="10.00390625" style="0" customWidth="1"/>
    <col min="9" max="9" width="19.28125" style="185" customWidth="1"/>
    <col min="10" max="10" width="15.7109375" style="185" customWidth="1"/>
    <col min="11" max="11" width="4.8515625" style="185" customWidth="1"/>
    <col min="12" max="13" width="5.7109375" style="0" customWidth="1"/>
    <col min="14" max="14" width="6.57421875" style="0" customWidth="1"/>
    <col min="15" max="15" width="6.140625" style="0" customWidth="1"/>
    <col min="16" max="16" width="5.57421875" style="0" customWidth="1"/>
    <col min="17" max="17" width="6.140625" style="0" customWidth="1"/>
    <col min="18" max="23" width="5.00390625" style="0" customWidth="1"/>
    <col min="24" max="24" width="6.140625" style="0" customWidth="1"/>
    <col min="25" max="29" width="5.00390625" style="0" customWidth="1"/>
    <col min="30" max="30" width="7.421875" style="0" customWidth="1"/>
    <col min="31" max="31" width="5.00390625" style="0" customWidth="1"/>
    <col min="32" max="32" width="6.28125" style="0" customWidth="1"/>
    <col min="33" max="33" width="5.00390625" style="0" customWidth="1"/>
    <col min="34" max="34" width="5.140625" style="186" customWidth="1"/>
    <col min="35" max="35" width="5.421875" style="0" customWidth="1"/>
    <col min="36" max="36" width="4.8515625" style="0" customWidth="1"/>
    <col min="37" max="37" width="10.28125" style="0" customWidth="1"/>
  </cols>
  <sheetData>
    <row r="1" spans="2:37" ht="15.75" thickBot="1">
      <c r="B1" s="485"/>
      <c r="C1" s="485"/>
      <c r="D1" s="485"/>
      <c r="E1" s="486"/>
      <c r="F1" s="486"/>
      <c r="G1" s="486"/>
      <c r="H1" s="486"/>
      <c r="I1" s="487"/>
      <c r="J1" s="487"/>
      <c r="K1" s="487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486"/>
      <c r="AE1" s="486"/>
      <c r="AF1" s="486"/>
      <c r="AG1" s="486"/>
      <c r="AH1" s="486"/>
      <c r="AI1" s="486"/>
      <c r="AJ1" s="486"/>
      <c r="AK1" s="486"/>
    </row>
    <row r="2" spans="2:37" ht="15">
      <c r="B2" s="784" t="s">
        <v>40</v>
      </c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785"/>
      <c r="V2" s="785"/>
      <c r="W2" s="785"/>
      <c r="X2" s="785"/>
      <c r="Y2" s="785"/>
      <c r="Z2" s="785"/>
      <c r="AA2" s="785"/>
      <c r="AB2" s="785"/>
      <c r="AC2" s="785"/>
      <c r="AD2" s="785"/>
      <c r="AE2" s="785"/>
      <c r="AF2" s="785"/>
      <c r="AG2" s="785"/>
      <c r="AH2" s="785"/>
      <c r="AI2" s="785"/>
      <c r="AJ2" s="785"/>
      <c r="AK2" s="786"/>
    </row>
    <row r="3" spans="2:37" ht="15.75" thickBot="1">
      <c r="B3" s="787" t="s">
        <v>135</v>
      </c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9"/>
    </row>
    <row r="4" spans="2:37" ht="33.75" customHeight="1">
      <c r="B4" s="994" t="s">
        <v>326</v>
      </c>
      <c r="C4" s="995"/>
      <c r="D4" s="995"/>
      <c r="E4" s="995"/>
      <c r="F4" s="995"/>
      <c r="G4" s="995"/>
      <c r="H4" s="995"/>
      <c r="I4" s="996"/>
      <c r="J4" s="997" t="s">
        <v>328</v>
      </c>
      <c r="K4" s="998"/>
      <c r="L4" s="998"/>
      <c r="M4" s="998"/>
      <c r="N4" s="998"/>
      <c r="O4" s="998"/>
      <c r="P4" s="998"/>
      <c r="Q4" s="998"/>
      <c r="R4" s="998"/>
      <c r="S4" s="998"/>
      <c r="T4" s="998"/>
      <c r="U4" s="999"/>
      <c r="V4" s="793" t="s">
        <v>16</v>
      </c>
      <c r="W4" s="796"/>
      <c r="X4" s="796"/>
      <c r="Y4" s="796"/>
      <c r="Z4" s="796"/>
      <c r="AA4" s="796"/>
      <c r="AB4" s="796"/>
      <c r="AC4" s="796"/>
      <c r="AD4" s="796"/>
      <c r="AE4" s="796"/>
      <c r="AF4" s="796"/>
      <c r="AG4" s="796"/>
      <c r="AH4" s="796"/>
      <c r="AI4" s="796"/>
      <c r="AJ4" s="796"/>
      <c r="AK4" s="797"/>
    </row>
    <row r="5" spans="2:37" ht="39" customHeight="1" thickBot="1">
      <c r="B5" s="798" t="s">
        <v>327</v>
      </c>
      <c r="C5" s="799"/>
      <c r="D5" s="799"/>
      <c r="E5" s="800"/>
      <c r="F5" s="476"/>
      <c r="G5" s="730" t="s">
        <v>324</v>
      </c>
      <c r="H5" s="730"/>
      <c r="I5" s="730"/>
      <c r="J5" s="730"/>
      <c r="K5" s="730"/>
      <c r="L5" s="730"/>
      <c r="M5" s="730"/>
      <c r="N5" s="730"/>
      <c r="O5" s="731"/>
      <c r="P5" s="1000" t="s">
        <v>0</v>
      </c>
      <c r="Q5" s="1001"/>
      <c r="R5" s="1001"/>
      <c r="S5" s="1001"/>
      <c r="T5" s="1001"/>
      <c r="U5" s="1001"/>
      <c r="V5" s="1001"/>
      <c r="W5" s="1001"/>
      <c r="X5" s="1001"/>
      <c r="Y5" s="1001"/>
      <c r="Z5" s="1001"/>
      <c r="AA5" s="1001"/>
      <c r="AB5" s="1001"/>
      <c r="AC5" s="1001"/>
      <c r="AD5" s="1001"/>
      <c r="AE5" s="1001"/>
      <c r="AF5" s="1001"/>
      <c r="AG5" s="1002"/>
      <c r="AH5" s="804" t="s">
        <v>1</v>
      </c>
      <c r="AI5" s="805"/>
      <c r="AJ5" s="805"/>
      <c r="AK5" s="806"/>
    </row>
    <row r="6" spans="2:37" ht="16.5" customHeight="1">
      <c r="B6" s="807" t="s">
        <v>17</v>
      </c>
      <c r="C6" s="188"/>
      <c r="D6" s="809" t="s">
        <v>2</v>
      </c>
      <c r="E6" s="810"/>
      <c r="F6" s="810"/>
      <c r="G6" s="810"/>
      <c r="H6" s="810"/>
      <c r="I6" s="989"/>
      <c r="J6" s="813" t="s">
        <v>3</v>
      </c>
      <c r="K6" s="815" t="s">
        <v>18</v>
      </c>
      <c r="L6" s="815" t="s">
        <v>4</v>
      </c>
      <c r="M6" s="817" t="s">
        <v>41</v>
      </c>
      <c r="N6" s="824" t="s">
        <v>19</v>
      </c>
      <c r="O6" s="826" t="s">
        <v>20</v>
      </c>
      <c r="P6" s="828" t="s">
        <v>30</v>
      </c>
      <c r="Q6" s="820"/>
      <c r="R6" s="819" t="s">
        <v>31</v>
      </c>
      <c r="S6" s="820"/>
      <c r="T6" s="819" t="s">
        <v>32</v>
      </c>
      <c r="U6" s="820"/>
      <c r="V6" s="819" t="s">
        <v>7</v>
      </c>
      <c r="W6" s="820"/>
      <c r="X6" s="819" t="s">
        <v>6</v>
      </c>
      <c r="Y6" s="820"/>
      <c r="Z6" s="819" t="s">
        <v>33</v>
      </c>
      <c r="AA6" s="820"/>
      <c r="AB6" s="819" t="s">
        <v>5</v>
      </c>
      <c r="AC6" s="820"/>
      <c r="AD6" s="819" t="s">
        <v>8</v>
      </c>
      <c r="AE6" s="820"/>
      <c r="AF6" s="819" t="s">
        <v>9</v>
      </c>
      <c r="AG6" s="821"/>
      <c r="AH6" s="985" t="s">
        <v>10</v>
      </c>
      <c r="AI6" s="829" t="s">
        <v>11</v>
      </c>
      <c r="AJ6" s="831" t="s">
        <v>140</v>
      </c>
      <c r="AK6" s="833" t="s">
        <v>21</v>
      </c>
    </row>
    <row r="7" spans="2:37" ht="54" customHeight="1" thickBot="1">
      <c r="B7" s="808"/>
      <c r="C7" s="189"/>
      <c r="D7" s="811"/>
      <c r="E7" s="812"/>
      <c r="F7" s="812"/>
      <c r="G7" s="812"/>
      <c r="H7" s="812"/>
      <c r="I7" s="990"/>
      <c r="J7" s="991"/>
      <c r="K7" s="992" t="s">
        <v>18</v>
      </c>
      <c r="L7" s="992"/>
      <c r="M7" s="993"/>
      <c r="N7" s="987"/>
      <c r="O7" s="988"/>
      <c r="P7" s="190" t="s">
        <v>22</v>
      </c>
      <c r="Q7" s="191" t="s">
        <v>23</v>
      </c>
      <c r="R7" s="192" t="s">
        <v>22</v>
      </c>
      <c r="S7" s="191" t="s">
        <v>23</v>
      </c>
      <c r="T7" s="192" t="s">
        <v>22</v>
      </c>
      <c r="U7" s="191" t="s">
        <v>23</v>
      </c>
      <c r="V7" s="192" t="s">
        <v>22</v>
      </c>
      <c r="W7" s="191" t="s">
        <v>23</v>
      </c>
      <c r="X7" s="192" t="s">
        <v>22</v>
      </c>
      <c r="Y7" s="191" t="s">
        <v>23</v>
      </c>
      <c r="Z7" s="192" t="s">
        <v>22</v>
      </c>
      <c r="AA7" s="191" t="s">
        <v>23</v>
      </c>
      <c r="AB7" s="192" t="s">
        <v>22</v>
      </c>
      <c r="AC7" s="191" t="s">
        <v>24</v>
      </c>
      <c r="AD7" s="192" t="s">
        <v>22</v>
      </c>
      <c r="AE7" s="191" t="s">
        <v>24</v>
      </c>
      <c r="AF7" s="192" t="s">
        <v>22</v>
      </c>
      <c r="AG7" s="193" t="s">
        <v>24</v>
      </c>
      <c r="AH7" s="986"/>
      <c r="AI7" s="830"/>
      <c r="AJ7" s="832"/>
      <c r="AK7" s="834"/>
    </row>
    <row r="8" spans="2:37" ht="68.25" customHeight="1" thickBot="1">
      <c r="B8" s="194" t="s">
        <v>325</v>
      </c>
      <c r="C8" s="195"/>
      <c r="D8" s="835" t="s">
        <v>292</v>
      </c>
      <c r="E8" s="836"/>
      <c r="F8" s="836"/>
      <c r="G8" s="836"/>
      <c r="H8" s="836"/>
      <c r="I8" s="978"/>
      <c r="J8" s="196" t="s">
        <v>329</v>
      </c>
      <c r="K8" s="197">
        <v>145</v>
      </c>
      <c r="L8" s="198">
        <v>145</v>
      </c>
      <c r="M8" s="198"/>
      <c r="N8" s="199"/>
      <c r="O8" s="200"/>
      <c r="P8" s="201">
        <f aca="true" t="shared" si="0" ref="P8:AE8">+P10</f>
        <v>0</v>
      </c>
      <c r="Q8" s="373">
        <f t="shared" si="0"/>
        <v>0</v>
      </c>
      <c r="R8" s="202">
        <f t="shared" si="0"/>
        <v>0</v>
      </c>
      <c r="S8" s="373">
        <f t="shared" si="0"/>
        <v>0</v>
      </c>
      <c r="T8" s="202">
        <f t="shared" si="0"/>
        <v>172000000</v>
      </c>
      <c r="U8" s="373">
        <f t="shared" si="0"/>
        <v>0</v>
      </c>
      <c r="V8" s="202">
        <f t="shared" si="0"/>
        <v>0</v>
      </c>
      <c r="W8" s="373">
        <f t="shared" si="0"/>
        <v>0</v>
      </c>
      <c r="X8" s="202">
        <f t="shared" si="0"/>
        <v>0</v>
      </c>
      <c r="Y8" s="373">
        <f t="shared" si="0"/>
        <v>0</v>
      </c>
      <c r="Z8" s="202">
        <f t="shared" si="0"/>
        <v>2550000000</v>
      </c>
      <c r="AA8" s="373">
        <f t="shared" si="0"/>
        <v>0</v>
      </c>
      <c r="AB8" s="202">
        <f t="shared" si="0"/>
        <v>0</v>
      </c>
      <c r="AC8" s="373">
        <f t="shared" si="0"/>
        <v>0</v>
      </c>
      <c r="AD8" s="202">
        <f t="shared" si="0"/>
        <v>14000000</v>
      </c>
      <c r="AE8" s="373">
        <f t="shared" si="0"/>
        <v>0</v>
      </c>
      <c r="AF8" s="202">
        <f>+P8+R8+T8+V8+X8+AB8+AD8</f>
        <v>186000000</v>
      </c>
      <c r="AG8" s="373">
        <f>+AE8+W8+U8+S8+Q8</f>
        <v>0</v>
      </c>
      <c r="AH8" s="204"/>
      <c r="AI8" s="205"/>
      <c r="AJ8" s="205"/>
      <c r="AK8" s="206"/>
    </row>
    <row r="9" spans="2:37" ht="5.25" customHeight="1" thickBot="1">
      <c r="B9" s="979"/>
      <c r="C9" s="980"/>
      <c r="D9" s="980"/>
      <c r="E9" s="980"/>
      <c r="F9" s="980"/>
      <c r="G9" s="980"/>
      <c r="H9" s="980"/>
      <c r="I9" s="980"/>
      <c r="J9" s="980"/>
      <c r="K9" s="980"/>
      <c r="L9" s="980"/>
      <c r="M9" s="980"/>
      <c r="N9" s="980"/>
      <c r="O9" s="980"/>
      <c r="P9" s="980"/>
      <c r="Q9" s="980"/>
      <c r="R9" s="980"/>
      <c r="S9" s="980"/>
      <c r="T9" s="980"/>
      <c r="U9" s="980"/>
      <c r="V9" s="980"/>
      <c r="W9" s="980"/>
      <c r="X9" s="980"/>
      <c r="Y9" s="980"/>
      <c r="Z9" s="980"/>
      <c r="AA9" s="980"/>
      <c r="AB9" s="980"/>
      <c r="AC9" s="980"/>
      <c r="AD9" s="980"/>
      <c r="AE9" s="980"/>
      <c r="AF9" s="980"/>
      <c r="AG9" s="980"/>
      <c r="AH9" s="980"/>
      <c r="AI9" s="980"/>
      <c r="AJ9" s="980"/>
      <c r="AK9" s="981"/>
    </row>
    <row r="10" spans="2:37" ht="78.75" customHeight="1" thickBot="1">
      <c r="B10" s="244" t="s">
        <v>12</v>
      </c>
      <c r="C10" s="245"/>
      <c r="D10" s="209" t="s">
        <v>28</v>
      </c>
      <c r="E10" s="209" t="s">
        <v>13</v>
      </c>
      <c r="F10" s="209" t="s">
        <v>294</v>
      </c>
      <c r="G10" s="211" t="s">
        <v>25</v>
      </c>
      <c r="H10" s="321" t="s">
        <v>26</v>
      </c>
      <c r="I10" s="322" t="s">
        <v>145</v>
      </c>
      <c r="J10" s="269" t="s">
        <v>29</v>
      </c>
      <c r="K10" s="323"/>
      <c r="L10" s="323"/>
      <c r="M10" s="323"/>
      <c r="N10" s="323"/>
      <c r="O10" s="324"/>
      <c r="P10" s="219">
        <f aca="true" t="shared" si="1" ref="P10:AE10">SUM(P11:P18)</f>
        <v>0</v>
      </c>
      <c r="Q10" s="220">
        <f t="shared" si="1"/>
        <v>0</v>
      </c>
      <c r="R10" s="221">
        <f t="shared" si="1"/>
        <v>0</v>
      </c>
      <c r="S10" s="220">
        <f t="shared" si="1"/>
        <v>0</v>
      </c>
      <c r="T10" s="221">
        <f t="shared" si="1"/>
        <v>172000000</v>
      </c>
      <c r="U10" s="220">
        <f t="shared" si="1"/>
        <v>0</v>
      </c>
      <c r="V10" s="221">
        <f t="shared" si="1"/>
        <v>0</v>
      </c>
      <c r="W10" s="220">
        <f t="shared" si="1"/>
        <v>0</v>
      </c>
      <c r="X10" s="221">
        <f t="shared" si="1"/>
        <v>0</v>
      </c>
      <c r="Y10" s="220">
        <f t="shared" si="1"/>
        <v>0</v>
      </c>
      <c r="Z10" s="221">
        <f t="shared" si="1"/>
        <v>2550000000</v>
      </c>
      <c r="AA10" s="220">
        <f t="shared" si="1"/>
        <v>0</v>
      </c>
      <c r="AB10" s="221">
        <f t="shared" si="1"/>
        <v>0</v>
      </c>
      <c r="AC10" s="220">
        <f t="shared" si="1"/>
        <v>0</v>
      </c>
      <c r="AD10" s="221">
        <f t="shared" si="1"/>
        <v>14000000</v>
      </c>
      <c r="AE10" s="220">
        <f t="shared" si="1"/>
        <v>0</v>
      </c>
      <c r="AF10" s="221">
        <f>+P10+R10+V10+X10+Z10+AB10+AD10</f>
        <v>2564000000</v>
      </c>
      <c r="AG10" s="220">
        <f>+Q10+S10+U10+W10+Y10+AC10+AE10</f>
        <v>0</v>
      </c>
      <c r="AH10" s="223">
        <f>SUM(AH11:AH18)</f>
        <v>0</v>
      </c>
      <c r="AI10" s="224"/>
      <c r="AJ10" s="224"/>
      <c r="AK10" s="225"/>
    </row>
    <row r="11" spans="2:37" ht="81.75" customHeight="1">
      <c r="B11" s="837" t="s">
        <v>330</v>
      </c>
      <c r="C11" s="560" t="s">
        <v>331</v>
      </c>
      <c r="D11" s="247"/>
      <c r="E11" s="249" t="s">
        <v>352</v>
      </c>
      <c r="F11" s="249"/>
      <c r="G11" s="491"/>
      <c r="H11" s="239"/>
      <c r="I11" s="562" t="s">
        <v>348</v>
      </c>
      <c r="J11" s="468" t="s">
        <v>351</v>
      </c>
      <c r="K11" s="563">
        <v>50</v>
      </c>
      <c r="L11" s="563">
        <v>90</v>
      </c>
      <c r="M11" s="236">
        <v>40</v>
      </c>
      <c r="N11" s="236"/>
      <c r="O11" s="493"/>
      <c r="P11" s="538"/>
      <c r="Q11" s="258"/>
      <c r="R11" s="539"/>
      <c r="S11" s="257"/>
      <c r="T11" s="578">
        <v>100000000</v>
      </c>
      <c r="U11" s="257"/>
      <c r="V11" s="257"/>
      <c r="W11" s="257"/>
      <c r="X11" s="257"/>
      <c r="Y11" s="257"/>
      <c r="Z11" s="257"/>
      <c r="AA11" s="257"/>
      <c r="AB11" s="257"/>
      <c r="AC11" s="257"/>
      <c r="AD11" s="257">
        <v>14000000</v>
      </c>
      <c r="AE11" s="257">
        <v>0</v>
      </c>
      <c r="AF11" s="958">
        <f>+P11:P18+R11:R18+T11:T18+V11:V18+X11:X18+Z11:Z18+AB11:AB18+AD11:AD18</f>
        <v>114000000</v>
      </c>
      <c r="AG11" s="958">
        <f>+Q11:Q18+S11:S18+U11:U18+W11:W18+Y11:Y18+AA11:AA18+AC11:AC18+AE11:AE18</f>
        <v>0</v>
      </c>
      <c r="AH11" s="960" t="s">
        <v>208</v>
      </c>
      <c r="AI11" s="982"/>
      <c r="AJ11" s="982"/>
      <c r="AK11" s="1069" t="s">
        <v>283</v>
      </c>
    </row>
    <row r="12" spans="2:37" ht="134.25" customHeight="1">
      <c r="B12" s="838"/>
      <c r="C12" s="560" t="s">
        <v>332</v>
      </c>
      <c r="D12" s="288"/>
      <c r="E12" s="237" t="s">
        <v>353</v>
      </c>
      <c r="F12" s="237"/>
      <c r="G12" s="494"/>
      <c r="H12" s="263"/>
      <c r="I12" s="468" t="s">
        <v>349</v>
      </c>
      <c r="J12" s="468" t="s">
        <v>350</v>
      </c>
      <c r="K12" s="563">
        <v>0.5</v>
      </c>
      <c r="L12" s="563">
        <v>5</v>
      </c>
      <c r="M12" s="495">
        <v>0.5</v>
      </c>
      <c r="N12" s="495"/>
      <c r="O12" s="497"/>
      <c r="P12" s="567"/>
      <c r="Q12" s="568"/>
      <c r="R12" s="569"/>
      <c r="S12" s="570"/>
      <c r="T12" s="565">
        <v>0</v>
      </c>
      <c r="U12" s="570"/>
      <c r="V12" s="570"/>
      <c r="W12" s="570"/>
      <c r="X12" s="570"/>
      <c r="Y12" s="570"/>
      <c r="Z12" s="570">
        <v>2550000000</v>
      </c>
      <c r="AA12" s="570"/>
      <c r="AB12" s="570"/>
      <c r="AC12" s="570"/>
      <c r="AD12" s="570"/>
      <c r="AE12" s="570"/>
      <c r="AF12" s="901"/>
      <c r="AG12" s="901"/>
      <c r="AH12" s="961"/>
      <c r="AI12" s="983"/>
      <c r="AJ12" s="983"/>
      <c r="AK12" s="1070"/>
    </row>
    <row r="13" spans="2:37" ht="130.5" customHeight="1">
      <c r="B13" s="838"/>
      <c r="C13" s="560" t="s">
        <v>333</v>
      </c>
      <c r="D13" s="288"/>
      <c r="E13" s="326" t="s">
        <v>354</v>
      </c>
      <c r="F13" s="326"/>
      <c r="G13" s="500"/>
      <c r="H13" s="263"/>
      <c r="I13" s="468" t="s">
        <v>338</v>
      </c>
      <c r="J13" s="468" t="s">
        <v>339</v>
      </c>
      <c r="K13" s="563">
        <v>4</v>
      </c>
      <c r="L13" s="563">
        <v>4</v>
      </c>
      <c r="M13" s="495">
        <v>1</v>
      </c>
      <c r="N13" s="495"/>
      <c r="O13" s="501"/>
      <c r="P13" s="571"/>
      <c r="Q13" s="568"/>
      <c r="R13" s="572"/>
      <c r="S13" s="570"/>
      <c r="T13" s="565">
        <v>57000000</v>
      </c>
      <c r="U13" s="570"/>
      <c r="V13" s="570"/>
      <c r="W13" s="570"/>
      <c r="X13" s="570"/>
      <c r="Y13" s="570"/>
      <c r="Z13" s="570"/>
      <c r="AA13" s="570"/>
      <c r="AB13" s="570"/>
      <c r="AC13" s="570"/>
      <c r="AD13" s="570"/>
      <c r="AE13" s="570"/>
      <c r="AF13" s="901"/>
      <c r="AG13" s="901"/>
      <c r="AH13" s="961"/>
      <c r="AI13" s="983"/>
      <c r="AJ13" s="983"/>
      <c r="AK13" s="1070"/>
    </row>
    <row r="14" spans="2:37" ht="103.5" customHeight="1">
      <c r="B14" s="838"/>
      <c r="C14" s="560" t="s">
        <v>334</v>
      </c>
      <c r="D14" s="292"/>
      <c r="E14" s="248"/>
      <c r="F14" s="558"/>
      <c r="G14" s="559"/>
      <c r="H14" s="327"/>
      <c r="I14" s="468" t="s">
        <v>340</v>
      </c>
      <c r="J14" s="468" t="s">
        <v>341</v>
      </c>
      <c r="K14" s="563">
        <v>0</v>
      </c>
      <c r="L14" s="563">
        <v>0</v>
      </c>
      <c r="M14" s="505">
        <v>0</v>
      </c>
      <c r="N14" s="495"/>
      <c r="O14" s="506"/>
      <c r="P14" s="573"/>
      <c r="Q14" s="574"/>
      <c r="R14" s="575"/>
      <c r="S14" s="576"/>
      <c r="T14" s="565">
        <v>0</v>
      </c>
      <c r="U14" s="576"/>
      <c r="V14" s="576"/>
      <c r="W14" s="576"/>
      <c r="X14" s="576"/>
      <c r="Y14" s="576"/>
      <c r="Z14" s="576"/>
      <c r="AA14" s="576"/>
      <c r="AB14" s="576"/>
      <c r="AC14" s="576"/>
      <c r="AD14" s="576"/>
      <c r="AE14" s="576"/>
      <c r="AF14" s="901"/>
      <c r="AG14" s="901"/>
      <c r="AH14" s="961"/>
      <c r="AI14" s="983"/>
      <c r="AJ14" s="983"/>
      <c r="AK14" s="1070"/>
    </row>
    <row r="15" spans="2:37" ht="92.25" customHeight="1">
      <c r="B15" s="838"/>
      <c r="C15" s="560" t="s">
        <v>335</v>
      </c>
      <c r="D15" s="292"/>
      <c r="E15" s="237" t="s">
        <v>355</v>
      </c>
      <c r="F15" s="556"/>
      <c r="G15" s="557"/>
      <c r="H15" s="327"/>
      <c r="I15" s="468" t="s">
        <v>342</v>
      </c>
      <c r="J15" s="468" t="s">
        <v>343</v>
      </c>
      <c r="K15" s="563">
        <v>0</v>
      </c>
      <c r="L15" s="563">
        <v>400</v>
      </c>
      <c r="M15" s="505">
        <v>100</v>
      </c>
      <c r="N15" s="495"/>
      <c r="O15" s="506"/>
      <c r="P15" s="573"/>
      <c r="Q15" s="574"/>
      <c r="R15" s="575"/>
      <c r="S15" s="576"/>
      <c r="T15" s="565"/>
      <c r="U15" s="576"/>
      <c r="V15" s="576"/>
      <c r="W15" s="576"/>
      <c r="X15" s="576"/>
      <c r="Y15" s="576"/>
      <c r="Z15" s="576"/>
      <c r="AA15" s="576"/>
      <c r="AB15" s="576"/>
      <c r="AC15" s="576"/>
      <c r="AD15" s="576"/>
      <c r="AE15" s="576"/>
      <c r="AF15" s="901"/>
      <c r="AG15" s="901"/>
      <c r="AH15" s="961"/>
      <c r="AI15" s="983"/>
      <c r="AJ15" s="983"/>
      <c r="AK15" s="1070"/>
    </row>
    <row r="16" spans="2:37" ht="88.5" customHeight="1">
      <c r="B16" s="838"/>
      <c r="C16" s="560" t="s">
        <v>336</v>
      </c>
      <c r="D16" s="292"/>
      <c r="E16" s="237"/>
      <c r="F16" s="556"/>
      <c r="G16" s="552"/>
      <c r="H16" s="327"/>
      <c r="I16" s="561" t="s">
        <v>344</v>
      </c>
      <c r="J16" s="468" t="s">
        <v>345</v>
      </c>
      <c r="K16" s="563">
        <v>0</v>
      </c>
      <c r="L16" s="563">
        <v>30</v>
      </c>
      <c r="M16" s="505">
        <v>10</v>
      </c>
      <c r="N16" s="495"/>
      <c r="O16" s="506"/>
      <c r="P16" s="573"/>
      <c r="Q16" s="574"/>
      <c r="R16" s="575"/>
      <c r="S16" s="576"/>
      <c r="T16" s="565">
        <v>10000000</v>
      </c>
      <c r="U16" s="576"/>
      <c r="V16" s="576"/>
      <c r="W16" s="576"/>
      <c r="X16" s="576"/>
      <c r="Y16" s="576"/>
      <c r="Z16" s="576"/>
      <c r="AA16" s="576"/>
      <c r="AB16" s="576"/>
      <c r="AC16" s="576"/>
      <c r="AD16" s="576"/>
      <c r="AE16" s="576"/>
      <c r="AF16" s="901"/>
      <c r="AG16" s="901"/>
      <c r="AH16" s="961"/>
      <c r="AI16" s="983"/>
      <c r="AJ16" s="983"/>
      <c r="AK16" s="1070"/>
    </row>
    <row r="17" spans="2:37" ht="91.5" customHeight="1">
      <c r="B17" s="838"/>
      <c r="C17" s="560" t="s">
        <v>337</v>
      </c>
      <c r="D17" s="288"/>
      <c r="E17" s="237" t="s">
        <v>356</v>
      </c>
      <c r="F17" s="326"/>
      <c r="G17" s="504"/>
      <c r="H17" s="327"/>
      <c r="I17" s="561" t="s">
        <v>346</v>
      </c>
      <c r="J17" s="468" t="s">
        <v>347</v>
      </c>
      <c r="K17" s="563">
        <v>0</v>
      </c>
      <c r="L17" s="563">
        <v>5</v>
      </c>
      <c r="M17" s="505">
        <v>1</v>
      </c>
      <c r="N17" s="495"/>
      <c r="O17" s="497"/>
      <c r="P17" s="573"/>
      <c r="Q17" s="574"/>
      <c r="R17" s="575"/>
      <c r="S17" s="576"/>
      <c r="T17" s="565">
        <v>5000000</v>
      </c>
      <c r="U17" s="576"/>
      <c r="V17" s="576"/>
      <c r="W17" s="576"/>
      <c r="X17" s="576"/>
      <c r="Y17" s="576"/>
      <c r="Z17" s="576"/>
      <c r="AA17" s="576"/>
      <c r="AB17" s="576"/>
      <c r="AC17" s="576"/>
      <c r="AD17" s="576"/>
      <c r="AE17" s="576"/>
      <c r="AF17" s="901"/>
      <c r="AG17" s="901"/>
      <c r="AH17" s="962"/>
      <c r="AI17" s="983"/>
      <c r="AJ17" s="983"/>
      <c r="AK17" s="1071"/>
    </row>
    <row r="18" spans="2:37" ht="17.25" customHeight="1" thickBot="1">
      <c r="B18" s="839"/>
      <c r="C18" s="555"/>
      <c r="D18" s="288"/>
      <c r="E18" s="509"/>
      <c r="F18" s="509"/>
      <c r="G18" s="504"/>
      <c r="H18" s="327"/>
      <c r="I18" s="333"/>
      <c r="J18" s="477"/>
      <c r="K18" s="289"/>
      <c r="L18" s="533"/>
      <c r="M18" s="505"/>
      <c r="N18" s="505"/>
      <c r="O18" s="506"/>
      <c r="P18" s="511"/>
      <c r="Q18" s="284"/>
      <c r="R18" s="512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959"/>
      <c r="AG18" s="959"/>
      <c r="AH18" s="513"/>
      <c r="AI18" s="984"/>
      <c r="AJ18" s="984"/>
      <c r="AK18" s="542"/>
    </row>
    <row r="19" spans="2:37" ht="27" customHeight="1" thickBot="1">
      <c r="B19" s="967"/>
      <c r="C19" s="968"/>
      <c r="D19" s="968"/>
      <c r="E19" s="968"/>
      <c r="F19" s="968"/>
      <c r="G19" s="968"/>
      <c r="H19" s="968"/>
      <c r="I19" s="968"/>
      <c r="J19" s="968"/>
      <c r="K19" s="968"/>
      <c r="L19" s="968"/>
      <c r="M19" s="968"/>
      <c r="N19" s="968"/>
      <c r="O19" s="968"/>
      <c r="P19" s="968"/>
      <c r="Q19" s="968"/>
      <c r="R19" s="968"/>
      <c r="S19" s="968"/>
      <c r="T19" s="968"/>
      <c r="U19" s="968"/>
      <c r="V19" s="968"/>
      <c r="W19" s="968"/>
      <c r="X19" s="968"/>
      <c r="Y19" s="968"/>
      <c r="Z19" s="968"/>
      <c r="AA19" s="968"/>
      <c r="AB19" s="968"/>
      <c r="AC19" s="968"/>
      <c r="AD19" s="968"/>
      <c r="AE19" s="968"/>
      <c r="AF19" s="968"/>
      <c r="AG19" s="968"/>
      <c r="AH19" s="968"/>
      <c r="AI19" s="968"/>
      <c r="AJ19" s="968"/>
      <c r="AK19" s="969"/>
    </row>
  </sheetData>
  <sheetProtection/>
  <mergeCells count="40">
    <mergeCell ref="AK11:AK17"/>
    <mergeCell ref="AJ11:AJ18"/>
    <mergeCell ref="B19:AK19"/>
    <mergeCell ref="AI6:AI7"/>
    <mergeCell ref="AJ6:AJ7"/>
    <mergeCell ref="AK6:AK7"/>
    <mergeCell ref="D8:I8"/>
    <mergeCell ref="B9:AK9"/>
    <mergeCell ref="B11:B18"/>
    <mergeCell ref="AF11:AF18"/>
    <mergeCell ref="AG11:AG18"/>
    <mergeCell ref="AH11:AH17"/>
    <mergeCell ref="AI11:AI18"/>
    <mergeCell ref="X6:Y6"/>
    <mergeCell ref="Z6:AA6"/>
    <mergeCell ref="AB6:AC6"/>
    <mergeCell ref="AD6:AE6"/>
    <mergeCell ref="AF6:AG6"/>
    <mergeCell ref="AH6:AH7"/>
    <mergeCell ref="N6:N7"/>
    <mergeCell ref="O6:O7"/>
    <mergeCell ref="P6:Q6"/>
    <mergeCell ref="R6:S6"/>
    <mergeCell ref="T6:U6"/>
    <mergeCell ref="V6:W6"/>
    <mergeCell ref="B6:B7"/>
    <mergeCell ref="D6:I7"/>
    <mergeCell ref="J6:J7"/>
    <mergeCell ref="K6:K7"/>
    <mergeCell ref="L6:L7"/>
    <mergeCell ref="M6:M7"/>
    <mergeCell ref="B2:AK2"/>
    <mergeCell ref="B3:AK3"/>
    <mergeCell ref="B4:I4"/>
    <mergeCell ref="J4:U4"/>
    <mergeCell ref="V4:AK4"/>
    <mergeCell ref="B5:E5"/>
    <mergeCell ref="G5:O5"/>
    <mergeCell ref="P5:AG5"/>
    <mergeCell ref="AH5:AK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</dc:creator>
  <cp:keywords/>
  <dc:description/>
  <cp:lastModifiedBy>Mayra</cp:lastModifiedBy>
  <cp:lastPrinted>2012-09-21T11:17:12Z</cp:lastPrinted>
  <dcterms:created xsi:type="dcterms:W3CDTF">2012-06-04T03:15:36Z</dcterms:created>
  <dcterms:modified xsi:type="dcterms:W3CDTF">2014-06-29T20:00:30Z</dcterms:modified>
  <cp:category/>
  <cp:version/>
  <cp:contentType/>
  <cp:contentStatus/>
</cp:coreProperties>
</file>