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660" activeTab="0"/>
  </bookViews>
  <sheets>
    <sheet name="POAIN 2012" sheetId="1" r:id="rId1"/>
  </sheets>
  <definedNames>
    <definedName name="_xlnm.Print_Area" localSheetId="0">'POAIN 2012'!$A$1:$AF$129</definedName>
    <definedName name="_xlnm.Print_Titles" localSheetId="0">'POAIN 2012'!$8:$10</definedName>
  </definedNames>
  <calcPr fullCalcOnLoad="1"/>
</workbook>
</file>

<file path=xl/comments1.xml><?xml version="1.0" encoding="utf-8"?>
<comments xmlns="http://schemas.openxmlformats.org/spreadsheetml/2006/main">
  <authors>
    <author>Ortiz</author>
  </authors>
  <commentList>
    <comment ref="G11" authorId="0">
      <text>
        <r>
          <rPr>
            <sz val="9"/>
            <rFont val="Tahoma"/>
            <family val="2"/>
          </rPr>
          <t xml:space="preserve">N° DE EMPLEOS GENERADOS/380
</t>
        </r>
      </text>
    </comment>
    <comment ref="G45" authorId="0">
      <text>
        <r>
          <rPr>
            <sz val="9"/>
            <rFont val="Tahoma"/>
            <family val="2"/>
          </rPr>
          <t xml:space="preserve">N° DE EMPLEOS GENERADOS/380
</t>
        </r>
      </text>
    </comment>
  </commentList>
</comments>
</file>

<file path=xl/sharedStrings.xml><?xml version="1.0" encoding="utf-8"?>
<sst xmlns="http://schemas.openxmlformats.org/spreadsheetml/2006/main" count="353" uniqueCount="326">
  <si>
    <t>INSTITUCIONAL</t>
  </si>
  <si>
    <t>LEGISLACIÓN MUNICIPAL</t>
  </si>
  <si>
    <t>ORGANIZACIÓN ADMINISTRATIVA</t>
  </si>
  <si>
    <t>CONVIVENCIA</t>
  </si>
  <si>
    <t>REVISIÓN Y AJUSTE E.O.T.</t>
  </si>
  <si>
    <t>ESPACIOS DE REUNIÓN Y CONVIVENCIA CIUDADANA</t>
  </si>
  <si>
    <t>CLOPAD</t>
  </si>
  <si>
    <t>ATENCIÓN DE DESASTRES</t>
  </si>
  <si>
    <t>Capacitación personal administrativo para lograr una mayor eficiencia en la gestión</t>
  </si>
  <si>
    <t>SERVICIOS PUBLICOS</t>
  </si>
  <si>
    <t>AGUA POTABLE Y SANEAMIENTO BÁSICO</t>
  </si>
  <si>
    <t>GAS COMBUSTIBLE</t>
  </si>
  <si>
    <t>PGIRS</t>
  </si>
  <si>
    <t>MATADERO</t>
  </si>
  <si>
    <t>PLAZA DE FERIAS</t>
  </si>
  <si>
    <t>PLANTAS DE TRATAMIENTO AGUAS RESIDUALES</t>
  </si>
  <si>
    <t>PLANTAS DE TRATAMIENTO DE AGUA POTABLE</t>
  </si>
  <si>
    <t>GAS PARA TODOS</t>
  </si>
  <si>
    <t>MANEJO INTEGRAL DE LOS RESIDUOS SÓLIDOS</t>
  </si>
  <si>
    <t>CONSTRUCCIÓN MATADERO REGIONAL</t>
  </si>
  <si>
    <t>PLAN DE INVERSIÓN POR PROGRAMAS SECTORIALES:</t>
  </si>
  <si>
    <t xml:space="preserve">                            FUENTE DE FINANCIAMIENTO </t>
  </si>
  <si>
    <t>APROPIACION TOTAL</t>
  </si>
  <si>
    <t>SECTOR</t>
  </si>
  <si>
    <t xml:space="preserve">             PROGRAMAS Y/O SUBPROGRAMAS A EJECUTAR</t>
  </si>
  <si>
    <t>INDICADORES</t>
  </si>
  <si>
    <t xml:space="preserve">APROPIACION  </t>
  </si>
  <si>
    <t xml:space="preserve">RECAUDO PROPIO </t>
  </si>
  <si>
    <t>SISTEMA GENERAL DE PARTICIPACIONES</t>
  </si>
  <si>
    <t>COFINANCIACION .</t>
  </si>
  <si>
    <t xml:space="preserve">REGALIAS </t>
  </si>
  <si>
    <t xml:space="preserve">CODIGO </t>
  </si>
  <si>
    <t xml:space="preserve">IDENTIFICACION DEL PROGRAMA </t>
  </si>
  <si>
    <t>IDENTIFICACION DE LOS PROYECTOS</t>
  </si>
  <si>
    <t>DESCRIPCION INDICADOR</t>
  </si>
  <si>
    <t>IDENTIFICACION DEL LOS PROYECTOS</t>
  </si>
  <si>
    <t xml:space="preserve">ACTUAL </t>
  </si>
  <si>
    <t>ESPERADO EN EL 2003</t>
  </si>
  <si>
    <t>ACTUAL</t>
  </si>
  <si>
    <t xml:space="preserve"> CON DESTINCION ESPECIFICA</t>
  </si>
  <si>
    <t>SIN DESTINACION ESPECIFICA</t>
  </si>
  <si>
    <t>PROG. ALIMENTACION ESCOLAR</t>
  </si>
  <si>
    <t>SUBTOTAL SECTOR</t>
  </si>
  <si>
    <t>DEPARTAMENTO DE CUNDINAMARCA</t>
  </si>
  <si>
    <t xml:space="preserve">META PARA LA VIGENCIA </t>
  </si>
  <si>
    <t xml:space="preserve">DEPENDENCIA RESPONSABLE </t>
  </si>
  <si>
    <t>MEJORAMIENTO EN LA CALIDAD DELA EDUCACIÓN</t>
  </si>
  <si>
    <t>AMPLIAR COBERTURA EN LOS SUBSIDIOS DE EDUCACIÓN</t>
  </si>
  <si>
    <t xml:space="preserve">IDENTIFICACION DE LAS METAS </t>
  </si>
  <si>
    <t>DOTACIÓN  A 29  INSTITUCIONES  EDUCATIVAS</t>
  </si>
  <si>
    <t>ADECUACIÓN, MEJORAMIENTO DE CENTROS EDUCATIVOS</t>
  </si>
  <si>
    <t>AMPLIACIÓN DE  CENTROS EDUCATIVOS</t>
  </si>
  <si>
    <t>APOYO A PROYECTOS DE ARTICULACIÓN</t>
  </si>
  <si>
    <t>SUBSIDIOS ESCOLARES</t>
  </si>
  <si>
    <t>ALIMENTACIÓN ESCOLAR</t>
  </si>
  <si>
    <t>SALUD</t>
  </si>
  <si>
    <t xml:space="preserve"> RÉGIMEN SUBSIDIADO PARA PERSONAS CON NECESIDADES BÁSICAS INSATISFECHAS.</t>
  </si>
  <si>
    <t>AMPLIACIÓN RÉGIMEN SUBSIDIADO</t>
  </si>
  <si>
    <t>PROMOCIÓN Y PREVENCIÓN EN SALUD</t>
  </si>
  <si>
    <t>FORTALECIMIENTO P.I.C.</t>
  </si>
  <si>
    <t>Dotar a los centros educativos de material didáctico, herramientas pedagógicas como computadores, Internet, textos, herramientas, entre otras durante los 4 años de gobierno.</t>
  </si>
  <si>
    <t>Mejorar, adecuar las instalaciones físicas de los planteles educativos para garantizar el óptimo de la infraestructura.</t>
  </si>
  <si>
    <t>Ampliación de los centros educativos de acuerdo a las necesidades.</t>
  </si>
  <si>
    <t>Apoyo y apropiación de recursos para los proyectos de articulación con entidades de formación técnica.</t>
  </si>
  <si>
    <t>Vigilancia y control a través de la interventoria de los contratos del régimen subsidiado tanto a las EPSs como a la red prestadora de servicios.</t>
  </si>
  <si>
    <t>VIVENDA</t>
  </si>
  <si>
    <t>MEJORAMIENTO DE VIVIENDA</t>
  </si>
  <si>
    <t>BASE DE DATOS MEJORAMIENTO DE VIVIENDA</t>
  </si>
  <si>
    <t>BASE DE DATOS UNIDADES SANITARIAS</t>
  </si>
  <si>
    <t>MEJORAMIENTO DE VIVIENDA URBANO – RURAL</t>
  </si>
  <si>
    <t>Recolección de datos y depuración de los mismos para la elaboración de una base de datos que contenga los beneficiarios potenciales de subsidio de vivienda</t>
  </si>
  <si>
    <t>Recolección de datos y depuración de los mismos para la elaboración de una base de datos que contenga los beneficiarios potenciales de subsidio de unidades sanitarias.</t>
  </si>
  <si>
    <t>Construcción de mejoramiento de  viviendas entre urbano y rural.</t>
  </si>
  <si>
    <t>CULTURA</t>
  </si>
  <si>
    <t>RECONOCIMIENTO Y RECUPERACIÓN DEL PATRIMONIO</t>
  </si>
  <si>
    <t>DESARROLLO COMUNITARIO</t>
  </si>
  <si>
    <t>DESARROLLO ECONÓMICO SOSTENIBLE</t>
  </si>
  <si>
    <t>CREACIÓN EMPRESAS ASOCIATIVAS SOLIDARIAS</t>
  </si>
  <si>
    <t>Generación de empleo, organización de la comunidad mediante la implementación de la cultura productiva y auto sostenible.</t>
  </si>
  <si>
    <t>Creación empresas asociativas solidarias en los diferentes sectores productivos alternativos del municipio.</t>
  </si>
  <si>
    <t>Apoyo a la ya existentes.</t>
  </si>
  <si>
    <t>POBLACION VULNERABLE</t>
  </si>
  <si>
    <t>AGROPECUARIO</t>
  </si>
  <si>
    <t>FORTALECIMIENTO UMATA</t>
  </si>
  <si>
    <t>FORTALECIMIENTO SECTOR AGROPECUARIO</t>
  </si>
  <si>
    <t>IMPLEMENTACIÓN DE TÉCNICAS ADECUADAS PARA EL MANEJO Y APROVECHAMIENTO DEL SUELO</t>
  </si>
  <si>
    <t>CRIADEROS ESPECIES MENORES</t>
  </si>
  <si>
    <t>SUBSIDIOS EMPRESAS PRODUCTIVAS Y PROYECTOS DEMOSTRATIVOS</t>
  </si>
  <si>
    <t>DISTRITOS DE RIEGO.</t>
  </si>
  <si>
    <t>APOYO EN LA CAPACITACIÓN Y VIGILANCIA DEL MANEJO ADECUADO DE AGROQUÍMICOS PARA EVITAR INTOXICACIONES</t>
  </si>
  <si>
    <t>APOYO A EVENTOS</t>
  </si>
  <si>
    <t>Optimización de la asistencia técnica a la familia campesina mediante el servicio de la Umata para brindar apoyo a agricultores y ganaderos</t>
  </si>
  <si>
    <t>Asesoria  a los cultivadores a través de la Umata para el buen manejo de los agroquímicos, evitando intoxicaciones tanto endógenas como exógenas</t>
  </si>
  <si>
    <t>Fortalecimiento de la feria comercial ganadera y de especies menores y seguir con el apoyo de la comercialización de la papa la cual se ha ido desarrollando con gran éxito.</t>
  </si>
  <si>
    <t>Implementación de nuevas técnicas de producción agropecuaria: Capacitaciones para pequeños y medianos productores, sobre alternativas de producción y comercialización con apoyo de entidades de orden nacional e internacional (SENA y otros).</t>
  </si>
  <si>
    <t>Recuperación y manejo de suelos: Implementación de Labranza Mínima.</t>
  </si>
  <si>
    <t>Diversificación de la agricultura.</t>
  </si>
  <si>
    <t>Mejoramiento genético para aumentar la producción de leche y carne.</t>
  </si>
  <si>
    <t>Proyectos de reforestación con plantas nativas y árboles frutales para proteger el ecosistema y aumentar los medios de sostenimiento de la población, construcción de reservorios.</t>
  </si>
  <si>
    <t>Fomentar la diversificación de especies menores, por medio de proyectos productivos como piscicultura, cunicultura, y ovino cultura.</t>
  </si>
  <si>
    <t xml:space="preserve">Adelantar convenios con diferentes asociaciones, que traigan al municipio beneficios económicos y productivos.  </t>
  </si>
  <si>
    <t>Desarrollo comunitario: Capacitación y creación de asociaciones productivas (agrícolas, avícolas, lechero) para jóvenes, mujeres cabeza de familia y desempleados con búsqueda de apoyo del programa nacional Familias en Acción.</t>
  </si>
  <si>
    <t>Implementación de subsidios y capacitación para creación de empresas asociativas.</t>
  </si>
  <si>
    <t>Fortalecimiento y liderazgo de la granja en los Colegios como canalizador de la enseñanza agropecuaria a nivel escolar.</t>
  </si>
  <si>
    <t>Construcción y dotación de diferentes distritos de riego, siempre y cuando cumplan con todas las normas legales vigentes para su creación y  funcionamiento.</t>
  </si>
  <si>
    <t>FISICO ADMINISTRATIVO</t>
  </si>
  <si>
    <t>INSTALACIONES ADMINISTRATIVAS</t>
  </si>
  <si>
    <t>AMPLIACIÓN, ADECUACIÓN, MANTENIMIENTO Y DOTACIÓN INSTALACIONES ADMINISTRATIVAS.</t>
  </si>
  <si>
    <t>APERTURA, MANTENIMIENTO, AMPLIACIÓN, ADECUACIÓN Y PAVIMENTACIÓN MALLA VIAL MUNICIPAL.</t>
  </si>
  <si>
    <t>Reducir al máximo la deserción escolar por causa de la alimentación o el transporte mediante la ampliación de la cobertura de subsidios Restaurantes escolares y de transporte.</t>
  </si>
  <si>
    <t>Reducir al máximo la deserción escolar mediante la ampliación de la cobertura de subsidios escolares en cuanto a: transporte, kit, uniforme etc.</t>
  </si>
  <si>
    <t xml:space="preserve">JOSE EDILBERTO GARCIA A. </t>
  </si>
  <si>
    <t>DIANA MARINA ORTIZ JIMENEZ</t>
  </si>
  <si>
    <t>MUNICIPIO DE CARMEN DE CARUPA</t>
  </si>
  <si>
    <t>CONVENIOS FUNCIONAMIENTO</t>
  </si>
  <si>
    <t>Alcalde Municipal</t>
  </si>
  <si>
    <t>TOTAL TODOS LOS SECTORES</t>
  </si>
  <si>
    <t>PAGO SERVICIOS PUBLICOS INSTITUCIONES EDUCATIVAS</t>
  </si>
  <si>
    <t>Nº DE ESCUELAS DOTADAS/TOTAL  PROYECTADAS</t>
  </si>
  <si>
    <t>Nº DE ESCUELAS MANRENIDAS/TOTAL  PROYECTADAS</t>
  </si>
  <si>
    <t>Nº DE ESCUELAS CON SERVICIOS/TOTAL  PROYECTADAS</t>
  </si>
  <si>
    <t>Nº DE ESCUELAS AMPLIADAS/TOTAL  PROYECTADAS</t>
  </si>
  <si>
    <t>PROYECTOS</t>
  </si>
  <si>
    <t>Nº DE NIÑOS CON SUBSIDIO/TOTAL PROYECTADO</t>
  </si>
  <si>
    <t>Nº DE ALUMNOS BENFICIADOS/NUMERO DE ALUMNOS PROYECTAODS</t>
  </si>
  <si>
    <t>Nº DE CONVENIOS SUSCRITOS / TOTAL PROYECTADOS</t>
  </si>
  <si>
    <t>TOTAL NUEVOS AFILIADOS /TOTAL PROYECTADO</t>
  </si>
  <si>
    <t>TOTAL AFILIADOS DE CONTINUIDAD /TOTAL PROYECTADO</t>
  </si>
  <si>
    <t>Nº DE INTERVENTORIAS CONTRATADAS/TOTAL PROGRAMADAS</t>
  </si>
  <si>
    <t>PROGRAMAS DE PREVENCION Y PROMOCION/TOTAL PROGRAMADO</t>
  </si>
  <si>
    <t>BASE DE DATOS</t>
  </si>
  <si>
    <t>No, DE VIVIENDAS MEJORADAS/ TOTAL PROYECTADAS</t>
  </si>
  <si>
    <t>Nº DE EVENTOS REALIZADOS/TOTAL EVENTOS PROGRAMADOS</t>
  </si>
  <si>
    <t>Nº DE ESCUELAS CREADAS/TOTAL PROYECTADO</t>
  </si>
  <si>
    <t>Nº DE ESCENARIOS</t>
  </si>
  <si>
    <t>Nº DOTACIONES/TOTAL PROYECTADAS</t>
  </si>
  <si>
    <t>% AVANCE</t>
  </si>
  <si>
    <t>Nº DE ESCUELAS CONTRATADAS /TOTAL PROYECTADAS</t>
  </si>
  <si>
    <t>% DE EMPLEO GENERADO</t>
  </si>
  <si>
    <t>N° DE EMPRESAS ASOCIATIVAS CREADAS</t>
  </si>
  <si>
    <t>N° DE CAPACITACIONES REALIZADAS</t>
  </si>
  <si>
    <t>Nº DESPLAZADOS ATENDIDOS</t>
  </si>
  <si>
    <t>A DEMANDA</t>
  </si>
  <si>
    <t>Efectuar los pagos correspondienters a los servicios publicos en las instituciones educativas del municipio</t>
  </si>
  <si>
    <t>Gestion de convenios interadministrativos para el funcionamiento de las instituciones educativas</t>
  </si>
  <si>
    <t xml:space="preserve">Identificar y priorizar la población pobre y vulnerable para ampliar y alcanzar la cobertura universal del régimen subsidiado </t>
  </si>
  <si>
    <t xml:space="preserve">Garantizar  la continuidad y el acceso a los servicios en salud y la eficiente prestación de estos. </t>
  </si>
  <si>
    <t xml:space="preserve">Atender  con acciones de salud pública al  60%  de la poblacion (3,115 personas) </t>
  </si>
  <si>
    <t>REALIZACION DE EVENTOS RECREATIVOS</t>
  </si>
  <si>
    <t>REALIZACION DE EVENTOS DEPORTIVOS</t>
  </si>
  <si>
    <t>DEPORTE  COMPETITIVO</t>
  </si>
  <si>
    <t>CREACION DE 5 ESCUELAS DEPORTIVAS</t>
  </si>
  <si>
    <t>CONFORMACION  GRUPO DE RECREACION</t>
  </si>
  <si>
    <t>MANTENIMIENTO Y ADECUACION DE ESCENARIOS DEPORTIVOS</t>
  </si>
  <si>
    <t>DOTACION DE IMPLEMENTOS DEPORTIVOS</t>
  </si>
  <si>
    <t>CONTINUIDAD DEL PROYECTO POLIDEPORTIVO MUNICIPAL</t>
  </si>
  <si>
    <t>REALIZACION DE EVENTOS CULTURALES</t>
  </si>
  <si>
    <t>CONTINUIDAD  ESCUELAS CULTURALES (5)</t>
  </si>
  <si>
    <t>MANTENIMIENTO Y ADECUACION DE ESCENARIOS CULTURALES</t>
  </si>
  <si>
    <t>DOTACION Y MANTENIMIENTO DE IMPLEMENTOS CULTURALES</t>
  </si>
  <si>
    <t>FUNCIONAMIENTO Y DOTACION BIBLIOTECA MUNICIPAL</t>
  </si>
  <si>
    <t>LLEGAR A DE 8 EVENTOS POR AÑO</t>
  </si>
  <si>
    <t>REALIZACION DE 4 EVENTOS POR AÑO</t>
  </si>
  <si>
    <t>APOYO A  DEPORTISTAS DE ALTO RENDIMIENTO PARA PARTICIPACION EN DIFERENTES TORNEOS MUNICIPALES, DEPARTAMENTALES Y NACIONALES EN 4 DISCIPLINAS POR AÑO</t>
  </si>
  <si>
    <t>CREACION DE 5 ESCUELAS DE FORMACION DEPORTIVAS</t>
  </si>
  <si>
    <t>CONFORMAR UN GRUPO DE QUINCE RECREACIONISTAS</t>
  </si>
  <si>
    <t>MANTENIMIENTO Y ADECUACION 30 ESCENARIOS DEPORTIVOS</t>
  </si>
  <si>
    <t>DOTACION DE IMPLEMENTOS DEPORTIVOS PARA ESCUELAS DE FORMACION E INSTITUCIONES EDUCATIVAS</t>
  </si>
  <si>
    <t>AVANCE DEL 50% CONTINUIDAD DEL PROYECTO POLIDEPORTIVO MUNICIPAL</t>
  </si>
  <si>
    <t xml:space="preserve">CONTINUIDAD  ESCUELAS DE FORMACION CULTURAL (5) </t>
  </si>
  <si>
    <t>MANTENIMIENTO Y ADECUACION  ESCENARIOS CULTURALES (3)</t>
  </si>
  <si>
    <t>DOTACION Y MANTENIMIENTO IMPLEMENTOS CULTURALES PARA ESCUELAS DE FORMACION DE MUSICA Y DANZA.</t>
  </si>
  <si>
    <t>DOTACION BIBLIOTECA MUNICIPAL</t>
  </si>
  <si>
    <t>REALIZACION DE EVENTOS RECREATIVOS Y DEPORTIVOS</t>
  </si>
  <si>
    <t>CREACION DE ESCUELAS DE FORMACION DEPORTIVAS</t>
  </si>
  <si>
    <t>CONFORMACION GRUPO DE RECREACION</t>
  </si>
  <si>
    <t>ADECUACION, MANTENIMIENTO Y DOTACION DE ESCENARIOS DEPORTIVOS</t>
  </si>
  <si>
    <t xml:space="preserve"> ESCUELAS DE FORMACION CULTURALES</t>
  </si>
  <si>
    <t>RECREACION Y DEPORTE</t>
  </si>
  <si>
    <t>Nº DE DISCIPLÑINAS APOYADAS / TOTAL PROGRAMADAS</t>
  </si>
  <si>
    <t>Nº DE GRUPOS CONFORMADOS/TOTAL PROYECTADO</t>
  </si>
  <si>
    <t>Nº DE ESCENARIOS ATENDIDOS/TOTAL PROGRAMADO</t>
  </si>
  <si>
    <t>No. DOTACIONES/ TOTAL PROGRAMADO</t>
  </si>
  <si>
    <t>No. CONTRATOS FIRMADOS/ TOTAL PROYECTADOS</t>
  </si>
  <si>
    <t>EDUCACIÓN</t>
  </si>
  <si>
    <t>Apoyo  a los diferentres  programas  para la atención del adulto mayor en el municipio</t>
  </si>
  <si>
    <t>Apoyo  a los diferentres  programas  para la atención de la población infnatil en el municipio</t>
  </si>
  <si>
    <t>Convenios interinstitucional para atencion al menor infractor</t>
  </si>
  <si>
    <t>Implementación  Comisaria de  Familia  y continuidad de Inspeccion de Policia Municipal</t>
  </si>
  <si>
    <t>Apoyo  a los diferentres  programas  para la atención de la juventud  en el municipio</t>
  </si>
  <si>
    <t>Apoyo  a los diferentres  programas  para la atención a la poblacion discapacitada en el municipio</t>
  </si>
  <si>
    <t>Apoyo  a los diferentres  programas  para la atención del desplazado en el municipio</t>
  </si>
  <si>
    <t>Apoyo  a los diferentres  programas  para la atención a la familia  vulnerable en el municipio</t>
  </si>
  <si>
    <t>Atención integral al adulto mayor</t>
  </si>
  <si>
    <t>Atención a la Población Infantil</t>
  </si>
  <si>
    <t>Atención a la Población juvenil</t>
  </si>
  <si>
    <t>Atención a la Población con discapacidad</t>
  </si>
  <si>
    <t>Atención a la Población desplazada</t>
  </si>
  <si>
    <t>Atención a la Población con  NBI</t>
  </si>
  <si>
    <t>Nº ADULTOS MAYORES  ATENDIDOS/TOTAL PROGRAMADOS</t>
  </si>
  <si>
    <t>Nº NIÑOS Y NIÑ@S  ATENDIDOS/TOTAL PROGRAMADOS</t>
  </si>
  <si>
    <t>Nº NIÑOS Y NIÑ@S  ATENDIDOS</t>
  </si>
  <si>
    <t>Nº. DE OFICINAS EN FUNCIONAMIENTO / TOTAL PROYECTADAS</t>
  </si>
  <si>
    <t>Nº BEBEFICIARIOS ATENDIDOS / TOTAL FOCALIZADOS</t>
  </si>
  <si>
    <t>Nº FAMILIAS  ATENDIDAS/ TOTAL PROYECTADO</t>
  </si>
  <si>
    <t>ATENCION POBLACION VULNERABLE</t>
  </si>
  <si>
    <t>AMBIENTAL</t>
  </si>
  <si>
    <t>RECUPERACION Y MENTENIMIENTO DE CUENCAS NACEDEROS Y ZONAS DE PARAMO</t>
  </si>
  <si>
    <t>proteccion y recuperacion de recursos naturales</t>
  </si>
  <si>
    <t xml:space="preserve">Capacitar a la población en el manejo y protección del medio ambiente. Descontaminación de fuentes de agua del sector rural, campañas de limpieza en cuencas hidrograficas.  Liderar la convocatoria a los municipios contaminantes de la Laguna de Fúquene para implantar acciones de recuperación y conservación. Dar cumplimiento a la ley 99 para la conservación. </t>
  </si>
  <si>
    <t>N° DE PRODUCTORES ATENDIDOS/TOTAL PROGRAMADOS</t>
  </si>
  <si>
    <t>N° DE HA. RECUPERADAS/ TOTAL PROGRAMADO</t>
  </si>
  <si>
    <t>N° DE ESPECIES CULTIVADAS / TOTAL PROGRAMADA</t>
  </si>
  <si>
    <t>N° DE RAZAS  IMPLEMENTADAS/TOTAL PROGRAMADO</t>
  </si>
  <si>
    <t>N° FAMILIAS  DE BENEFICIADAS/ TOTAL PROGRAMADAS</t>
  </si>
  <si>
    <t>N° DE PLANTULAS SEMBRADAS/TOTAL PROGRAMADA</t>
  </si>
  <si>
    <t>N° DE CAPACITACIONES/TOTAL PROGRAMADAS</t>
  </si>
  <si>
    <t>N° DE CONVENIOS FIRMADOS/TOTAL PROYECTADOS</t>
  </si>
  <si>
    <t>N° DE SUBSIDIOS OTORGADOS</t>
  </si>
  <si>
    <t>N° DE ASESORIAS/ TOTAL PROGRAMADAS</t>
  </si>
  <si>
    <t>N° DE DISTRITOS DE  RIEGO  CONSTRUIDOS</t>
  </si>
  <si>
    <t>N° DE BENEFICIARIOS</t>
  </si>
  <si>
    <t>Revisión y ajuste Estatuto Tributario Municipal</t>
  </si>
  <si>
    <t>Revisión y ajuste Esquema de Ordenamiento Territorial Municipal en cumplimiento a la ley 388 de 1.997.</t>
  </si>
  <si>
    <t>Relalizar los pagos oportunos de las cuotas partes y bonos pensionales con el fin de no realizar pagos por cobros coactivos</t>
  </si>
  <si>
    <t>Mantener al mínimo el valor de servicios publicos domiciliarios</t>
  </si>
  <si>
    <t>Fomentar el pago del Impuesto Predial aumentando el recaudo en un 30%</t>
  </si>
  <si>
    <t>Aumentar en un 20% el valor del recaudo de la cartera por concepto de impuesto predial</t>
  </si>
  <si>
    <t>Fomentar el pago del Impuesto de Industria y Comercio, aumentando el recaudo en un 20%</t>
  </si>
  <si>
    <t xml:space="preserve">Determinar el 100% de los bienes muebles e inmuebles del municipio </t>
  </si>
  <si>
    <t>Actualizar el procceso de entrada y salida de almacen</t>
  </si>
  <si>
    <t>Enviar a todo el personal a vacaciones con el fin de evitar el pago de las mismas</t>
  </si>
  <si>
    <t>Actualización del programa PRADMA e istalar modulo de Industria y Comercio.  Contratacion y servicios públicos</t>
  </si>
  <si>
    <t>Mejoramiento red  de datos, voz y eléctricode las diferentes dependencias</t>
  </si>
  <si>
    <t>Adquisicion  equipos de  computo con licencia   para diferentes dependencias</t>
  </si>
  <si>
    <t xml:space="preserve"> Gestión ante las entidades públicas departamentales y nacionales, privadas y otras para la consecución de recursos para la construcción y adecuación de salones comunales</t>
  </si>
  <si>
    <t>Suscripción de Convenio cooperción centros carcelarios</t>
  </si>
  <si>
    <t>Funcionamiento fondo de seguridad</t>
  </si>
  <si>
    <t xml:space="preserve"> Reorganización y puesta en marcha del Comité Local de Prevención y atención de desastres y gestión para la consecución de recursos y equipos para la atención y prevención de desastres</t>
  </si>
  <si>
    <t>Implementar acciones en la eventualidad de desastres de cualquier índole en el Municipio</t>
  </si>
  <si>
    <t>Fortalecer la participación ciudadana (veedurías ciudadanas, juntas de acción comunal). 27 JUNTAS</t>
  </si>
  <si>
    <t>CAPACITACIONES  A LAS JUNTAS DIRECTIVAS</t>
  </si>
  <si>
    <t>REVISION Y AJUSTE E.T.M</t>
  </si>
  <si>
    <t>MEJORAMIENTO DE LA GESTION</t>
  </si>
  <si>
    <t>CONVENIOS INTERINSTITUCIONALES CARCELARIO</t>
  </si>
  <si>
    <t>FONDO DE SEGURIDAD</t>
  </si>
  <si>
    <t>LOS QUE SE PRESENTEN</t>
  </si>
  <si>
    <t>Nº. CAPACITACIONES COMUNIDAD/ TOTAL PROGRAMADAS</t>
  </si>
  <si>
    <t>N° DE REVISIONES</t>
  </si>
  <si>
    <t>PAGOS OPORTUNOS/PAGOS POR COBRO COACTIVO</t>
  </si>
  <si>
    <t>VALOR TOTAL CANCELADO/ TOTAL PROYECTADO</t>
  </si>
  <si>
    <t>VALOR RECAUDO ADICIONAL</t>
  </si>
  <si>
    <t>% DETERMINADO</t>
  </si>
  <si>
    <t>% ACTUALIZADO</t>
  </si>
  <si>
    <t>% DE PERSONAL ENVIADO A VACACIONES</t>
  </si>
  <si>
    <t>N° DE CAPACITACIONES</t>
  </si>
  <si>
    <t>PUNTOS DE  RED  INSTALADOS O MEJORADOS / TOTAL PROGRAMADO</t>
  </si>
  <si>
    <t>Nº EQUIPOS CON LICENCIAS/ TOTAL PROYECTADOS</t>
  </si>
  <si>
    <t>N° DE SALONES COMUNALES MANTENIDOS/ TOTAL PROGRAMADOS</t>
  </si>
  <si>
    <t>N° INSTITUCIONES DE JUSTICIA BENEFICIADAS/ TOTAL PROGRAMADAS</t>
  </si>
  <si>
    <t>N° DE REUNIONES REALIZADAS/ TOTAL PROGRAMADAS</t>
  </si>
  <si>
    <t>N° DE CONVENIOS SUSCRITOS</t>
  </si>
  <si>
    <t>PARTICIPACION CIUDADANA</t>
  </si>
  <si>
    <t>PREVENCION Y ATENCION DE DESASTRES</t>
  </si>
  <si>
    <t>N° DE MODULOS INSTALADOS</t>
  </si>
  <si>
    <t>AMPLIACIÓN,  ACUEDUCTOS MUNICIPALES</t>
  </si>
  <si>
    <t>MANTENIMIENTO ACUEDUCTOS MUNICIPALES</t>
  </si>
  <si>
    <t>CONSTRUCCION  UNIDADES SANITARIAS (DEFICIT 465)</t>
  </si>
  <si>
    <t>ENERGÍA PARA TODOS. ELECTRIFICAR AL 3% DE LAS VIVIENDAS (DEFICIT 70 VIVIENDAS)</t>
  </si>
  <si>
    <t>COMPRA DE LOTE Y CONSTRUCCIÓN  PLAZA DE FERIAS</t>
  </si>
  <si>
    <t>ENERGIA</t>
  </si>
  <si>
    <t>MEJORAMIENTO Y MANTENIMIENTO   MALLA VIAL</t>
  </si>
  <si>
    <t>MALLA VIAL</t>
  </si>
  <si>
    <t>No DE ACUEDUCTOS MUNICIPALES AMPLIADOS</t>
  </si>
  <si>
    <t>No DE ACUEDUCTOS MUNICIPALES CON MANTENIMIENTO</t>
  </si>
  <si>
    <t>No. UNIDADES  SANITARIAS CONSTRUIDAS</t>
  </si>
  <si>
    <t>CONSTRUCCION PTAR</t>
  </si>
  <si>
    <t>CONSTRUCCION No DE PLANTAS DE TRATAMIENTO DE AGUA POTABLE</t>
  </si>
  <si>
    <t>Nº VIVIENDAS ELECRIFICADAS</t>
  </si>
  <si>
    <t>CONTAR CON GAS NATURAL PARA EL MUNICIPIO</t>
  </si>
  <si>
    <t>TON. AÑO PROMEDIO</t>
  </si>
  <si>
    <t>CONSTRUCCION MATADERO REGIONAL</t>
  </si>
  <si>
    <t>COMPRA DE LOTE</t>
  </si>
  <si>
    <t>M2 A CONSTRUIR/M2 TOTALES</t>
  </si>
  <si>
    <t>Km INTERVENIDOS</t>
  </si>
  <si>
    <t>No DE ACUEDUCTOS MUNICIPALES AMPLIADOS/ TOTAL PROGRAMADO</t>
  </si>
  <si>
    <t>No DE ACUEDUCTOS MUNICIPALES CON MANTENIMIENTO/ TOTAL PROGRAMADO</t>
  </si>
  <si>
    <t>No. UNIDADES  SANITARIAS CONSTRUIDAS /  TOTAL PROYECTADAS</t>
  </si>
  <si>
    <t>Nº. DE PLANTAS CONSTRUIDAS /TOTAL  PROYECTADAS</t>
  </si>
  <si>
    <t>Nº. CONSTRUCCION No DE PLANTAS DE TRATAMIENTO DE AGUA POTABLE/TOTAL PLANTAS PROGRAMADAS</t>
  </si>
  <si>
    <t>Nº VIVIENDAS ELECTRIFICADAS / TOTAL DEFICIT</t>
  </si>
  <si>
    <t>TONELADA AÑO</t>
  </si>
  <si>
    <t>GESTION</t>
  </si>
  <si>
    <t>Km INTERVENIDOS/ TOTAL KM PROYECTADOS</t>
  </si>
  <si>
    <t>M3</t>
  </si>
  <si>
    <t xml:space="preserve">S.G.P EDUCACIÓN </t>
  </si>
  <si>
    <t>S.G.P   SALUD</t>
  </si>
  <si>
    <t>S.G.P PROPOSITO GENERAL LIBRE DESTINACION</t>
  </si>
  <si>
    <t>S.G.P PROPOSITO GENERAL FORZOSA INVERSION 25,000 HAB</t>
  </si>
  <si>
    <t xml:space="preserve">S.G.P PROPOSITO GENERAL FORZOSA INVERSION </t>
  </si>
  <si>
    <t>S.G.P CULTURA</t>
  </si>
  <si>
    <t>S.G.P AGUA POTABLE</t>
  </si>
  <si>
    <t xml:space="preserve">             PLAN OPERATIVO ANUAL DE INVERSION MUNICIPAL 2010</t>
  </si>
  <si>
    <t>OTROS (RENDI FINAN - SUPERAVIT)</t>
  </si>
  <si>
    <t>FOSYGA</t>
  </si>
  <si>
    <t>ETESA</t>
  </si>
  <si>
    <t>S.G.P DEPORTE Y RECREACION</t>
  </si>
  <si>
    <t>Realizar el pago oportuno de todos los gastos de funcionamiento de la administracion central</t>
  </si>
  <si>
    <t>Realizar el pago oportuno de las mesadas pensionales</t>
  </si>
  <si>
    <t>Secretario de Planeacion</t>
  </si>
  <si>
    <t>Secretaria de Hacienda</t>
  </si>
  <si>
    <t xml:space="preserve">Realizar oportunamente las transferencias a cargo del Municipio </t>
  </si>
  <si>
    <t>Realizar el pago oportuno de los bonos pensionales</t>
  </si>
  <si>
    <t>S.G.P Fonpet</t>
  </si>
  <si>
    <t>FUNCIONAMIENTO ACUEDUCTO</t>
  </si>
  <si>
    <t>FUNCIONAMIENTO ASEO</t>
  </si>
  <si>
    <t>FUNCIONAMIENTO ALCANTARILLADO</t>
  </si>
  <si>
    <t>AMPLIACION RED DE ALCANTARILLADO</t>
  </si>
  <si>
    <t>MANTENIMIENTO RED DE ALCANTARILLADO</t>
  </si>
  <si>
    <t>FONDO DE SOLIDARIDAD Y REDISTRIBUCION</t>
  </si>
  <si>
    <t>CERSAR AUGUSTO MALAGON GOMEZ</t>
  </si>
  <si>
    <t>ESPERADO 2011</t>
  </si>
  <si>
    <t>OBJETIVO  DEL PLAN OPERATIVO ANUAL DE INVERSIÓN MUNICIPAL :  CONSOLIDAR LOS PROYECTOS A EJECUTAR DURANTE LA VIGENCIA 2012</t>
  </si>
  <si>
    <t>COMPRA DE PREDIOS</t>
  </si>
  <si>
    <t>PLANTA DE COMPOSTAJE</t>
  </si>
  <si>
    <t>FUNCIONAMIENTO BIBLIOTECA  Y LUDOTECA MUNICIPAL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</si>
</sst>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&quot;N$&quot;#,##0_);\(&quot;N$&quot;#,##0\)"/>
    <numFmt numFmtId="201" formatCode="&quot;N$&quot;#,##0_);[Red]\(&quot;N$&quot;#,##0\)"/>
    <numFmt numFmtId="202" formatCode="&quot;N$&quot;#,##0.00_);\(&quot;N$&quot;#,##0.00\)"/>
    <numFmt numFmtId="203" formatCode="&quot;N$&quot;#,##0.00_);[Red]\(&quot;N$&quot;#,##0.00\)"/>
    <numFmt numFmtId="204" formatCode="_(&quot;N$&quot;* #,##0_);_(&quot;N$&quot;* \(#,##0\);_(&quot;N$&quot;* &quot;-&quot;_);_(@_)"/>
    <numFmt numFmtId="205" formatCode="_(&quot;N$&quot;* #,##0.00_);_(&quot;N$&quot;* \(#,##0.00\);_(&quot;N$&quot;* &quot;-&quot;??_);_(@_)"/>
    <numFmt numFmtId="206" formatCode="&quot;$&quot;\ #,##0.00"/>
    <numFmt numFmtId="207" formatCode="_(* #,##0.0_);_(* \(#,##0.0\);_(* &quot;-&quot;??_);_(@_)"/>
    <numFmt numFmtId="208" formatCode="_(* #,##0_);_(* \(#,##0\);_(* &quot;-&quot;??_);_(@_)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"/>
    <numFmt numFmtId="213" formatCode="&quot;$&quot;\ #,##0.0"/>
    <numFmt numFmtId="214" formatCode="&quot;$&quot;\ #,##0"/>
    <numFmt numFmtId="215" formatCode="0.0%"/>
    <numFmt numFmtId="216" formatCode="0.000%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28"/>
      <name val="Times New Roman"/>
      <family val="1"/>
    </font>
    <font>
      <sz val="28"/>
      <name val="Arial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Arial"/>
      <family val="2"/>
    </font>
    <font>
      <b/>
      <sz val="11"/>
      <name val="Lucida Sans Unicode"/>
      <family val="2"/>
    </font>
    <font>
      <b/>
      <sz val="9"/>
      <name val="Arial"/>
      <family val="2"/>
    </font>
    <font>
      <sz val="10"/>
      <name val="Lucida Sans Unicode"/>
      <family val="2"/>
    </font>
    <font>
      <sz val="9"/>
      <name val="Lucida Sans Unicode"/>
      <family val="2"/>
    </font>
    <font>
      <b/>
      <sz val="8"/>
      <color indexed="8"/>
      <name val="Arial"/>
      <family val="2"/>
    </font>
    <font>
      <b/>
      <sz val="10"/>
      <name val="Lucida Sans Unicode"/>
      <family val="2"/>
    </font>
    <font>
      <b/>
      <i/>
      <sz val="7"/>
      <name val="Times New Roman"/>
      <family val="1"/>
    </font>
    <font>
      <b/>
      <sz val="7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FCD6B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A3A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13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center" wrapText="1"/>
    </xf>
    <xf numFmtId="9" fontId="15" fillId="0" borderId="11" xfId="0" applyNumberFormat="1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17" fillId="0" borderId="10" xfId="0" applyFont="1" applyBorder="1" applyAlignment="1">
      <alignment horizontal="justify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center" wrapText="1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9" fontId="8" fillId="0" borderId="14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23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9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horizontal="center" wrapText="1"/>
    </xf>
    <xf numFmtId="4" fontId="25" fillId="34" borderId="10" xfId="0" applyNumberFormat="1" applyFont="1" applyFill="1" applyBorder="1" applyAlignment="1">
      <alignment horizontal="center"/>
    </xf>
    <xf numFmtId="0" fontId="0" fillId="0" borderId="10" xfId="52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3" fontId="0" fillId="0" borderId="10" xfId="46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9" fontId="10" fillId="0" borderId="10" xfId="52" applyFont="1" applyFill="1" applyBorder="1" applyAlignment="1">
      <alignment horizontal="center" vertical="center"/>
    </xf>
    <xf numFmtId="3" fontId="10" fillId="0" borderId="10" xfId="46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 readingOrder="1"/>
    </xf>
    <xf numFmtId="0" fontId="0" fillId="0" borderId="10" xfId="52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 vertical="center"/>
    </xf>
    <xf numFmtId="4" fontId="0" fillId="35" borderId="16" xfId="0" applyNumberFormat="1" applyFill="1" applyBorder="1" applyAlignment="1">
      <alignment vertical="center"/>
    </xf>
    <xf numFmtId="3" fontId="16" fillId="35" borderId="14" xfId="0" applyNumberFormat="1" applyFont="1" applyFill="1" applyBorder="1" applyAlignment="1">
      <alignment vertical="center"/>
    </xf>
    <xf numFmtId="3" fontId="16" fillId="35" borderId="15" xfId="0" applyNumberFormat="1" applyFont="1" applyFill="1" applyBorder="1" applyAlignment="1">
      <alignment vertical="center"/>
    </xf>
    <xf numFmtId="4" fontId="0" fillId="35" borderId="16" xfId="0" applyNumberFormat="1" applyFill="1" applyBorder="1" applyAlignment="1">
      <alignment horizontal="right" vertical="center" wrapText="1"/>
    </xf>
    <xf numFmtId="0" fontId="0" fillId="35" borderId="16" xfId="0" applyFill="1" applyBorder="1" applyAlignment="1">
      <alignment vertical="center"/>
    </xf>
    <xf numFmtId="0" fontId="0" fillId="35" borderId="0" xfId="0" applyFill="1" applyAlignment="1">
      <alignment vertical="center"/>
    </xf>
    <xf numFmtId="3" fontId="16" fillId="35" borderId="11" xfId="0" applyNumberFormat="1" applyFont="1" applyFill="1" applyBorder="1" applyAlignment="1">
      <alignment vertical="center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6" borderId="16" xfId="0" applyNumberFormat="1" applyFont="1" applyFill="1" applyBorder="1" applyAlignment="1">
      <alignment horizontal="center" vertical="center" wrapText="1"/>
    </xf>
    <xf numFmtId="3" fontId="16" fillId="37" borderId="17" xfId="0" applyNumberFormat="1" applyFont="1" applyFill="1" applyBorder="1" applyAlignment="1">
      <alignment vertical="center"/>
    </xf>
    <xf numFmtId="3" fontId="16" fillId="38" borderId="14" xfId="0" applyNumberFormat="1" applyFont="1" applyFill="1" applyBorder="1" applyAlignment="1">
      <alignment vertical="center"/>
    </xf>
    <xf numFmtId="3" fontId="16" fillId="39" borderId="14" xfId="0" applyNumberFormat="1" applyFont="1" applyFill="1" applyBorder="1" applyAlignment="1">
      <alignment vertical="center"/>
    </xf>
    <xf numFmtId="3" fontId="16" fillId="40" borderId="10" xfId="0" applyNumberFormat="1" applyFont="1" applyFill="1" applyBorder="1" applyAlignment="1">
      <alignment vertical="center"/>
    </xf>
    <xf numFmtId="3" fontId="16" fillId="41" borderId="14" xfId="0" applyNumberFormat="1" applyFont="1" applyFill="1" applyBorder="1" applyAlignment="1">
      <alignment vertical="center"/>
    </xf>
    <xf numFmtId="3" fontId="10" fillId="42" borderId="10" xfId="46" applyNumberFormat="1" applyFont="1" applyFill="1" applyBorder="1" applyAlignment="1">
      <alignment vertical="center"/>
    </xf>
    <xf numFmtId="0" fontId="13" fillId="36" borderId="18" xfId="0" applyFont="1" applyFill="1" applyBorder="1" applyAlignment="1">
      <alignment horizontal="justify" vertical="center"/>
    </xf>
    <xf numFmtId="0" fontId="25" fillId="36" borderId="10" xfId="0" applyFont="1" applyFill="1" applyBorder="1" applyAlignment="1">
      <alignment horizontal="justify" vertical="center"/>
    </xf>
    <xf numFmtId="0" fontId="9" fillId="36" borderId="18" xfId="0" applyFont="1" applyFill="1" applyBorder="1" applyAlignment="1">
      <alignment horizontal="justify" vertical="center"/>
    </xf>
    <xf numFmtId="0" fontId="14" fillId="36" borderId="18" xfId="0" applyFont="1" applyFill="1" applyBorder="1" applyAlignment="1">
      <alignment horizontal="justify" vertical="center"/>
    </xf>
    <xf numFmtId="0" fontId="8" fillId="36" borderId="18" xfId="0" applyFont="1" applyFill="1" applyBorder="1" applyAlignment="1">
      <alignment/>
    </xf>
    <xf numFmtId="0" fontId="8" fillId="36" borderId="18" xfId="0" applyFont="1" applyFill="1" applyBorder="1" applyAlignment="1">
      <alignment vertical="center"/>
    </xf>
    <xf numFmtId="9" fontId="8" fillId="36" borderId="18" xfId="0" applyNumberFormat="1" applyFont="1" applyFill="1" applyBorder="1" applyAlignment="1">
      <alignment vertical="center"/>
    </xf>
    <xf numFmtId="208" fontId="12" fillId="36" borderId="10" xfId="46" applyNumberFormat="1" applyFont="1" applyFill="1" applyBorder="1" applyAlignment="1">
      <alignment horizontal="right"/>
    </xf>
    <xf numFmtId="3" fontId="12" fillId="36" borderId="10" xfId="46" applyNumberFormat="1" applyFont="1" applyFill="1" applyBorder="1" applyAlignment="1">
      <alignment vertical="center"/>
    </xf>
    <xf numFmtId="0" fontId="1" fillId="36" borderId="19" xfId="0" applyFont="1" applyFill="1" applyBorder="1" applyAlignment="1">
      <alignment/>
    </xf>
    <xf numFmtId="0" fontId="1" fillId="36" borderId="0" xfId="0" applyFont="1" applyFill="1" applyAlignment="1">
      <alignment/>
    </xf>
    <xf numFmtId="0" fontId="13" fillId="36" borderId="10" xfId="0" applyFont="1" applyFill="1" applyBorder="1" applyAlignment="1">
      <alignment horizontal="justify" vertical="center"/>
    </xf>
    <xf numFmtId="0" fontId="9" fillId="36" borderId="14" xfId="0" applyFont="1" applyFill="1" applyBorder="1" applyAlignment="1">
      <alignment horizontal="justify" vertical="center"/>
    </xf>
    <xf numFmtId="0" fontId="15" fillId="36" borderId="14" xfId="0" applyFont="1" applyFill="1" applyBorder="1" applyAlignment="1">
      <alignment horizontal="justify" vertical="center"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vertical="center"/>
    </xf>
    <xf numFmtId="9" fontId="8" fillId="36" borderId="10" xfId="0" applyNumberFormat="1" applyFont="1" applyFill="1" applyBorder="1" applyAlignment="1">
      <alignment vertical="center"/>
    </xf>
    <xf numFmtId="3" fontId="16" fillId="36" borderId="10" xfId="0" applyNumberFormat="1" applyFont="1" applyFill="1" applyBorder="1" applyAlignment="1">
      <alignment horizontal="right"/>
    </xf>
    <xf numFmtId="3" fontId="16" fillId="36" borderId="10" xfId="0" applyNumberFormat="1" applyFont="1" applyFill="1" applyBorder="1" applyAlignment="1">
      <alignment vertical="center"/>
    </xf>
    <xf numFmtId="0" fontId="0" fillId="36" borderId="19" xfId="0" applyFill="1" applyBorder="1" applyAlignment="1">
      <alignment/>
    </xf>
    <xf numFmtId="0" fontId="0" fillId="36" borderId="0" xfId="0" applyFill="1" applyAlignment="1">
      <alignment/>
    </xf>
    <xf numFmtId="0" fontId="9" fillId="36" borderId="10" xfId="0" applyFont="1" applyFill="1" applyBorder="1" applyAlignment="1">
      <alignment horizontal="justify" vertical="center"/>
    </xf>
    <xf numFmtId="0" fontId="15" fillId="36" borderId="10" xfId="0" applyFont="1" applyFill="1" applyBorder="1" applyAlignment="1">
      <alignment horizontal="justify" vertical="center"/>
    </xf>
    <xf numFmtId="0" fontId="15" fillId="36" borderId="18" xfId="0" applyFont="1" applyFill="1" applyBorder="1" applyAlignment="1">
      <alignment horizontal="justify" vertical="center"/>
    </xf>
    <xf numFmtId="3" fontId="16" fillId="43" borderId="17" xfId="0" applyNumberFormat="1" applyFont="1" applyFill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" fontId="18" fillId="0" borderId="20" xfId="0" applyNumberFormat="1" applyFont="1" applyBorder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3" fontId="16" fillId="40" borderId="10" xfId="0" applyNumberFormat="1" applyFont="1" applyFill="1" applyBorder="1" applyAlignment="1">
      <alignment vertical="center"/>
    </xf>
    <xf numFmtId="3" fontId="71" fillId="35" borderId="11" xfId="0" applyNumberFormat="1" applyFont="1" applyFill="1" applyBorder="1" applyAlignment="1">
      <alignment vertical="center"/>
    </xf>
    <xf numFmtId="10" fontId="15" fillId="0" borderId="11" xfId="0" applyNumberFormat="1" applyFont="1" applyFill="1" applyBorder="1" applyAlignment="1">
      <alignment/>
    </xf>
    <xf numFmtId="9" fontId="15" fillId="0" borderId="11" xfId="52" applyFont="1" applyFill="1" applyBorder="1" applyAlignment="1">
      <alignment vertical="center"/>
    </xf>
    <xf numFmtId="9" fontId="15" fillId="0" borderId="11" xfId="0" applyNumberFormat="1" applyFont="1" applyFill="1" applyBorder="1" applyAlignment="1">
      <alignment vertical="center"/>
    </xf>
    <xf numFmtId="0" fontId="72" fillId="0" borderId="10" xfId="0" applyFont="1" applyBorder="1" applyAlignment="1">
      <alignment horizontal="justify" vertical="center" wrapText="1"/>
    </xf>
    <xf numFmtId="3" fontId="73" fillId="0" borderId="10" xfId="46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/>
    </xf>
    <xf numFmtId="9" fontId="73" fillId="0" borderId="10" xfId="0" applyNumberFormat="1" applyFont="1" applyBorder="1" applyAlignment="1">
      <alignment horizontal="center" vertical="center" wrapText="1"/>
    </xf>
    <xf numFmtId="208" fontId="75" fillId="0" borderId="10" xfId="46" applyNumberFormat="1" applyFont="1" applyFill="1" applyBorder="1" applyAlignment="1">
      <alignment horizontal="right"/>
    </xf>
    <xf numFmtId="3" fontId="75" fillId="35" borderId="10" xfId="46" applyNumberFormat="1" applyFont="1" applyFill="1" applyBorder="1" applyAlignment="1">
      <alignment vertical="center"/>
    </xf>
    <xf numFmtId="4" fontId="73" fillId="35" borderId="16" xfId="0" applyNumberFormat="1" applyFont="1" applyFill="1" applyBorder="1" applyAlignment="1">
      <alignment vertical="center"/>
    </xf>
    <xf numFmtId="3" fontId="75" fillId="40" borderId="10" xfId="46" applyNumberFormat="1" applyFont="1" applyFill="1" applyBorder="1" applyAlignment="1">
      <alignment vertical="center"/>
    </xf>
    <xf numFmtId="3" fontId="75" fillId="43" borderId="21" xfId="46" applyNumberFormat="1" applyFont="1" applyFill="1" applyBorder="1" applyAlignment="1">
      <alignment vertical="center"/>
    </xf>
    <xf numFmtId="3" fontId="75" fillId="37" borderId="21" xfId="46" applyNumberFormat="1" applyFont="1" applyFill="1" applyBorder="1" applyAlignment="1">
      <alignment vertical="center"/>
    </xf>
    <xf numFmtId="3" fontId="75" fillId="38" borderId="10" xfId="46" applyNumberFormat="1" applyFont="1" applyFill="1" applyBorder="1" applyAlignment="1">
      <alignment vertical="center"/>
    </xf>
    <xf numFmtId="3" fontId="75" fillId="39" borderId="10" xfId="46" applyNumberFormat="1" applyFont="1" applyFill="1" applyBorder="1" applyAlignment="1">
      <alignment vertical="center"/>
    </xf>
    <xf numFmtId="3" fontId="75" fillId="41" borderId="10" xfId="46" applyNumberFormat="1" applyFont="1" applyFill="1" applyBorder="1" applyAlignment="1">
      <alignment vertical="center"/>
    </xf>
    <xf numFmtId="3" fontId="76" fillId="42" borderId="10" xfId="46" applyNumberFormat="1" applyFont="1" applyFill="1" applyBorder="1" applyAlignment="1">
      <alignment vertical="center"/>
    </xf>
    <xf numFmtId="0" fontId="77" fillId="0" borderId="19" xfId="0" applyFont="1" applyFill="1" applyBorder="1" applyAlignment="1">
      <alignment/>
    </xf>
    <xf numFmtId="0" fontId="77" fillId="0" borderId="0" xfId="0" applyFont="1" applyFill="1" applyAlignment="1">
      <alignment/>
    </xf>
    <xf numFmtId="215" fontId="73" fillId="0" borderId="10" xfId="0" applyNumberFormat="1" applyFont="1" applyBorder="1" applyAlignment="1">
      <alignment horizontal="center" vertical="center" wrapText="1"/>
    </xf>
    <xf numFmtId="3" fontId="73" fillId="0" borderId="14" xfId="46" applyNumberFormat="1" applyFont="1" applyFill="1" applyBorder="1" applyAlignment="1">
      <alignment horizontal="center" vertical="center"/>
    </xf>
    <xf numFmtId="215" fontId="73" fillId="0" borderId="14" xfId="0" applyNumberFormat="1" applyFont="1" applyBorder="1" applyAlignment="1">
      <alignment horizontal="center" vertical="center" wrapText="1"/>
    </xf>
    <xf numFmtId="3" fontId="75" fillId="35" borderId="16" xfId="46" applyNumberFormat="1" applyFont="1" applyFill="1" applyBorder="1" applyAlignment="1">
      <alignment vertical="center"/>
    </xf>
    <xf numFmtId="0" fontId="73" fillId="0" borderId="18" xfId="0" applyFont="1" applyBorder="1" applyAlignment="1">
      <alignment vertical="center" wrapText="1"/>
    </xf>
    <xf numFmtId="0" fontId="78" fillId="0" borderId="14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3" fontId="71" fillId="36" borderId="10" xfId="0" applyNumberFormat="1" applyFont="1" applyFill="1" applyBorder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9" fontId="73" fillId="0" borderId="10" xfId="52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/>
    </xf>
    <xf numFmtId="0" fontId="74" fillId="0" borderId="14" xfId="0" applyFont="1" applyFill="1" applyBorder="1" applyAlignment="1">
      <alignment vertical="center"/>
    </xf>
    <xf numFmtId="9" fontId="74" fillId="0" borderId="14" xfId="0" applyNumberFormat="1" applyFont="1" applyFill="1" applyBorder="1" applyAlignment="1">
      <alignment vertical="center"/>
    </xf>
    <xf numFmtId="3" fontId="71" fillId="0" borderId="14" xfId="0" applyNumberFormat="1" applyFont="1" applyFill="1" applyBorder="1" applyAlignment="1">
      <alignment horizontal="right"/>
    </xf>
    <xf numFmtId="3" fontId="71" fillId="35" borderId="14" xfId="0" applyNumberFormat="1" applyFont="1" applyFill="1" applyBorder="1" applyAlignment="1">
      <alignment vertical="center"/>
    </xf>
    <xf numFmtId="3" fontId="71" fillId="35" borderId="15" xfId="0" applyNumberFormat="1" applyFont="1" applyFill="1" applyBorder="1" applyAlignment="1">
      <alignment vertical="center"/>
    </xf>
    <xf numFmtId="3" fontId="71" fillId="40" borderId="10" xfId="0" applyNumberFormat="1" applyFont="1" applyFill="1" applyBorder="1" applyAlignment="1">
      <alignment vertical="center"/>
    </xf>
    <xf numFmtId="3" fontId="71" fillId="43" borderId="17" xfId="0" applyNumberFormat="1" applyFont="1" applyFill="1" applyBorder="1" applyAlignment="1">
      <alignment vertical="center"/>
    </xf>
    <xf numFmtId="3" fontId="71" fillId="37" borderId="17" xfId="0" applyNumberFormat="1" applyFont="1" applyFill="1" applyBorder="1" applyAlignment="1">
      <alignment vertical="center"/>
    </xf>
    <xf numFmtId="3" fontId="71" fillId="38" borderId="14" xfId="0" applyNumberFormat="1" applyFont="1" applyFill="1" applyBorder="1" applyAlignment="1">
      <alignment vertical="center"/>
    </xf>
    <xf numFmtId="3" fontId="71" fillId="39" borderId="14" xfId="0" applyNumberFormat="1" applyFont="1" applyFill="1" applyBorder="1" applyAlignment="1">
      <alignment vertical="center"/>
    </xf>
    <xf numFmtId="3" fontId="71" fillId="41" borderId="14" xfId="0" applyNumberFormat="1" applyFont="1" applyFill="1" applyBorder="1" applyAlignment="1">
      <alignment vertical="center"/>
    </xf>
    <xf numFmtId="0" fontId="73" fillId="0" borderId="13" xfId="0" applyFont="1" applyFill="1" applyBorder="1" applyAlignment="1">
      <alignment/>
    </xf>
    <xf numFmtId="0" fontId="73" fillId="0" borderId="0" xfId="0" applyFont="1" applyFill="1" applyAlignment="1">
      <alignment/>
    </xf>
    <xf numFmtId="0" fontId="78" fillId="0" borderId="14" xfId="0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 wrapText="1"/>
    </xf>
    <xf numFmtId="0" fontId="73" fillId="0" borderId="14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justify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justify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3" fillId="0" borderId="10" xfId="52" applyNumberFormat="1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justify" vertical="center" wrapText="1"/>
    </xf>
    <xf numFmtId="0" fontId="73" fillId="0" borderId="10" xfId="46" applyNumberFormat="1" applyFont="1" applyFill="1" applyBorder="1" applyAlignment="1">
      <alignment horizontal="center" vertical="center"/>
    </xf>
    <xf numFmtId="0" fontId="73" fillId="0" borderId="10" xfId="0" applyNumberFormat="1" applyFont="1" applyBorder="1" applyAlignment="1">
      <alignment horizontal="center" vertical="center"/>
    </xf>
    <xf numFmtId="0" fontId="78" fillId="0" borderId="10" xfId="0" applyFont="1" applyFill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>
      <alignment/>
    </xf>
    <xf numFmtId="10" fontId="79" fillId="0" borderId="10" xfId="0" applyNumberFormat="1" applyFont="1" applyFill="1" applyBorder="1" applyAlignment="1">
      <alignment/>
    </xf>
    <xf numFmtId="208" fontId="79" fillId="0" borderId="10" xfId="46" applyNumberFormat="1" applyFont="1" applyFill="1" applyBorder="1" applyAlignment="1">
      <alignment horizontal="right" wrapText="1"/>
    </xf>
    <xf numFmtId="3" fontId="79" fillId="35" borderId="10" xfId="46" applyNumberFormat="1" applyFont="1" applyFill="1" applyBorder="1" applyAlignment="1">
      <alignment vertical="center"/>
    </xf>
    <xf numFmtId="3" fontId="79" fillId="40" borderId="10" xfId="46" applyNumberFormat="1" applyFont="1" applyFill="1" applyBorder="1" applyAlignment="1">
      <alignment vertical="center"/>
    </xf>
    <xf numFmtId="3" fontId="79" fillId="40" borderId="10" xfId="46" applyNumberFormat="1" applyFont="1" applyFill="1" applyBorder="1" applyAlignment="1">
      <alignment vertical="center" wrapText="1"/>
    </xf>
    <xf numFmtId="3" fontId="79" fillId="43" borderId="21" xfId="46" applyNumberFormat="1" applyFont="1" applyFill="1" applyBorder="1" applyAlignment="1">
      <alignment vertical="center"/>
    </xf>
    <xf numFmtId="3" fontId="79" fillId="37" borderId="21" xfId="46" applyNumberFormat="1" applyFont="1" applyFill="1" applyBorder="1" applyAlignment="1">
      <alignment vertical="center"/>
    </xf>
    <xf numFmtId="3" fontId="79" fillId="38" borderId="10" xfId="46" applyNumberFormat="1" applyFont="1" applyFill="1" applyBorder="1" applyAlignment="1">
      <alignment vertical="center"/>
    </xf>
    <xf numFmtId="3" fontId="79" fillId="39" borderId="10" xfId="46" applyNumberFormat="1" applyFont="1" applyFill="1" applyBorder="1" applyAlignment="1">
      <alignment vertical="center"/>
    </xf>
    <xf numFmtId="3" fontId="79" fillId="41" borderId="10" xfId="46" applyNumberFormat="1" applyFont="1" applyFill="1" applyBorder="1" applyAlignment="1">
      <alignment vertical="center"/>
    </xf>
    <xf numFmtId="0" fontId="77" fillId="0" borderId="19" xfId="0" applyFont="1" applyBorder="1" applyAlignment="1">
      <alignment/>
    </xf>
    <xf numFmtId="0" fontId="77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9" fontId="73" fillId="0" borderId="10" xfId="0" applyNumberFormat="1" applyFont="1" applyBorder="1" applyAlignment="1">
      <alignment horizontal="center" vertical="center"/>
    </xf>
    <xf numFmtId="9" fontId="73" fillId="0" borderId="11" xfId="0" applyNumberFormat="1" applyFont="1" applyBorder="1" applyAlignment="1">
      <alignment horizontal="center" vertical="center"/>
    </xf>
    <xf numFmtId="3" fontId="75" fillId="36" borderId="10" xfId="46" applyNumberFormat="1" applyFont="1" applyFill="1" applyBorder="1" applyAlignment="1">
      <alignment vertical="center"/>
    </xf>
    <xf numFmtId="1" fontId="80" fillId="0" borderId="10" xfId="52" applyNumberFormat="1" applyFont="1" applyFill="1" applyBorder="1" applyAlignment="1">
      <alignment horizontal="center" vertical="center"/>
    </xf>
    <xf numFmtId="3" fontId="71" fillId="35" borderId="16" xfId="0" applyNumberFormat="1" applyFont="1" applyFill="1" applyBorder="1" applyAlignment="1">
      <alignment vertical="center"/>
    </xf>
    <xf numFmtId="3" fontId="71" fillId="42" borderId="10" xfId="0" applyNumberFormat="1" applyFont="1" applyFill="1" applyBorder="1" applyAlignment="1">
      <alignment vertical="center"/>
    </xf>
    <xf numFmtId="1" fontId="80" fillId="0" borderId="10" xfId="46" applyNumberFormat="1" applyFont="1" applyFill="1" applyBorder="1" applyAlignment="1">
      <alignment horizontal="center" vertical="center"/>
    </xf>
    <xf numFmtId="9" fontId="80" fillId="0" borderId="10" xfId="46" applyNumberFormat="1" applyFont="1" applyFill="1" applyBorder="1" applyAlignment="1">
      <alignment horizontal="center" vertical="center"/>
    </xf>
    <xf numFmtId="9" fontId="73" fillId="0" borderId="10" xfId="0" applyNumberFormat="1" applyFont="1" applyFill="1" applyBorder="1" applyAlignment="1">
      <alignment horizontal="center" vertical="center" wrapText="1"/>
    </xf>
    <xf numFmtId="1" fontId="73" fillId="0" borderId="10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34" borderId="23" xfId="0" applyFont="1" applyFill="1" applyBorder="1" applyAlignment="1" quotePrefix="1">
      <alignment horizontal="left" vertical="justify" wrapText="1"/>
    </xf>
    <xf numFmtId="0" fontId="0" fillId="0" borderId="24" xfId="0" applyBorder="1" applyAlignment="1">
      <alignment horizontal="justify" vertical="justify" wrapText="1"/>
    </xf>
    <xf numFmtId="0" fontId="0" fillId="0" borderId="25" xfId="0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12" fillId="34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3" fillId="36" borderId="10" xfId="0" applyNumberFormat="1" applyFont="1" applyFill="1" applyBorder="1" applyAlignment="1">
      <alignment horizontal="center" vertical="center"/>
    </xf>
    <xf numFmtId="4" fontId="13" fillId="36" borderId="16" xfId="0" applyNumberFormat="1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center"/>
    </xf>
    <xf numFmtId="4" fontId="12" fillId="34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3" fillId="0" borderId="22" xfId="0" applyFont="1" applyBorder="1" applyAlignment="1">
      <alignment vertical="center" wrapText="1"/>
    </xf>
    <xf numFmtId="0" fontId="78" fillId="0" borderId="14" xfId="0" applyFont="1" applyFill="1" applyBorder="1" applyAlignment="1" applyProtection="1">
      <alignment horizontal="center" vertical="center" wrapText="1"/>
      <protection locked="0"/>
    </xf>
    <xf numFmtId="0" fontId="78" fillId="0" borderId="22" xfId="0" applyFont="1" applyFill="1" applyBorder="1" applyAlignment="1" applyProtection="1">
      <alignment horizontal="center" vertical="center" wrapText="1"/>
      <protection locked="0"/>
    </xf>
    <xf numFmtId="0" fontId="78" fillId="0" borderId="18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>
      <alignment/>
    </xf>
    <xf numFmtId="0" fontId="8" fillId="36" borderId="25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12" fillId="36" borderId="25" xfId="0" applyFont="1" applyFill="1" applyBorder="1" applyAlignment="1">
      <alignment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vertical="center" wrapText="1"/>
    </xf>
    <xf numFmtId="0" fontId="73" fillId="0" borderId="22" xfId="0" applyFont="1" applyFill="1" applyBorder="1" applyAlignment="1">
      <alignment vertical="center" wrapText="1"/>
    </xf>
    <xf numFmtId="0" fontId="77" fillId="0" borderId="26" xfId="0" applyFont="1" applyBorder="1" applyAlignment="1">
      <alignment horizontal="center" vertical="center" wrapText="1"/>
    </xf>
    <xf numFmtId="0" fontId="73" fillId="0" borderId="27" xfId="0" applyFont="1" applyBorder="1" applyAlignment="1">
      <alignment vertical="center" wrapText="1"/>
    </xf>
    <xf numFmtId="0" fontId="73" fillId="0" borderId="18" xfId="0" applyFont="1" applyBorder="1" applyAlignment="1">
      <alignment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12" fillId="36" borderId="28" xfId="0" applyFont="1" applyFill="1" applyBorder="1" applyAlignment="1">
      <alignment vertical="center" wrapText="1"/>
    </xf>
    <xf numFmtId="0" fontId="12" fillId="36" borderId="29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 readingOrder="1"/>
    </xf>
    <xf numFmtId="0" fontId="77" fillId="0" borderId="22" xfId="0" applyFont="1" applyBorder="1" applyAlignment="1">
      <alignment horizontal="center" vertical="center" wrapText="1" readingOrder="1"/>
    </xf>
    <xf numFmtId="0" fontId="77" fillId="0" borderId="18" xfId="0" applyFont="1" applyBorder="1" applyAlignment="1">
      <alignment horizontal="center" vertical="center" wrapText="1" readingOrder="1"/>
    </xf>
    <xf numFmtId="0" fontId="12" fillId="36" borderId="30" xfId="0" applyFont="1" applyFill="1" applyBorder="1" applyAlignment="1">
      <alignment vertical="center" wrapText="1"/>
    </xf>
    <xf numFmtId="0" fontId="0" fillId="36" borderId="18" xfId="0" applyFill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4" fontId="13" fillId="34" borderId="14" xfId="0" applyNumberFormat="1" applyFont="1" applyFill="1" applyBorder="1" applyAlignment="1">
      <alignment horizontal="center" vertical="center"/>
    </xf>
    <xf numFmtId="4" fontId="13" fillId="34" borderId="18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"/>
  <sheetViews>
    <sheetView tabSelected="1" zoomScale="75" zoomScaleNormal="75" zoomScalePageLayoutView="0" workbookViewId="0" topLeftCell="A1">
      <pane xSplit="3" ySplit="10" topLeftCell="D32" activePane="bottomRight" state="frozen"/>
      <selection pane="topLeft" activeCell="A9" sqref="A9"/>
      <selection pane="topRight" activeCell="D9" sqref="D9"/>
      <selection pane="bottomLeft" activeCell="A11" sqref="A11"/>
      <selection pane="bottomRight" activeCell="U44" sqref="U44"/>
    </sheetView>
  </sheetViews>
  <sheetFormatPr defaultColWidth="11.421875" defaultRowHeight="12.75"/>
  <cols>
    <col min="1" max="1" width="19.57421875" style="5" customWidth="1"/>
    <col min="2" max="2" width="8.00390625" style="6" customWidth="1"/>
    <col min="3" max="3" width="17.421875" style="7" customWidth="1"/>
    <col min="4" max="4" width="19.57421875" style="7" customWidth="1"/>
    <col min="5" max="5" width="30.00390625" style="7" customWidth="1"/>
    <col min="6" max="6" width="10.8515625" style="7" hidden="1" customWidth="1"/>
    <col min="7" max="7" width="17.00390625" style="6" hidden="1" customWidth="1"/>
    <col min="8" max="8" width="21.00390625" style="6" hidden="1" customWidth="1"/>
    <col min="9" max="9" width="6.7109375" style="6" hidden="1" customWidth="1"/>
    <col min="10" max="10" width="8.7109375" style="6" hidden="1" customWidth="1"/>
    <col min="11" max="11" width="6.00390625" style="6" hidden="1" customWidth="1"/>
    <col min="12" max="12" width="7.8515625" style="6" hidden="1" customWidth="1"/>
    <col min="13" max="13" width="22.8515625" style="8" hidden="1" customWidth="1"/>
    <col min="14" max="14" width="13.140625" style="9" customWidth="1"/>
    <col min="15" max="15" width="13.421875" style="34" customWidth="1"/>
    <col min="16" max="16" width="12.57421875" style="9" customWidth="1"/>
    <col min="17" max="17" width="14.28125" style="9" customWidth="1"/>
    <col min="18" max="19" width="13.8515625" style="9" customWidth="1"/>
    <col min="20" max="24" width="14.421875" style="9" customWidth="1"/>
    <col min="25" max="27" width="13.28125" style="9" customWidth="1"/>
    <col min="28" max="28" width="12.8515625" style="9" customWidth="1"/>
    <col min="29" max="29" width="11.00390625" style="9" customWidth="1"/>
    <col min="30" max="30" width="12.28125" style="9" bestFit="1" customWidth="1"/>
    <col min="31" max="31" width="12.57421875" style="9" customWidth="1"/>
    <col min="32" max="32" width="14.8515625" style="9" customWidth="1"/>
    <col min="33" max="33" width="15.28125" style="0" customWidth="1"/>
  </cols>
  <sheetData>
    <row r="1" spans="1:32" s="4" customFormat="1" ht="34.5" hidden="1">
      <c r="A1" s="203" t="s">
        <v>43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</row>
    <row r="2" spans="1:32" s="4" customFormat="1" ht="34.5" hidden="1">
      <c r="A2" s="203" t="s">
        <v>113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</row>
    <row r="3" spans="1:32" s="4" customFormat="1" ht="34.5" hidden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4" customFormat="1" ht="34.5" hidden="1">
      <c r="A4" s="205" t="s">
        <v>302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</row>
    <row r="5" ht="13.5" thickBot="1"/>
    <row r="6" spans="1:33" ht="12.75">
      <c r="A6" s="207" t="s">
        <v>322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82"/>
    </row>
    <row r="7" spans="1:33" s="10" customFormat="1" ht="11.25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83"/>
    </row>
    <row r="8" spans="1:33" s="11" customFormat="1" ht="11.25">
      <c r="A8" s="211" t="s">
        <v>20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 t="s">
        <v>21</v>
      </c>
      <c r="O8" s="212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2"/>
      <c r="AC8" s="212"/>
      <c r="AD8" s="212"/>
      <c r="AE8" s="212"/>
      <c r="AF8" s="215" t="s">
        <v>22</v>
      </c>
      <c r="AG8" s="219" t="s">
        <v>45</v>
      </c>
    </row>
    <row r="9" spans="1:33" s="11" customFormat="1" ht="12.75">
      <c r="A9" s="211" t="s">
        <v>23</v>
      </c>
      <c r="B9" s="221" t="s">
        <v>24</v>
      </c>
      <c r="C9" s="212"/>
      <c r="D9" s="212"/>
      <c r="E9" s="212"/>
      <c r="F9" s="32"/>
      <c r="G9" s="222" t="s">
        <v>25</v>
      </c>
      <c r="H9" s="223"/>
      <c r="I9" s="223"/>
      <c r="J9" s="223"/>
      <c r="K9" s="223"/>
      <c r="L9" s="223"/>
      <c r="M9" s="15" t="s">
        <v>26</v>
      </c>
      <c r="N9" s="224" t="s">
        <v>27</v>
      </c>
      <c r="O9" s="225"/>
      <c r="P9" s="226" t="s">
        <v>28</v>
      </c>
      <c r="Q9" s="226"/>
      <c r="R9" s="226"/>
      <c r="S9" s="226"/>
      <c r="T9" s="226"/>
      <c r="U9" s="226"/>
      <c r="V9" s="226"/>
      <c r="W9" s="226"/>
      <c r="X9" s="226"/>
      <c r="Y9" s="226"/>
      <c r="Z9" s="284" t="s">
        <v>304</v>
      </c>
      <c r="AA9" s="284" t="s">
        <v>305</v>
      </c>
      <c r="AB9" s="227" t="s">
        <v>29</v>
      </c>
      <c r="AC9" s="229" t="s">
        <v>30</v>
      </c>
      <c r="AD9" s="230" t="s">
        <v>9</v>
      </c>
      <c r="AE9" s="229" t="s">
        <v>303</v>
      </c>
      <c r="AF9" s="215"/>
      <c r="AG9" s="219"/>
    </row>
    <row r="10" spans="1:33" s="12" customFormat="1" ht="72" customHeight="1">
      <c r="A10" s="220"/>
      <c r="B10" s="16" t="s">
        <v>31</v>
      </c>
      <c r="C10" s="16" t="s">
        <v>32</v>
      </c>
      <c r="D10" s="16" t="s">
        <v>48</v>
      </c>
      <c r="E10" s="16" t="s">
        <v>33</v>
      </c>
      <c r="F10" s="16" t="s">
        <v>44</v>
      </c>
      <c r="G10" s="16" t="s">
        <v>34</v>
      </c>
      <c r="H10" s="39" t="s">
        <v>35</v>
      </c>
      <c r="I10" s="40" t="s">
        <v>36</v>
      </c>
      <c r="J10" s="40" t="s">
        <v>37</v>
      </c>
      <c r="K10" s="16" t="s">
        <v>38</v>
      </c>
      <c r="L10" s="111" t="s">
        <v>321</v>
      </c>
      <c r="M10" s="41"/>
      <c r="N10" s="72" t="s">
        <v>39</v>
      </c>
      <c r="O10" s="73" t="s">
        <v>40</v>
      </c>
      <c r="P10" s="17" t="s">
        <v>295</v>
      </c>
      <c r="Q10" s="17" t="s">
        <v>296</v>
      </c>
      <c r="R10" s="17" t="s">
        <v>297</v>
      </c>
      <c r="S10" s="17" t="s">
        <v>298</v>
      </c>
      <c r="T10" s="17" t="s">
        <v>299</v>
      </c>
      <c r="U10" s="17" t="s">
        <v>300</v>
      </c>
      <c r="V10" s="17" t="s">
        <v>306</v>
      </c>
      <c r="W10" s="110" t="s">
        <v>313</v>
      </c>
      <c r="X10" s="17" t="s">
        <v>301</v>
      </c>
      <c r="Y10" s="17" t="s">
        <v>41</v>
      </c>
      <c r="Z10" s="285"/>
      <c r="AA10" s="285"/>
      <c r="AB10" s="228"/>
      <c r="AC10" s="212"/>
      <c r="AD10" s="212"/>
      <c r="AE10" s="212"/>
      <c r="AF10" s="215"/>
      <c r="AG10" s="219"/>
    </row>
    <row r="11" spans="1:33" s="189" customFormat="1" ht="56.25">
      <c r="A11" s="231" t="s">
        <v>184</v>
      </c>
      <c r="B11" s="233"/>
      <c r="C11" s="235" t="s">
        <v>46</v>
      </c>
      <c r="D11" s="142" t="s">
        <v>49</v>
      </c>
      <c r="E11" s="117" t="s">
        <v>60</v>
      </c>
      <c r="F11" s="167">
        <v>27</v>
      </c>
      <c r="G11" s="119" t="s">
        <v>118</v>
      </c>
      <c r="H11" s="177"/>
      <c r="I11" s="178">
        <v>0.2265</v>
      </c>
      <c r="J11" s="178">
        <v>1</v>
      </c>
      <c r="K11" s="121">
        <v>0.01</v>
      </c>
      <c r="L11" s="121">
        <v>0.01</v>
      </c>
      <c r="M11" s="179"/>
      <c r="N11" s="180"/>
      <c r="O11" s="124"/>
      <c r="P11" s="181">
        <v>20000000</v>
      </c>
      <c r="Q11" s="181"/>
      <c r="R11" s="181"/>
      <c r="S11" s="181"/>
      <c r="T11" s="182"/>
      <c r="U11" s="182"/>
      <c r="V11" s="182"/>
      <c r="W11" s="182"/>
      <c r="X11" s="182"/>
      <c r="Y11" s="181"/>
      <c r="Z11" s="183"/>
      <c r="AA11" s="183"/>
      <c r="AB11" s="184"/>
      <c r="AC11" s="185"/>
      <c r="AD11" s="186"/>
      <c r="AE11" s="187"/>
      <c r="AF11" s="131">
        <f>+SUM(N11:AE11)</f>
        <v>20000000</v>
      </c>
      <c r="AG11" s="188"/>
    </row>
    <row r="12" spans="1:33" s="189" customFormat="1" ht="45">
      <c r="A12" s="231"/>
      <c r="B12" s="234"/>
      <c r="C12" s="236"/>
      <c r="D12" s="142" t="s">
        <v>50</v>
      </c>
      <c r="E12" s="117" t="s">
        <v>61</v>
      </c>
      <c r="F12" s="118">
        <v>5</v>
      </c>
      <c r="G12" s="119" t="s">
        <v>119</v>
      </c>
      <c r="H12" s="177"/>
      <c r="I12" s="178"/>
      <c r="J12" s="178"/>
      <c r="K12" s="121">
        <v>0.02</v>
      </c>
      <c r="L12" s="121">
        <v>0.02</v>
      </c>
      <c r="M12" s="179"/>
      <c r="N12" s="180"/>
      <c r="O12" s="124"/>
      <c r="P12" s="181">
        <v>29058940</v>
      </c>
      <c r="Q12" s="181"/>
      <c r="R12" s="181"/>
      <c r="S12" s="181"/>
      <c r="T12" s="182"/>
      <c r="U12" s="182"/>
      <c r="V12" s="182"/>
      <c r="W12" s="182"/>
      <c r="X12" s="182"/>
      <c r="Y12" s="181"/>
      <c r="Z12" s="183"/>
      <c r="AA12" s="183"/>
      <c r="AB12" s="184"/>
      <c r="AC12" s="185"/>
      <c r="AD12" s="186"/>
      <c r="AE12" s="187"/>
      <c r="AF12" s="131">
        <f aca="true" t="shared" si="0" ref="AF12:AF18">+SUM(N12:AE12)</f>
        <v>29058940</v>
      </c>
      <c r="AG12" s="188"/>
    </row>
    <row r="13" spans="1:33" s="189" customFormat="1" ht="45">
      <c r="A13" s="231"/>
      <c r="B13" s="234"/>
      <c r="C13" s="236"/>
      <c r="D13" s="142" t="s">
        <v>117</v>
      </c>
      <c r="E13" s="117" t="s">
        <v>143</v>
      </c>
      <c r="F13" s="135">
        <v>29</v>
      </c>
      <c r="G13" s="119" t="s">
        <v>120</v>
      </c>
      <c r="H13" s="177"/>
      <c r="I13" s="178"/>
      <c r="J13" s="178"/>
      <c r="K13" s="121">
        <v>0.02</v>
      </c>
      <c r="L13" s="121">
        <v>0.02</v>
      </c>
      <c r="M13" s="179"/>
      <c r="N13" s="180"/>
      <c r="O13" s="124"/>
      <c r="P13" s="181">
        <v>35000000</v>
      </c>
      <c r="Q13" s="181"/>
      <c r="R13" s="181"/>
      <c r="S13" s="181"/>
      <c r="T13" s="182"/>
      <c r="U13" s="182"/>
      <c r="V13" s="182"/>
      <c r="W13" s="182"/>
      <c r="X13" s="182"/>
      <c r="Y13" s="181"/>
      <c r="Z13" s="183"/>
      <c r="AA13" s="183"/>
      <c r="AB13" s="184"/>
      <c r="AC13" s="185"/>
      <c r="AD13" s="186"/>
      <c r="AE13" s="187"/>
      <c r="AF13" s="131">
        <f t="shared" si="0"/>
        <v>35000000</v>
      </c>
      <c r="AG13" s="188"/>
    </row>
    <row r="14" spans="1:33" s="189" customFormat="1" ht="33.75">
      <c r="A14" s="231"/>
      <c r="B14" s="234"/>
      <c r="C14" s="236"/>
      <c r="D14" s="142" t="s">
        <v>51</v>
      </c>
      <c r="E14" s="117" t="s">
        <v>62</v>
      </c>
      <c r="F14" s="135">
        <v>1</v>
      </c>
      <c r="G14" s="119" t="s">
        <v>121</v>
      </c>
      <c r="H14" s="177"/>
      <c r="I14" s="178"/>
      <c r="J14" s="178"/>
      <c r="K14" s="121">
        <v>0.01</v>
      </c>
      <c r="L14" s="121">
        <v>0.01</v>
      </c>
      <c r="M14" s="179"/>
      <c r="N14" s="180"/>
      <c r="O14" s="124"/>
      <c r="P14" s="181"/>
      <c r="Q14" s="181"/>
      <c r="R14" s="181"/>
      <c r="S14" s="181"/>
      <c r="T14" s="182"/>
      <c r="U14" s="182"/>
      <c r="V14" s="182"/>
      <c r="W14" s="182"/>
      <c r="X14" s="182"/>
      <c r="Y14" s="181"/>
      <c r="Z14" s="183"/>
      <c r="AA14" s="183"/>
      <c r="AB14" s="184"/>
      <c r="AC14" s="185"/>
      <c r="AD14" s="186"/>
      <c r="AE14" s="187"/>
      <c r="AF14" s="131">
        <f t="shared" si="0"/>
        <v>0</v>
      </c>
      <c r="AG14" s="188"/>
    </row>
    <row r="15" spans="1:33" s="189" customFormat="1" ht="33.75">
      <c r="A15" s="231"/>
      <c r="B15" s="234"/>
      <c r="C15" s="237"/>
      <c r="D15" s="142" t="s">
        <v>52</v>
      </c>
      <c r="E15" s="117" t="s">
        <v>63</v>
      </c>
      <c r="F15" s="135">
        <v>3</v>
      </c>
      <c r="G15" s="190" t="s">
        <v>122</v>
      </c>
      <c r="H15" s="177"/>
      <c r="I15" s="178"/>
      <c r="J15" s="178"/>
      <c r="K15" s="191">
        <v>0.01</v>
      </c>
      <c r="L15" s="191">
        <v>0.01</v>
      </c>
      <c r="M15" s="179"/>
      <c r="N15" s="180"/>
      <c r="O15" s="124">
        <v>20500000</v>
      </c>
      <c r="P15" s="181"/>
      <c r="Q15" s="181"/>
      <c r="R15" s="181"/>
      <c r="S15" s="181"/>
      <c r="T15" s="182"/>
      <c r="U15" s="182"/>
      <c r="V15" s="182"/>
      <c r="W15" s="182"/>
      <c r="X15" s="182"/>
      <c r="Y15" s="181"/>
      <c r="Z15" s="183"/>
      <c r="AA15" s="183"/>
      <c r="AB15" s="184"/>
      <c r="AC15" s="185"/>
      <c r="AD15" s="186"/>
      <c r="AE15" s="187"/>
      <c r="AF15" s="131">
        <f t="shared" si="0"/>
        <v>20500000</v>
      </c>
      <c r="AG15" s="188"/>
    </row>
    <row r="16" spans="1:33" s="189" customFormat="1" ht="56.25">
      <c r="A16" s="232"/>
      <c r="B16" s="233"/>
      <c r="C16" s="235" t="s">
        <v>47</v>
      </c>
      <c r="D16" s="142" t="s">
        <v>53</v>
      </c>
      <c r="E16" s="117" t="s">
        <v>110</v>
      </c>
      <c r="F16" s="135">
        <v>180</v>
      </c>
      <c r="G16" s="119" t="s">
        <v>123</v>
      </c>
      <c r="H16" s="177"/>
      <c r="I16" s="178">
        <v>0</v>
      </c>
      <c r="J16" s="178">
        <v>0.75</v>
      </c>
      <c r="K16" s="191">
        <v>0.01</v>
      </c>
      <c r="L16" s="191">
        <v>0.01</v>
      </c>
      <c r="M16" s="191"/>
      <c r="N16" s="180"/>
      <c r="O16" s="124"/>
      <c r="P16" s="182">
        <v>50000000</v>
      </c>
      <c r="Q16" s="181"/>
      <c r="R16" s="181"/>
      <c r="S16" s="181"/>
      <c r="T16" s="181"/>
      <c r="U16" s="181"/>
      <c r="V16" s="181"/>
      <c r="W16" s="181"/>
      <c r="X16" s="181"/>
      <c r="Y16" s="181"/>
      <c r="Z16" s="183"/>
      <c r="AA16" s="183"/>
      <c r="AB16" s="184"/>
      <c r="AC16" s="185"/>
      <c r="AD16" s="186"/>
      <c r="AE16" s="187"/>
      <c r="AF16" s="131">
        <f t="shared" si="0"/>
        <v>50000000</v>
      </c>
      <c r="AG16" s="188"/>
    </row>
    <row r="17" spans="1:33" s="189" customFormat="1" ht="67.5">
      <c r="A17" s="232"/>
      <c r="B17" s="234"/>
      <c r="C17" s="236"/>
      <c r="D17" s="142" t="s">
        <v>54</v>
      </c>
      <c r="E17" s="117" t="s">
        <v>109</v>
      </c>
      <c r="F17" s="118">
        <v>1336</v>
      </c>
      <c r="G17" s="119" t="s">
        <v>124</v>
      </c>
      <c r="H17" s="177"/>
      <c r="I17" s="178"/>
      <c r="J17" s="178"/>
      <c r="K17" s="191">
        <v>0.01</v>
      </c>
      <c r="L17" s="191">
        <v>0.01</v>
      </c>
      <c r="M17" s="191"/>
      <c r="N17" s="180"/>
      <c r="O17" s="124"/>
      <c r="P17" s="182"/>
      <c r="Q17" s="181"/>
      <c r="R17" s="181"/>
      <c r="S17" s="181"/>
      <c r="T17" s="181"/>
      <c r="U17" s="181"/>
      <c r="V17" s="181"/>
      <c r="W17" s="181"/>
      <c r="X17" s="181"/>
      <c r="Y17" s="181">
        <v>22576840</v>
      </c>
      <c r="Z17" s="183"/>
      <c r="AA17" s="183"/>
      <c r="AB17" s="184"/>
      <c r="AC17" s="185"/>
      <c r="AD17" s="186"/>
      <c r="AE17" s="187"/>
      <c r="AF17" s="131">
        <f t="shared" si="0"/>
        <v>22576840</v>
      </c>
      <c r="AG17" s="188"/>
    </row>
    <row r="18" spans="1:33" s="189" customFormat="1" ht="45.75" thickBot="1">
      <c r="A18" s="232"/>
      <c r="B18" s="234"/>
      <c r="C18" s="238"/>
      <c r="D18" s="142" t="s">
        <v>114</v>
      </c>
      <c r="E18" s="117" t="s">
        <v>144</v>
      </c>
      <c r="F18" s="118">
        <v>2</v>
      </c>
      <c r="G18" s="119" t="s">
        <v>125</v>
      </c>
      <c r="H18" s="177"/>
      <c r="I18" s="178"/>
      <c r="J18" s="178"/>
      <c r="K18" s="191">
        <v>0.01</v>
      </c>
      <c r="L18" s="191">
        <v>0.01</v>
      </c>
      <c r="M18" s="192"/>
      <c r="N18" s="180"/>
      <c r="O18" s="124"/>
      <c r="P18" s="182"/>
      <c r="Q18" s="181"/>
      <c r="R18" s="181"/>
      <c r="S18" s="181"/>
      <c r="T18" s="181"/>
      <c r="U18" s="181"/>
      <c r="V18" s="181"/>
      <c r="W18" s="181"/>
      <c r="X18" s="181"/>
      <c r="Y18" s="181"/>
      <c r="Z18" s="183"/>
      <c r="AA18" s="183"/>
      <c r="AB18" s="184"/>
      <c r="AC18" s="185"/>
      <c r="AD18" s="186"/>
      <c r="AE18" s="187"/>
      <c r="AF18" s="131">
        <f t="shared" si="0"/>
        <v>0</v>
      </c>
      <c r="AG18" s="188"/>
    </row>
    <row r="19" spans="1:33" s="90" customFormat="1" ht="12.75">
      <c r="A19" s="239" t="s">
        <v>42</v>
      </c>
      <c r="B19" s="240"/>
      <c r="C19" s="240"/>
      <c r="D19" s="80"/>
      <c r="E19" s="81"/>
      <c r="F19" s="82"/>
      <c r="G19" s="83"/>
      <c r="H19" s="84"/>
      <c r="I19" s="84"/>
      <c r="J19" s="84"/>
      <c r="K19" s="85"/>
      <c r="L19" s="86"/>
      <c r="M19" s="87"/>
      <c r="N19" s="88">
        <f>+SUM(N11:N18)</f>
        <v>0</v>
      </c>
      <c r="O19" s="193">
        <f aca="true" t="shared" si="1" ref="O19:AF19">+SUM(O11:O18)</f>
        <v>20500000</v>
      </c>
      <c r="P19" s="193">
        <f t="shared" si="1"/>
        <v>134058940</v>
      </c>
      <c r="Q19" s="193">
        <f t="shared" si="1"/>
        <v>0</v>
      </c>
      <c r="R19" s="193">
        <f t="shared" si="1"/>
        <v>0</v>
      </c>
      <c r="S19" s="193">
        <f t="shared" si="1"/>
        <v>0</v>
      </c>
      <c r="T19" s="193">
        <f t="shared" si="1"/>
        <v>0</v>
      </c>
      <c r="U19" s="193">
        <f t="shared" si="1"/>
        <v>0</v>
      </c>
      <c r="V19" s="193">
        <f t="shared" si="1"/>
        <v>0</v>
      </c>
      <c r="W19" s="193">
        <f t="shared" si="1"/>
        <v>0</v>
      </c>
      <c r="X19" s="193">
        <f t="shared" si="1"/>
        <v>0</v>
      </c>
      <c r="Y19" s="193">
        <f t="shared" si="1"/>
        <v>22576840</v>
      </c>
      <c r="Z19" s="88">
        <f t="shared" si="1"/>
        <v>0</v>
      </c>
      <c r="AA19" s="88">
        <f t="shared" si="1"/>
        <v>0</v>
      </c>
      <c r="AB19" s="88">
        <f t="shared" si="1"/>
        <v>0</v>
      </c>
      <c r="AC19" s="88">
        <f t="shared" si="1"/>
        <v>0</v>
      </c>
      <c r="AD19" s="88">
        <f t="shared" si="1"/>
        <v>0</v>
      </c>
      <c r="AE19" s="88">
        <f t="shared" si="1"/>
        <v>0</v>
      </c>
      <c r="AF19" s="88">
        <f t="shared" si="1"/>
        <v>177135780</v>
      </c>
      <c r="AG19" s="89"/>
    </row>
    <row r="20" spans="1:33" s="133" customFormat="1" ht="45">
      <c r="A20" s="246" t="s">
        <v>55</v>
      </c>
      <c r="B20" s="233"/>
      <c r="C20" s="216" t="s">
        <v>56</v>
      </c>
      <c r="D20" s="216" t="s">
        <v>57</v>
      </c>
      <c r="E20" s="117" t="s">
        <v>145</v>
      </c>
      <c r="F20" s="118">
        <v>5</v>
      </c>
      <c r="G20" s="119" t="s">
        <v>126</v>
      </c>
      <c r="H20" s="120"/>
      <c r="I20" s="120"/>
      <c r="J20" s="120"/>
      <c r="K20" s="121">
        <v>0.08</v>
      </c>
      <c r="L20" s="121">
        <v>0.08</v>
      </c>
      <c r="M20" s="122"/>
      <c r="N20" s="123"/>
      <c r="O20" s="124">
        <v>4000000</v>
      </c>
      <c r="P20" s="125"/>
      <c r="Q20" s="125">
        <v>720197853</v>
      </c>
      <c r="R20" s="125"/>
      <c r="S20" s="125"/>
      <c r="T20" s="125"/>
      <c r="U20" s="125"/>
      <c r="V20" s="125"/>
      <c r="W20" s="125"/>
      <c r="X20" s="125"/>
      <c r="Y20" s="125"/>
      <c r="Z20" s="126">
        <v>400080000</v>
      </c>
      <c r="AA20" s="126">
        <v>10000000</v>
      </c>
      <c r="AB20" s="127"/>
      <c r="AC20" s="128"/>
      <c r="AD20" s="129"/>
      <c r="AE20" s="130">
        <v>1100000</v>
      </c>
      <c r="AF20" s="131">
        <f>+SUM(N20:AE20)</f>
        <v>1135377853</v>
      </c>
      <c r="AG20" s="132"/>
    </row>
    <row r="21" spans="1:33" s="133" customFormat="1" ht="33.75">
      <c r="A21" s="247"/>
      <c r="B21" s="234"/>
      <c r="C21" s="249"/>
      <c r="D21" s="217"/>
      <c r="E21" s="117" t="s">
        <v>146</v>
      </c>
      <c r="F21" s="118">
        <v>7221</v>
      </c>
      <c r="G21" s="119" t="s">
        <v>127</v>
      </c>
      <c r="H21" s="120"/>
      <c r="I21" s="120"/>
      <c r="J21" s="120"/>
      <c r="K21" s="134">
        <v>0.005</v>
      </c>
      <c r="L21" s="134">
        <v>0.005</v>
      </c>
      <c r="M21" s="122"/>
      <c r="N21" s="123"/>
      <c r="O21" s="124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26"/>
      <c r="AB21" s="127"/>
      <c r="AC21" s="128"/>
      <c r="AD21" s="129"/>
      <c r="AE21" s="130"/>
      <c r="AF21" s="131">
        <f>+SUM(N21:AE21)</f>
        <v>0</v>
      </c>
      <c r="AG21" s="132"/>
    </row>
    <row r="22" spans="1:33" s="133" customFormat="1" ht="45">
      <c r="A22" s="247"/>
      <c r="B22" s="248"/>
      <c r="C22" s="250"/>
      <c r="D22" s="218"/>
      <c r="E22" s="117" t="s">
        <v>64</v>
      </c>
      <c r="F22" s="135">
        <v>1</v>
      </c>
      <c r="G22" s="119" t="s">
        <v>128</v>
      </c>
      <c r="H22" s="120"/>
      <c r="I22" s="120"/>
      <c r="J22" s="120"/>
      <c r="K22" s="136">
        <v>0.015</v>
      </c>
      <c r="L22" s="136">
        <v>0.015</v>
      </c>
      <c r="M22" s="122"/>
      <c r="N22" s="123"/>
      <c r="O22" s="137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  <c r="AA22" s="126"/>
      <c r="AB22" s="127"/>
      <c r="AC22" s="128"/>
      <c r="AD22" s="129"/>
      <c r="AE22" s="130"/>
      <c r="AF22" s="131">
        <f>+SUM(N22:AE22)</f>
        <v>0</v>
      </c>
      <c r="AG22" s="132"/>
    </row>
    <row r="23" spans="1:33" s="133" customFormat="1" ht="45">
      <c r="A23" s="247"/>
      <c r="B23" s="138"/>
      <c r="C23" s="139" t="s">
        <v>58</v>
      </c>
      <c r="D23" s="140" t="s">
        <v>59</v>
      </c>
      <c r="E23" s="117" t="s">
        <v>147</v>
      </c>
      <c r="F23" s="135">
        <v>5</v>
      </c>
      <c r="G23" s="119" t="s">
        <v>129</v>
      </c>
      <c r="H23" s="120"/>
      <c r="I23" s="120"/>
      <c r="J23" s="120"/>
      <c r="K23" s="136">
        <v>0.04</v>
      </c>
      <c r="L23" s="136">
        <v>0.04</v>
      </c>
      <c r="M23" s="122"/>
      <c r="N23" s="123"/>
      <c r="O23" s="137"/>
      <c r="P23" s="125"/>
      <c r="Q23" s="125">
        <v>54926590</v>
      </c>
      <c r="R23" s="125"/>
      <c r="S23" s="125"/>
      <c r="T23" s="125"/>
      <c r="U23" s="125"/>
      <c r="V23" s="125"/>
      <c r="W23" s="125"/>
      <c r="X23" s="125"/>
      <c r="Y23" s="125"/>
      <c r="Z23" s="126"/>
      <c r="AA23" s="126"/>
      <c r="AB23" s="127"/>
      <c r="AC23" s="128">
        <v>9200000</v>
      </c>
      <c r="AD23" s="129"/>
      <c r="AE23" s="130">
        <v>120000</v>
      </c>
      <c r="AF23" s="131">
        <f>+SUM(N23:AE23)</f>
        <v>64246590</v>
      </c>
      <c r="AG23" s="132"/>
    </row>
    <row r="24" spans="1:33" s="100" customFormat="1" ht="12.75">
      <c r="A24" s="241" t="s">
        <v>42</v>
      </c>
      <c r="B24" s="240"/>
      <c r="C24" s="240"/>
      <c r="D24" s="91"/>
      <c r="E24" s="81"/>
      <c r="F24" s="92"/>
      <c r="G24" s="93"/>
      <c r="H24" s="94"/>
      <c r="I24" s="94"/>
      <c r="J24" s="94"/>
      <c r="K24" s="95"/>
      <c r="L24" s="96"/>
      <c r="M24" s="97"/>
      <c r="N24" s="98">
        <f>+SUM(N20:N23)</f>
        <v>0</v>
      </c>
      <c r="O24" s="141">
        <f aca="true" t="shared" si="2" ref="O24:AF24">+SUM(O20:O23)</f>
        <v>4000000</v>
      </c>
      <c r="P24" s="98">
        <f t="shared" si="2"/>
        <v>0</v>
      </c>
      <c r="Q24" s="141">
        <f t="shared" si="2"/>
        <v>775124443</v>
      </c>
      <c r="R24" s="98">
        <f t="shared" si="2"/>
        <v>0</v>
      </c>
      <c r="S24" s="98">
        <f t="shared" si="2"/>
        <v>0</v>
      </c>
      <c r="T24" s="98">
        <f t="shared" si="2"/>
        <v>0</v>
      </c>
      <c r="U24" s="98">
        <f t="shared" si="2"/>
        <v>0</v>
      </c>
      <c r="V24" s="98">
        <f t="shared" si="2"/>
        <v>0</v>
      </c>
      <c r="W24" s="98">
        <f t="shared" si="2"/>
        <v>0</v>
      </c>
      <c r="X24" s="98">
        <f t="shared" si="2"/>
        <v>0</v>
      </c>
      <c r="Y24" s="98">
        <f t="shared" si="2"/>
        <v>0</v>
      </c>
      <c r="Z24" s="141">
        <f t="shared" si="2"/>
        <v>400080000</v>
      </c>
      <c r="AA24" s="141">
        <f t="shared" si="2"/>
        <v>10000000</v>
      </c>
      <c r="AB24" s="98">
        <f t="shared" si="2"/>
        <v>0</v>
      </c>
      <c r="AC24" s="141">
        <f t="shared" si="2"/>
        <v>9200000</v>
      </c>
      <c r="AD24" s="98">
        <f t="shared" si="2"/>
        <v>0</v>
      </c>
      <c r="AE24" s="141">
        <f t="shared" si="2"/>
        <v>1220000</v>
      </c>
      <c r="AF24" s="98">
        <f t="shared" si="2"/>
        <v>1199624443</v>
      </c>
      <c r="AG24" s="99"/>
    </row>
    <row r="25" spans="1:33" s="157" customFormat="1" ht="56.25">
      <c r="A25" s="242" t="s">
        <v>65</v>
      </c>
      <c r="B25" s="244"/>
      <c r="C25" s="216" t="s">
        <v>66</v>
      </c>
      <c r="D25" s="142" t="s">
        <v>67</v>
      </c>
      <c r="E25" s="117" t="s">
        <v>70</v>
      </c>
      <c r="F25" s="143">
        <v>1</v>
      </c>
      <c r="G25" s="119" t="s">
        <v>130</v>
      </c>
      <c r="H25" s="144"/>
      <c r="I25" s="144"/>
      <c r="J25" s="144"/>
      <c r="K25" s="145"/>
      <c r="L25" s="146"/>
      <c r="M25" s="147"/>
      <c r="N25" s="148"/>
      <c r="O25" s="149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1"/>
      <c r="AA25" s="151"/>
      <c r="AB25" s="152"/>
      <c r="AC25" s="153"/>
      <c r="AD25" s="154"/>
      <c r="AE25" s="155"/>
      <c r="AF25" s="131">
        <f>+SUM(N25:AE25)</f>
        <v>0</v>
      </c>
      <c r="AG25" s="156"/>
    </row>
    <row r="26" spans="1:33" s="157" customFormat="1" ht="56.25">
      <c r="A26" s="243"/>
      <c r="B26" s="245"/>
      <c r="C26" s="217"/>
      <c r="D26" s="142" t="s">
        <v>68</v>
      </c>
      <c r="E26" s="117" t="s">
        <v>71</v>
      </c>
      <c r="F26" s="143">
        <v>1</v>
      </c>
      <c r="G26" s="119" t="s">
        <v>130</v>
      </c>
      <c r="H26" s="144"/>
      <c r="I26" s="144"/>
      <c r="J26" s="144"/>
      <c r="K26" s="145"/>
      <c r="L26" s="146"/>
      <c r="M26" s="147"/>
      <c r="N26" s="148"/>
      <c r="O26" s="149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1"/>
      <c r="AA26" s="151"/>
      <c r="AB26" s="152"/>
      <c r="AC26" s="153"/>
      <c r="AD26" s="154"/>
      <c r="AE26" s="155"/>
      <c r="AF26" s="131">
        <f>+SUM(N26:AE26)</f>
        <v>0</v>
      </c>
      <c r="AG26" s="156"/>
    </row>
    <row r="27" spans="1:33" s="157" customFormat="1" ht="33.75">
      <c r="A27" s="243"/>
      <c r="B27" s="245"/>
      <c r="C27" s="217"/>
      <c r="D27" s="158" t="s">
        <v>69</v>
      </c>
      <c r="E27" s="117" t="s">
        <v>72</v>
      </c>
      <c r="F27" s="159">
        <v>10</v>
      </c>
      <c r="G27" s="119" t="s">
        <v>131</v>
      </c>
      <c r="H27" s="144"/>
      <c r="I27" s="144"/>
      <c r="J27" s="144"/>
      <c r="K27" s="145"/>
      <c r="L27" s="146"/>
      <c r="M27" s="147"/>
      <c r="N27" s="148"/>
      <c r="O27" s="124"/>
      <c r="P27" s="150"/>
      <c r="Q27" s="150"/>
      <c r="R27" s="150"/>
      <c r="S27" s="150"/>
      <c r="T27" s="150">
        <v>109000000</v>
      </c>
      <c r="U27" s="150"/>
      <c r="V27" s="150"/>
      <c r="W27" s="150"/>
      <c r="X27" s="150"/>
      <c r="Y27" s="150"/>
      <c r="Z27" s="151"/>
      <c r="AA27" s="151"/>
      <c r="AB27" s="152"/>
      <c r="AC27" s="153"/>
      <c r="AD27" s="154"/>
      <c r="AE27" s="155"/>
      <c r="AF27" s="131">
        <f>+SUM(N27:AE27)</f>
        <v>109000000</v>
      </c>
      <c r="AG27" s="156"/>
    </row>
    <row r="28" spans="1:33" s="100" customFormat="1" ht="12.75">
      <c r="A28" s="241" t="s">
        <v>42</v>
      </c>
      <c r="B28" s="240"/>
      <c r="C28" s="240"/>
      <c r="D28" s="91"/>
      <c r="E28" s="81"/>
      <c r="F28" s="101"/>
      <c r="G28" s="102"/>
      <c r="H28" s="94"/>
      <c r="I28" s="94"/>
      <c r="J28" s="94"/>
      <c r="K28" s="95"/>
      <c r="L28" s="96"/>
      <c r="M28" s="97"/>
      <c r="N28" s="98">
        <f>+SUM(N25:N27)</f>
        <v>0</v>
      </c>
      <c r="O28" s="98">
        <f aca="true" t="shared" si="3" ref="O28:AF28">+SUM(O25:O27)</f>
        <v>0</v>
      </c>
      <c r="P28" s="98">
        <f t="shared" si="3"/>
        <v>0</v>
      </c>
      <c r="Q28" s="98">
        <f t="shared" si="3"/>
        <v>0</v>
      </c>
      <c r="R28" s="98">
        <f t="shared" si="3"/>
        <v>0</v>
      </c>
      <c r="S28" s="98">
        <f t="shared" si="3"/>
        <v>0</v>
      </c>
      <c r="T28" s="141">
        <f t="shared" si="3"/>
        <v>109000000</v>
      </c>
      <c r="U28" s="98">
        <f t="shared" si="3"/>
        <v>0</v>
      </c>
      <c r="V28" s="98">
        <f t="shared" si="3"/>
        <v>0</v>
      </c>
      <c r="W28" s="98">
        <f t="shared" si="3"/>
        <v>0</v>
      </c>
      <c r="X28" s="98">
        <f t="shared" si="3"/>
        <v>0</v>
      </c>
      <c r="Y28" s="98">
        <f t="shared" si="3"/>
        <v>0</v>
      </c>
      <c r="Z28" s="98">
        <f t="shared" si="3"/>
        <v>0</v>
      </c>
      <c r="AA28" s="98">
        <f t="shared" si="3"/>
        <v>0</v>
      </c>
      <c r="AB28" s="98">
        <f t="shared" si="3"/>
        <v>0</v>
      </c>
      <c r="AC28" s="98">
        <f t="shared" si="3"/>
        <v>0</v>
      </c>
      <c r="AD28" s="98">
        <f t="shared" si="3"/>
        <v>0</v>
      </c>
      <c r="AE28" s="98">
        <f t="shared" si="3"/>
        <v>0</v>
      </c>
      <c r="AF28" s="98">
        <f t="shared" si="3"/>
        <v>109000000</v>
      </c>
      <c r="AG28" s="99"/>
    </row>
    <row r="29" spans="1:33" s="157" customFormat="1" ht="36.75" customHeight="1">
      <c r="A29" s="255" t="s">
        <v>178</v>
      </c>
      <c r="B29" s="160"/>
      <c r="C29" s="216" t="s">
        <v>173</v>
      </c>
      <c r="D29" s="158" t="s">
        <v>148</v>
      </c>
      <c r="E29" s="117" t="s">
        <v>161</v>
      </c>
      <c r="F29" s="194">
        <v>8</v>
      </c>
      <c r="G29" s="119" t="s">
        <v>132</v>
      </c>
      <c r="H29" s="144"/>
      <c r="I29" s="144"/>
      <c r="J29" s="144"/>
      <c r="K29" s="145"/>
      <c r="L29" s="146"/>
      <c r="M29" s="147"/>
      <c r="N29" s="148"/>
      <c r="O29" s="195">
        <v>10000000</v>
      </c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1"/>
      <c r="AA29" s="151"/>
      <c r="AB29" s="152"/>
      <c r="AC29" s="153"/>
      <c r="AD29" s="154"/>
      <c r="AE29" s="155"/>
      <c r="AF29" s="196">
        <f>+SUM(N29:AE29)</f>
        <v>10000000</v>
      </c>
      <c r="AG29" s="156"/>
    </row>
    <row r="30" spans="1:33" s="157" customFormat="1" ht="45">
      <c r="A30" s="256"/>
      <c r="B30" s="160"/>
      <c r="C30" s="217"/>
      <c r="D30" s="158" t="s">
        <v>149</v>
      </c>
      <c r="E30" s="117" t="s">
        <v>162</v>
      </c>
      <c r="F30" s="194">
        <v>4</v>
      </c>
      <c r="G30" s="119" t="s">
        <v>132</v>
      </c>
      <c r="H30" s="144"/>
      <c r="I30" s="144"/>
      <c r="J30" s="144"/>
      <c r="K30" s="145"/>
      <c r="L30" s="146"/>
      <c r="M30" s="147"/>
      <c r="N30" s="148"/>
      <c r="O30" s="195">
        <v>10000000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1"/>
      <c r="AA30" s="151"/>
      <c r="AB30" s="152"/>
      <c r="AC30" s="153"/>
      <c r="AD30" s="154"/>
      <c r="AE30" s="155"/>
      <c r="AF30" s="196">
        <f aca="true" t="shared" si="4" ref="AF30:AF36">+SUM(N30:AE30)</f>
        <v>10000000</v>
      </c>
      <c r="AG30" s="156"/>
    </row>
    <row r="31" spans="1:33" s="157" customFormat="1" ht="67.5">
      <c r="A31" s="256"/>
      <c r="B31" s="160"/>
      <c r="C31" s="218"/>
      <c r="D31" s="158" t="s">
        <v>150</v>
      </c>
      <c r="E31" s="117" t="s">
        <v>163</v>
      </c>
      <c r="F31" s="194">
        <v>4</v>
      </c>
      <c r="G31" s="119" t="s">
        <v>179</v>
      </c>
      <c r="H31" s="144"/>
      <c r="I31" s="144"/>
      <c r="J31" s="144"/>
      <c r="K31" s="145"/>
      <c r="L31" s="146"/>
      <c r="M31" s="147"/>
      <c r="N31" s="148"/>
      <c r="O31" s="195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1"/>
      <c r="AA31" s="151"/>
      <c r="AB31" s="152"/>
      <c r="AC31" s="153"/>
      <c r="AD31" s="154"/>
      <c r="AE31" s="155"/>
      <c r="AF31" s="196">
        <f t="shared" si="4"/>
        <v>0</v>
      </c>
      <c r="AG31" s="156"/>
    </row>
    <row r="32" spans="1:33" s="157" customFormat="1" ht="45">
      <c r="A32" s="256"/>
      <c r="B32" s="160"/>
      <c r="C32" s="142" t="s">
        <v>174</v>
      </c>
      <c r="D32" s="158" t="s">
        <v>151</v>
      </c>
      <c r="E32" s="117" t="s">
        <v>164</v>
      </c>
      <c r="F32" s="197">
        <v>5</v>
      </c>
      <c r="G32" s="162" t="s">
        <v>133</v>
      </c>
      <c r="H32" s="144"/>
      <c r="I32" s="144"/>
      <c r="J32" s="144"/>
      <c r="K32" s="145"/>
      <c r="L32" s="146"/>
      <c r="M32" s="147"/>
      <c r="N32" s="148"/>
      <c r="O32" s="195"/>
      <c r="P32" s="150"/>
      <c r="Q32" s="150"/>
      <c r="R32" s="150">
        <v>29646816</v>
      </c>
      <c r="S32" s="150"/>
      <c r="T32" s="150"/>
      <c r="U32" s="150"/>
      <c r="V32" s="150"/>
      <c r="W32" s="150"/>
      <c r="X32" s="150"/>
      <c r="Y32" s="150"/>
      <c r="Z32" s="151"/>
      <c r="AA32" s="151"/>
      <c r="AB32" s="152"/>
      <c r="AC32" s="153"/>
      <c r="AD32" s="154"/>
      <c r="AE32" s="155">
        <v>7000000</v>
      </c>
      <c r="AF32" s="196">
        <f t="shared" si="4"/>
        <v>36646816</v>
      </c>
      <c r="AG32" s="156"/>
    </row>
    <row r="33" spans="1:33" s="157" customFormat="1" ht="33.75" customHeight="1">
      <c r="A33" s="256"/>
      <c r="B33" s="160"/>
      <c r="C33" s="172" t="s">
        <v>175</v>
      </c>
      <c r="D33" s="158" t="s">
        <v>152</v>
      </c>
      <c r="E33" s="117" t="s">
        <v>165</v>
      </c>
      <c r="F33" s="197">
        <v>1</v>
      </c>
      <c r="G33" s="162" t="s">
        <v>180</v>
      </c>
      <c r="H33" s="144"/>
      <c r="I33" s="144"/>
      <c r="J33" s="144"/>
      <c r="K33" s="145"/>
      <c r="L33" s="146"/>
      <c r="M33" s="147"/>
      <c r="N33" s="148"/>
      <c r="O33" s="195"/>
      <c r="P33" s="150"/>
      <c r="Q33" s="150"/>
      <c r="R33" s="150"/>
      <c r="S33" s="150"/>
      <c r="T33" s="150"/>
      <c r="U33" s="150"/>
      <c r="V33" s="150">
        <v>11000000</v>
      </c>
      <c r="W33" s="150"/>
      <c r="X33" s="150"/>
      <c r="Y33" s="150"/>
      <c r="Z33" s="151"/>
      <c r="AA33" s="151"/>
      <c r="AB33" s="152"/>
      <c r="AC33" s="153"/>
      <c r="AD33" s="154"/>
      <c r="AE33" s="155"/>
      <c r="AF33" s="196">
        <f t="shared" si="4"/>
        <v>11000000</v>
      </c>
      <c r="AG33" s="156"/>
    </row>
    <row r="34" spans="1:33" s="157" customFormat="1" ht="33.75" customHeight="1">
      <c r="A34" s="256"/>
      <c r="B34" s="160"/>
      <c r="C34" s="216" t="s">
        <v>176</v>
      </c>
      <c r="D34" s="158" t="s">
        <v>153</v>
      </c>
      <c r="E34" s="117" t="s">
        <v>166</v>
      </c>
      <c r="F34" s="197">
        <v>22</v>
      </c>
      <c r="G34" s="162" t="s">
        <v>134</v>
      </c>
      <c r="H34" s="144"/>
      <c r="I34" s="144"/>
      <c r="J34" s="144"/>
      <c r="K34" s="145"/>
      <c r="L34" s="146"/>
      <c r="M34" s="147"/>
      <c r="N34" s="148"/>
      <c r="O34" s="195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1"/>
      <c r="AA34" s="151"/>
      <c r="AB34" s="152"/>
      <c r="AC34" s="153"/>
      <c r="AD34" s="154"/>
      <c r="AE34" s="155"/>
      <c r="AF34" s="196">
        <f t="shared" si="4"/>
        <v>0</v>
      </c>
      <c r="AG34" s="156"/>
    </row>
    <row r="35" spans="1:33" s="157" customFormat="1" ht="45">
      <c r="A35" s="256"/>
      <c r="B35" s="160"/>
      <c r="C35" s="217"/>
      <c r="D35" s="158" t="s">
        <v>154</v>
      </c>
      <c r="E35" s="117" t="s">
        <v>167</v>
      </c>
      <c r="F35" s="198">
        <v>0.8</v>
      </c>
      <c r="G35" s="162" t="s">
        <v>135</v>
      </c>
      <c r="H35" s="144"/>
      <c r="I35" s="144"/>
      <c r="J35" s="144"/>
      <c r="K35" s="145"/>
      <c r="L35" s="146"/>
      <c r="M35" s="147"/>
      <c r="N35" s="148"/>
      <c r="O35" s="195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1"/>
      <c r="AA35" s="151"/>
      <c r="AB35" s="152"/>
      <c r="AC35" s="153"/>
      <c r="AD35" s="154"/>
      <c r="AE35" s="155"/>
      <c r="AF35" s="196">
        <f t="shared" si="4"/>
        <v>0</v>
      </c>
      <c r="AG35" s="156"/>
    </row>
    <row r="36" spans="1:33" s="157" customFormat="1" ht="33.75" customHeight="1">
      <c r="A36" s="257"/>
      <c r="B36" s="160"/>
      <c r="C36" s="218"/>
      <c r="D36" s="158" t="s">
        <v>155</v>
      </c>
      <c r="E36" s="117" t="s">
        <v>168</v>
      </c>
      <c r="F36" s="198">
        <v>0.12</v>
      </c>
      <c r="G36" s="162" t="s">
        <v>136</v>
      </c>
      <c r="H36" s="144"/>
      <c r="I36" s="144"/>
      <c r="J36" s="144"/>
      <c r="K36" s="145"/>
      <c r="L36" s="146"/>
      <c r="M36" s="147"/>
      <c r="N36" s="148"/>
      <c r="O36" s="195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1"/>
      <c r="AA36" s="151"/>
      <c r="AB36" s="152"/>
      <c r="AC36" s="153"/>
      <c r="AD36" s="154"/>
      <c r="AE36" s="155"/>
      <c r="AF36" s="196">
        <f t="shared" si="4"/>
        <v>0</v>
      </c>
      <c r="AG36" s="156"/>
    </row>
    <row r="37" spans="1:33" s="100" customFormat="1" ht="12.75">
      <c r="A37" s="251" t="s">
        <v>42</v>
      </c>
      <c r="B37" s="252"/>
      <c r="C37" s="253"/>
      <c r="D37" s="91"/>
      <c r="E37" s="81"/>
      <c r="F37" s="101"/>
      <c r="G37" s="102"/>
      <c r="H37" s="94"/>
      <c r="I37" s="94"/>
      <c r="J37" s="94"/>
      <c r="K37" s="95"/>
      <c r="L37" s="96"/>
      <c r="M37" s="97"/>
      <c r="N37" s="98">
        <f>+SUM(N29:N36)</f>
        <v>0</v>
      </c>
      <c r="O37" s="141">
        <f aca="true" t="shared" si="5" ref="O37:AF37">+SUM(O29:O36)</f>
        <v>20000000</v>
      </c>
      <c r="P37" s="141">
        <f t="shared" si="5"/>
        <v>0</v>
      </c>
      <c r="Q37" s="141">
        <f t="shared" si="5"/>
        <v>0</v>
      </c>
      <c r="R37" s="141">
        <f t="shared" si="5"/>
        <v>29646816</v>
      </c>
      <c r="S37" s="141">
        <f t="shared" si="5"/>
        <v>0</v>
      </c>
      <c r="T37" s="141">
        <f t="shared" si="5"/>
        <v>0</v>
      </c>
      <c r="U37" s="141">
        <f t="shared" si="5"/>
        <v>0</v>
      </c>
      <c r="V37" s="141">
        <f t="shared" si="5"/>
        <v>11000000</v>
      </c>
      <c r="W37" s="141">
        <f t="shared" si="5"/>
        <v>0</v>
      </c>
      <c r="X37" s="141">
        <f t="shared" si="5"/>
        <v>0</v>
      </c>
      <c r="Y37" s="141">
        <f t="shared" si="5"/>
        <v>0</v>
      </c>
      <c r="Z37" s="98">
        <f t="shared" si="5"/>
        <v>0</v>
      </c>
      <c r="AA37" s="98">
        <f t="shared" si="5"/>
        <v>0</v>
      </c>
      <c r="AB37" s="98">
        <f t="shared" si="5"/>
        <v>0</v>
      </c>
      <c r="AC37" s="98">
        <f t="shared" si="5"/>
        <v>0</v>
      </c>
      <c r="AD37" s="98">
        <f t="shared" si="5"/>
        <v>0</v>
      </c>
      <c r="AE37" s="141">
        <f t="shared" si="5"/>
        <v>7000000</v>
      </c>
      <c r="AF37" s="98">
        <f t="shared" si="5"/>
        <v>67646816</v>
      </c>
      <c r="AG37" s="99"/>
    </row>
    <row r="38" spans="1:33" s="157" customFormat="1" ht="45">
      <c r="A38" s="255" t="s">
        <v>73</v>
      </c>
      <c r="B38" s="160"/>
      <c r="C38" s="142" t="s">
        <v>156</v>
      </c>
      <c r="D38" s="158" t="s">
        <v>156</v>
      </c>
      <c r="E38" s="117" t="s">
        <v>162</v>
      </c>
      <c r="F38" s="194">
        <v>4</v>
      </c>
      <c r="G38" s="119" t="s">
        <v>132</v>
      </c>
      <c r="H38" s="144"/>
      <c r="I38" s="144"/>
      <c r="J38" s="144"/>
      <c r="K38" s="145"/>
      <c r="L38" s="146"/>
      <c r="M38" s="147"/>
      <c r="N38" s="148"/>
      <c r="O38" s="195">
        <v>10000000</v>
      </c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1"/>
      <c r="AA38" s="151"/>
      <c r="AB38" s="152"/>
      <c r="AC38" s="153"/>
      <c r="AD38" s="154"/>
      <c r="AE38" s="155"/>
      <c r="AF38" s="196">
        <f aca="true" t="shared" si="6" ref="AF38:AF43">+SUM(N38:AE38)</f>
        <v>10000000</v>
      </c>
      <c r="AG38" s="156"/>
    </row>
    <row r="39" spans="1:33" s="157" customFormat="1" ht="45">
      <c r="A39" s="256"/>
      <c r="B39" s="160"/>
      <c r="C39" s="142" t="s">
        <v>177</v>
      </c>
      <c r="D39" s="158" t="s">
        <v>157</v>
      </c>
      <c r="E39" s="117" t="s">
        <v>169</v>
      </c>
      <c r="F39" s="197">
        <v>4</v>
      </c>
      <c r="G39" s="162" t="s">
        <v>137</v>
      </c>
      <c r="H39" s="144"/>
      <c r="I39" s="144"/>
      <c r="J39" s="144"/>
      <c r="K39" s="145"/>
      <c r="L39" s="146"/>
      <c r="M39" s="147"/>
      <c r="N39" s="148"/>
      <c r="O39" s="195"/>
      <c r="P39" s="150"/>
      <c r="Q39" s="150"/>
      <c r="R39" s="150"/>
      <c r="S39" s="150"/>
      <c r="T39" s="150"/>
      <c r="U39" s="150">
        <v>23789256</v>
      </c>
      <c r="V39" s="150"/>
      <c r="W39" s="150"/>
      <c r="X39" s="150"/>
      <c r="Y39" s="150"/>
      <c r="Z39" s="151"/>
      <c r="AA39" s="151"/>
      <c r="AB39" s="152"/>
      <c r="AC39" s="153"/>
      <c r="AD39" s="154"/>
      <c r="AE39" s="155"/>
      <c r="AF39" s="196">
        <f t="shared" si="6"/>
        <v>23789256</v>
      </c>
      <c r="AG39" s="156"/>
    </row>
    <row r="40" spans="1:33" s="157" customFormat="1" ht="45">
      <c r="A40" s="256"/>
      <c r="B40" s="160"/>
      <c r="C40" s="254" t="s">
        <v>74</v>
      </c>
      <c r="D40" s="158" t="s">
        <v>158</v>
      </c>
      <c r="E40" s="117" t="s">
        <v>170</v>
      </c>
      <c r="F40" s="197">
        <v>3</v>
      </c>
      <c r="G40" s="162" t="s">
        <v>181</v>
      </c>
      <c r="H40" s="144"/>
      <c r="I40" s="144"/>
      <c r="J40" s="144"/>
      <c r="K40" s="145"/>
      <c r="L40" s="146"/>
      <c r="M40" s="147"/>
      <c r="N40" s="148"/>
      <c r="O40" s="195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1"/>
      <c r="AA40" s="151"/>
      <c r="AB40" s="152"/>
      <c r="AC40" s="153"/>
      <c r="AD40" s="154"/>
      <c r="AE40" s="155"/>
      <c r="AF40" s="196">
        <f t="shared" si="6"/>
        <v>0</v>
      </c>
      <c r="AG40" s="156"/>
    </row>
    <row r="41" spans="1:33" s="157" customFormat="1" ht="45">
      <c r="A41" s="256"/>
      <c r="B41" s="160"/>
      <c r="C41" s="254"/>
      <c r="D41" s="158" t="s">
        <v>159</v>
      </c>
      <c r="E41" s="117" t="s">
        <v>171</v>
      </c>
      <c r="F41" s="199">
        <v>0.7</v>
      </c>
      <c r="G41" s="162" t="s">
        <v>182</v>
      </c>
      <c r="H41" s="144"/>
      <c r="I41" s="144"/>
      <c r="J41" s="144"/>
      <c r="K41" s="145"/>
      <c r="L41" s="146"/>
      <c r="M41" s="147"/>
      <c r="N41" s="148"/>
      <c r="O41" s="195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1"/>
      <c r="AA41" s="151"/>
      <c r="AB41" s="152"/>
      <c r="AC41" s="153"/>
      <c r="AD41" s="154"/>
      <c r="AE41" s="155"/>
      <c r="AF41" s="196">
        <f t="shared" si="6"/>
        <v>0</v>
      </c>
      <c r="AG41" s="156"/>
    </row>
    <row r="42" spans="1:33" s="157" customFormat="1" ht="33.75" customHeight="1">
      <c r="A42" s="256"/>
      <c r="B42" s="160"/>
      <c r="C42" s="254"/>
      <c r="D42" s="216" t="s">
        <v>160</v>
      </c>
      <c r="E42" s="117" t="s">
        <v>325</v>
      </c>
      <c r="F42" s="200">
        <v>0.8</v>
      </c>
      <c r="G42" s="162" t="s">
        <v>183</v>
      </c>
      <c r="H42" s="144"/>
      <c r="I42" s="144"/>
      <c r="J42" s="144"/>
      <c r="K42" s="145"/>
      <c r="L42" s="146"/>
      <c r="M42" s="147"/>
      <c r="N42" s="148">
        <v>7000000</v>
      </c>
      <c r="O42" s="195"/>
      <c r="P42" s="150"/>
      <c r="Q42" s="150"/>
      <c r="R42" s="150"/>
      <c r="S42" s="150"/>
      <c r="T42" s="150"/>
      <c r="U42" s="150">
        <v>7000000</v>
      </c>
      <c r="V42" s="150"/>
      <c r="W42" s="150"/>
      <c r="X42" s="150"/>
      <c r="Y42" s="150"/>
      <c r="Z42" s="151"/>
      <c r="AA42" s="151"/>
      <c r="AB42" s="152"/>
      <c r="AC42" s="153"/>
      <c r="AD42" s="154"/>
      <c r="AE42" s="155"/>
      <c r="AF42" s="196">
        <f t="shared" si="6"/>
        <v>14000000</v>
      </c>
      <c r="AG42" s="156"/>
    </row>
    <row r="43" spans="1:33" s="157" customFormat="1" ht="33.75">
      <c r="A43" s="256"/>
      <c r="B43" s="160"/>
      <c r="C43" s="254"/>
      <c r="D43" s="218"/>
      <c r="E43" s="117" t="s">
        <v>172</v>
      </c>
      <c r="F43" s="199">
        <v>0</v>
      </c>
      <c r="G43" s="162" t="s">
        <v>182</v>
      </c>
      <c r="H43" s="144"/>
      <c r="I43" s="144"/>
      <c r="J43" s="144"/>
      <c r="K43" s="145"/>
      <c r="L43" s="146"/>
      <c r="M43" s="147"/>
      <c r="N43" s="148"/>
      <c r="O43" s="195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1"/>
      <c r="AA43" s="151"/>
      <c r="AB43" s="152"/>
      <c r="AC43" s="153"/>
      <c r="AD43" s="154"/>
      <c r="AE43" s="155"/>
      <c r="AF43" s="196">
        <f t="shared" si="6"/>
        <v>0</v>
      </c>
      <c r="AG43" s="156"/>
    </row>
    <row r="44" spans="1:33" s="100" customFormat="1" ht="12.75">
      <c r="A44" s="251" t="s">
        <v>42</v>
      </c>
      <c r="B44" s="252"/>
      <c r="C44" s="253"/>
      <c r="D44" s="91"/>
      <c r="E44" s="81"/>
      <c r="F44" s="101"/>
      <c r="G44" s="102"/>
      <c r="H44" s="94"/>
      <c r="I44" s="94"/>
      <c r="J44" s="94"/>
      <c r="K44" s="95"/>
      <c r="L44" s="96"/>
      <c r="M44" s="97" t="e">
        <f>SUM(#REF!)</f>
        <v>#REF!</v>
      </c>
      <c r="N44" s="141">
        <f>+SUM(N38:N43)</f>
        <v>7000000</v>
      </c>
      <c r="O44" s="141">
        <f aca="true" t="shared" si="7" ref="O44:AF44">+SUM(O38:O43)</f>
        <v>10000000</v>
      </c>
      <c r="P44" s="98">
        <f t="shared" si="7"/>
        <v>0</v>
      </c>
      <c r="Q44" s="98">
        <f t="shared" si="7"/>
        <v>0</v>
      </c>
      <c r="R44" s="98">
        <f t="shared" si="7"/>
        <v>0</v>
      </c>
      <c r="S44" s="98">
        <f t="shared" si="7"/>
        <v>0</v>
      </c>
      <c r="T44" s="98">
        <f t="shared" si="7"/>
        <v>0</v>
      </c>
      <c r="U44" s="141">
        <f t="shared" si="7"/>
        <v>30789256</v>
      </c>
      <c r="V44" s="98">
        <f t="shared" si="7"/>
        <v>0</v>
      </c>
      <c r="W44" s="98">
        <f t="shared" si="7"/>
        <v>0</v>
      </c>
      <c r="X44" s="98">
        <f t="shared" si="7"/>
        <v>0</v>
      </c>
      <c r="Y44" s="98">
        <f t="shared" si="7"/>
        <v>0</v>
      </c>
      <c r="Z44" s="98">
        <f t="shared" si="7"/>
        <v>0</v>
      </c>
      <c r="AA44" s="98">
        <f t="shared" si="7"/>
        <v>0</v>
      </c>
      <c r="AB44" s="98">
        <f t="shared" si="7"/>
        <v>0</v>
      </c>
      <c r="AC44" s="98">
        <f t="shared" si="7"/>
        <v>0</v>
      </c>
      <c r="AD44" s="98">
        <f t="shared" si="7"/>
        <v>0</v>
      </c>
      <c r="AE44" s="98">
        <f t="shared" si="7"/>
        <v>0</v>
      </c>
      <c r="AF44" s="98">
        <f t="shared" si="7"/>
        <v>47789256</v>
      </c>
      <c r="AG44" s="99"/>
    </row>
    <row r="45" spans="1:33" s="14" customFormat="1" ht="45">
      <c r="A45" s="261" t="s">
        <v>75</v>
      </c>
      <c r="B45" s="27"/>
      <c r="C45" s="258" t="s">
        <v>76</v>
      </c>
      <c r="D45" s="258" t="s">
        <v>77</v>
      </c>
      <c r="E45" s="25" t="s">
        <v>78</v>
      </c>
      <c r="F45" s="54">
        <v>0.01</v>
      </c>
      <c r="G45" s="43" t="s">
        <v>138</v>
      </c>
      <c r="H45" s="28"/>
      <c r="I45" s="28"/>
      <c r="J45" s="28"/>
      <c r="K45" s="46"/>
      <c r="L45" s="46"/>
      <c r="M45" s="31"/>
      <c r="N45" s="66"/>
      <c r="O45" s="6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104"/>
      <c r="AA45" s="104"/>
      <c r="AB45" s="74"/>
      <c r="AC45" s="75"/>
      <c r="AD45" s="76"/>
      <c r="AE45" s="78"/>
      <c r="AF45" s="79">
        <f>+SUM(N45:AE45)</f>
        <v>0</v>
      </c>
      <c r="AG45" s="26"/>
    </row>
    <row r="46" spans="1:33" s="14" customFormat="1" ht="45">
      <c r="A46" s="262"/>
      <c r="B46" s="27"/>
      <c r="C46" s="259"/>
      <c r="D46" s="259"/>
      <c r="E46" s="25" t="s">
        <v>79</v>
      </c>
      <c r="F46" s="55">
        <v>5</v>
      </c>
      <c r="G46" s="45" t="s">
        <v>139</v>
      </c>
      <c r="H46" s="28"/>
      <c r="I46" s="28"/>
      <c r="J46" s="28"/>
      <c r="K46" s="46"/>
      <c r="L46" s="46"/>
      <c r="M46" s="31"/>
      <c r="N46" s="66"/>
      <c r="O46" s="6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104"/>
      <c r="AA46" s="104"/>
      <c r="AB46" s="74"/>
      <c r="AC46" s="75"/>
      <c r="AD46" s="76"/>
      <c r="AE46" s="78"/>
      <c r="AF46" s="79">
        <f>+SUM(N46:AE46)</f>
        <v>0</v>
      </c>
      <c r="AG46" s="26"/>
    </row>
    <row r="47" spans="1:33" s="14" customFormat="1" ht="33.75">
      <c r="A47" s="263"/>
      <c r="B47" s="27"/>
      <c r="C47" s="260"/>
      <c r="D47" s="260"/>
      <c r="E47" s="25" t="s">
        <v>80</v>
      </c>
      <c r="F47" s="55">
        <v>2</v>
      </c>
      <c r="G47" s="43" t="s">
        <v>140</v>
      </c>
      <c r="H47" s="28"/>
      <c r="I47" s="28"/>
      <c r="J47" s="28"/>
      <c r="K47" s="46"/>
      <c r="L47" s="46"/>
      <c r="M47" s="31"/>
      <c r="N47" s="66"/>
      <c r="O47" s="68"/>
      <c r="P47" s="77"/>
      <c r="Q47" s="77"/>
      <c r="R47" s="77"/>
      <c r="S47" s="77"/>
      <c r="T47" s="77">
        <v>2000000</v>
      </c>
      <c r="U47" s="77"/>
      <c r="V47" s="77"/>
      <c r="W47" s="77"/>
      <c r="X47" s="77"/>
      <c r="Y47" s="77"/>
      <c r="Z47" s="104"/>
      <c r="AA47" s="104"/>
      <c r="AB47" s="74"/>
      <c r="AC47" s="75"/>
      <c r="AD47" s="76"/>
      <c r="AE47" s="78"/>
      <c r="AF47" s="79">
        <f>+SUM(N47:AE47)</f>
        <v>2000000</v>
      </c>
      <c r="AG47" s="26"/>
    </row>
    <row r="48" spans="1:33" s="100" customFormat="1" ht="12.75">
      <c r="A48" s="241" t="s">
        <v>42</v>
      </c>
      <c r="B48" s="240"/>
      <c r="C48" s="240"/>
      <c r="D48" s="91"/>
      <c r="E48" s="81"/>
      <c r="F48" s="82"/>
      <c r="G48" s="103"/>
      <c r="H48" s="94"/>
      <c r="I48" s="94"/>
      <c r="J48" s="94"/>
      <c r="K48" s="85"/>
      <c r="L48" s="96"/>
      <c r="M48" s="97" t="e">
        <f>SUM(#REF!)</f>
        <v>#REF!</v>
      </c>
      <c r="N48" s="98">
        <f aca="true" t="shared" si="8" ref="N48:AE48">+SUM(N45:N47)</f>
        <v>0</v>
      </c>
      <c r="O48" s="98">
        <f t="shared" si="8"/>
        <v>0</v>
      </c>
      <c r="P48" s="98">
        <f t="shared" si="8"/>
        <v>0</v>
      </c>
      <c r="Q48" s="98">
        <f t="shared" si="8"/>
        <v>0</v>
      </c>
      <c r="R48" s="98">
        <f t="shared" si="8"/>
        <v>0</v>
      </c>
      <c r="S48" s="98">
        <f t="shared" si="8"/>
        <v>0</v>
      </c>
      <c r="T48" s="98">
        <f t="shared" si="8"/>
        <v>2000000</v>
      </c>
      <c r="U48" s="98">
        <f t="shared" si="8"/>
        <v>0</v>
      </c>
      <c r="V48" s="98">
        <f t="shared" si="8"/>
        <v>0</v>
      </c>
      <c r="W48" s="98">
        <f t="shared" si="8"/>
        <v>0</v>
      </c>
      <c r="X48" s="98">
        <f t="shared" si="8"/>
        <v>0</v>
      </c>
      <c r="Y48" s="98">
        <f t="shared" si="8"/>
        <v>0</v>
      </c>
      <c r="Z48" s="98">
        <f t="shared" si="8"/>
        <v>0</v>
      </c>
      <c r="AA48" s="98">
        <f t="shared" si="8"/>
        <v>0</v>
      </c>
      <c r="AB48" s="98">
        <f t="shared" si="8"/>
        <v>0</v>
      </c>
      <c r="AC48" s="98">
        <f t="shared" si="8"/>
        <v>0</v>
      </c>
      <c r="AD48" s="98">
        <f t="shared" si="8"/>
        <v>0</v>
      </c>
      <c r="AE48" s="98">
        <f t="shared" si="8"/>
        <v>0</v>
      </c>
      <c r="AF48" s="98">
        <f>+SUM(AF45:AF47)</f>
        <v>2000000</v>
      </c>
      <c r="AG48" s="99"/>
    </row>
    <row r="49" spans="1:33" s="14" customFormat="1" ht="45">
      <c r="A49" s="261" t="s">
        <v>81</v>
      </c>
      <c r="B49" s="58"/>
      <c r="C49" s="264" t="s">
        <v>205</v>
      </c>
      <c r="D49" s="49" t="s">
        <v>193</v>
      </c>
      <c r="E49" s="25" t="s">
        <v>185</v>
      </c>
      <c r="F49" s="48">
        <v>366</v>
      </c>
      <c r="G49" s="43" t="s">
        <v>199</v>
      </c>
      <c r="H49" s="28"/>
      <c r="I49" s="28"/>
      <c r="J49" s="28"/>
      <c r="K49" s="29"/>
      <c r="L49" s="30"/>
      <c r="M49" s="31"/>
      <c r="N49" s="66"/>
      <c r="O49" s="69"/>
      <c r="P49" s="77"/>
      <c r="Q49" s="77"/>
      <c r="R49" s="77"/>
      <c r="S49" s="77"/>
      <c r="T49" s="112">
        <f>45000000+10000000</f>
        <v>55000000</v>
      </c>
      <c r="U49" s="77"/>
      <c r="V49" s="77"/>
      <c r="W49" s="77"/>
      <c r="X49" s="77"/>
      <c r="Y49" s="77"/>
      <c r="Z49" s="104"/>
      <c r="AA49" s="104"/>
      <c r="AB49" s="74"/>
      <c r="AC49" s="75"/>
      <c r="AD49" s="76"/>
      <c r="AE49" s="78"/>
      <c r="AF49" s="79">
        <f>+SUM(N49:AE49)</f>
        <v>55000000</v>
      </c>
      <c r="AG49" s="26"/>
    </row>
    <row r="50" spans="1:33" s="14" customFormat="1" ht="33.75">
      <c r="A50" s="262"/>
      <c r="B50" s="58"/>
      <c r="C50" s="264"/>
      <c r="D50" s="258" t="s">
        <v>194</v>
      </c>
      <c r="E50" s="25" t="s">
        <v>186</v>
      </c>
      <c r="F50" s="48">
        <v>404</v>
      </c>
      <c r="G50" s="43" t="s">
        <v>200</v>
      </c>
      <c r="H50" s="28"/>
      <c r="I50" s="28"/>
      <c r="J50" s="28"/>
      <c r="K50" s="29"/>
      <c r="L50" s="30"/>
      <c r="M50" s="31"/>
      <c r="N50" s="66"/>
      <c r="O50" s="69"/>
      <c r="P50" s="77"/>
      <c r="Q50" s="77"/>
      <c r="R50" s="77"/>
      <c r="S50" s="77"/>
      <c r="T50" s="77">
        <f>3000000+10000000</f>
        <v>13000000</v>
      </c>
      <c r="U50" s="77"/>
      <c r="V50" s="77"/>
      <c r="W50" s="77"/>
      <c r="X50" s="77"/>
      <c r="Y50" s="77"/>
      <c r="Z50" s="104"/>
      <c r="AA50" s="104"/>
      <c r="AB50" s="74"/>
      <c r="AC50" s="75"/>
      <c r="AD50" s="76"/>
      <c r="AE50" s="78"/>
      <c r="AF50" s="79">
        <f aca="true" t="shared" si="9" ref="AF50:AF56">+SUM(N50:AE50)</f>
        <v>13000000</v>
      </c>
      <c r="AG50" s="26"/>
    </row>
    <row r="51" spans="1:33" s="14" customFormat="1" ht="22.5">
      <c r="A51" s="262"/>
      <c r="B51" s="58"/>
      <c r="C51" s="264"/>
      <c r="D51" s="259"/>
      <c r="E51" s="25" t="s">
        <v>187</v>
      </c>
      <c r="F51" s="48" t="s">
        <v>142</v>
      </c>
      <c r="G51" s="43" t="s">
        <v>201</v>
      </c>
      <c r="H51" s="28"/>
      <c r="I51" s="28"/>
      <c r="J51" s="28"/>
      <c r="K51" s="29"/>
      <c r="L51" s="30"/>
      <c r="M51" s="31"/>
      <c r="N51" s="66"/>
      <c r="O51" s="69"/>
      <c r="P51" s="77"/>
      <c r="Q51" s="77"/>
      <c r="R51" s="77"/>
      <c r="S51" s="77"/>
      <c r="T51" s="77">
        <f>12000000+10000000</f>
        <v>22000000</v>
      </c>
      <c r="U51" s="77"/>
      <c r="V51" s="77"/>
      <c r="W51" s="77"/>
      <c r="X51" s="77"/>
      <c r="Y51" s="77"/>
      <c r="Z51" s="104"/>
      <c r="AA51" s="104"/>
      <c r="AB51" s="74"/>
      <c r="AC51" s="75"/>
      <c r="AD51" s="76"/>
      <c r="AE51" s="78"/>
      <c r="AF51" s="79">
        <f t="shared" si="9"/>
        <v>22000000</v>
      </c>
      <c r="AG51" s="26"/>
    </row>
    <row r="52" spans="1:33" s="14" customFormat="1" ht="45">
      <c r="A52" s="262"/>
      <c r="B52" s="58"/>
      <c r="C52" s="264"/>
      <c r="D52" s="260"/>
      <c r="E52" s="25" t="s">
        <v>188</v>
      </c>
      <c r="F52" s="48">
        <v>2</v>
      </c>
      <c r="G52" s="51" t="s">
        <v>202</v>
      </c>
      <c r="H52" s="28"/>
      <c r="I52" s="28"/>
      <c r="J52" s="28"/>
      <c r="K52" s="29"/>
      <c r="L52" s="30"/>
      <c r="M52" s="31"/>
      <c r="N52" s="66"/>
      <c r="O52" s="69"/>
      <c r="P52" s="77"/>
      <c r="Q52" s="77"/>
      <c r="R52" s="77"/>
      <c r="S52" s="77"/>
      <c r="T52" s="77">
        <f>84220900+29405100</f>
        <v>113626000</v>
      </c>
      <c r="U52" s="77"/>
      <c r="V52" s="77"/>
      <c r="W52" s="77"/>
      <c r="X52" s="77"/>
      <c r="Y52" s="77"/>
      <c r="Z52" s="104"/>
      <c r="AA52" s="104"/>
      <c r="AB52" s="74"/>
      <c r="AC52" s="75"/>
      <c r="AD52" s="76"/>
      <c r="AE52" s="78"/>
      <c r="AF52" s="79">
        <f t="shared" si="9"/>
        <v>113626000</v>
      </c>
      <c r="AG52" s="26"/>
    </row>
    <row r="53" spans="1:33" s="14" customFormat="1" ht="45">
      <c r="A53" s="262"/>
      <c r="B53" s="58"/>
      <c r="C53" s="264"/>
      <c r="D53" s="49" t="s">
        <v>195</v>
      </c>
      <c r="E53" s="25" t="s">
        <v>189</v>
      </c>
      <c r="F53" s="48">
        <v>2</v>
      </c>
      <c r="G53" s="43" t="s">
        <v>199</v>
      </c>
      <c r="H53" s="28"/>
      <c r="I53" s="28"/>
      <c r="J53" s="28"/>
      <c r="K53" s="29"/>
      <c r="L53" s="30"/>
      <c r="M53" s="31"/>
      <c r="N53" s="66"/>
      <c r="O53" s="69"/>
      <c r="P53" s="77"/>
      <c r="Q53" s="77"/>
      <c r="R53" s="77"/>
      <c r="S53" s="77"/>
      <c r="T53" s="77">
        <f>2000000+2000000</f>
        <v>4000000</v>
      </c>
      <c r="U53" s="77"/>
      <c r="V53" s="77"/>
      <c r="W53" s="77"/>
      <c r="X53" s="77"/>
      <c r="Y53" s="77"/>
      <c r="Z53" s="104"/>
      <c r="AA53" s="104"/>
      <c r="AB53" s="74"/>
      <c r="AC53" s="75"/>
      <c r="AD53" s="76"/>
      <c r="AE53" s="78"/>
      <c r="AF53" s="79">
        <f t="shared" si="9"/>
        <v>4000000</v>
      </c>
      <c r="AG53" s="26"/>
    </row>
    <row r="54" spans="1:33" s="14" customFormat="1" ht="33.75">
      <c r="A54" s="262"/>
      <c r="B54" s="58"/>
      <c r="C54" s="264"/>
      <c r="D54" s="49" t="s">
        <v>196</v>
      </c>
      <c r="E54" s="25" t="s">
        <v>190</v>
      </c>
      <c r="F54" s="48">
        <v>1150</v>
      </c>
      <c r="G54" s="43" t="s">
        <v>203</v>
      </c>
      <c r="H54" s="28"/>
      <c r="I54" s="28"/>
      <c r="J54" s="28"/>
      <c r="K54" s="29"/>
      <c r="L54" s="30"/>
      <c r="M54" s="31"/>
      <c r="N54" s="66"/>
      <c r="O54" s="69"/>
      <c r="P54" s="77"/>
      <c r="Q54" s="77"/>
      <c r="R54" s="77"/>
      <c r="S54" s="77"/>
      <c r="T54" s="77">
        <f>35000000+8000000</f>
        <v>43000000</v>
      </c>
      <c r="U54" s="77"/>
      <c r="V54" s="77"/>
      <c r="W54" s="77"/>
      <c r="X54" s="77"/>
      <c r="Y54" s="77"/>
      <c r="Z54" s="104"/>
      <c r="AA54" s="104"/>
      <c r="AB54" s="74"/>
      <c r="AC54" s="75"/>
      <c r="AD54" s="76"/>
      <c r="AE54" s="78"/>
      <c r="AF54" s="79">
        <f t="shared" si="9"/>
        <v>43000000</v>
      </c>
      <c r="AG54" s="26"/>
    </row>
    <row r="55" spans="1:33" s="14" customFormat="1" ht="33.75">
      <c r="A55" s="262"/>
      <c r="B55" s="58"/>
      <c r="C55" s="264"/>
      <c r="D55" s="49" t="s">
        <v>197</v>
      </c>
      <c r="E55" s="25" t="s">
        <v>191</v>
      </c>
      <c r="F55" s="48" t="s">
        <v>142</v>
      </c>
      <c r="G55" s="43" t="s">
        <v>141</v>
      </c>
      <c r="H55" s="28"/>
      <c r="I55" s="28"/>
      <c r="J55" s="28"/>
      <c r="K55" s="29"/>
      <c r="L55" s="30"/>
      <c r="M55" s="31"/>
      <c r="N55" s="66"/>
      <c r="O55" s="69"/>
      <c r="P55" s="77"/>
      <c r="Q55" s="77"/>
      <c r="R55" s="77"/>
      <c r="S55" s="77"/>
      <c r="T55" s="77">
        <v>10000000</v>
      </c>
      <c r="U55" s="77"/>
      <c r="V55" s="77"/>
      <c r="W55" s="77"/>
      <c r="X55" s="77"/>
      <c r="Y55" s="77"/>
      <c r="Z55" s="104"/>
      <c r="AA55" s="104"/>
      <c r="AB55" s="74"/>
      <c r="AC55" s="75"/>
      <c r="AD55" s="76"/>
      <c r="AE55" s="78"/>
      <c r="AF55" s="79">
        <f t="shared" si="9"/>
        <v>10000000</v>
      </c>
      <c r="AG55" s="26"/>
    </row>
    <row r="56" spans="1:33" s="14" customFormat="1" ht="33.75">
      <c r="A56" s="263"/>
      <c r="B56" s="58"/>
      <c r="C56" s="264"/>
      <c r="D56" s="44" t="s">
        <v>198</v>
      </c>
      <c r="E56" s="25" t="s">
        <v>192</v>
      </c>
      <c r="F56" s="48">
        <v>302</v>
      </c>
      <c r="G56" s="43" t="s">
        <v>204</v>
      </c>
      <c r="H56" s="28"/>
      <c r="I56" s="28"/>
      <c r="J56" s="28"/>
      <c r="K56" s="29"/>
      <c r="L56" s="30"/>
      <c r="M56" s="31"/>
      <c r="N56" s="66"/>
      <c r="O56" s="69"/>
      <c r="P56" s="77"/>
      <c r="Q56" s="77"/>
      <c r="R56" s="77"/>
      <c r="S56" s="77"/>
      <c r="T56" s="77">
        <f>4000000+20000000</f>
        <v>24000000</v>
      </c>
      <c r="U56" s="77"/>
      <c r="V56" s="77"/>
      <c r="W56" s="77"/>
      <c r="X56" s="77"/>
      <c r="Y56" s="77"/>
      <c r="Z56" s="104"/>
      <c r="AA56" s="104"/>
      <c r="AB56" s="74"/>
      <c r="AC56" s="75"/>
      <c r="AD56" s="76"/>
      <c r="AE56" s="78"/>
      <c r="AF56" s="79">
        <f t="shared" si="9"/>
        <v>24000000</v>
      </c>
      <c r="AG56" s="26"/>
    </row>
    <row r="57" spans="1:33" s="100" customFormat="1" ht="12.75">
      <c r="A57" s="241" t="s">
        <v>42</v>
      </c>
      <c r="B57" s="240"/>
      <c r="C57" s="240"/>
      <c r="D57" s="91"/>
      <c r="E57" s="81"/>
      <c r="F57" s="101"/>
      <c r="G57" s="102"/>
      <c r="H57" s="94"/>
      <c r="I57" s="94"/>
      <c r="J57" s="94"/>
      <c r="K57" s="95"/>
      <c r="L57" s="96"/>
      <c r="M57" s="97" t="e">
        <f>SUM(#REF!)</f>
        <v>#REF!</v>
      </c>
      <c r="N57" s="98">
        <f>+SUM(N49:N56)</f>
        <v>0</v>
      </c>
      <c r="O57" s="98">
        <f aca="true" t="shared" si="10" ref="O57:AF57">+SUM(O49:O56)</f>
        <v>0</v>
      </c>
      <c r="P57" s="98">
        <f t="shared" si="10"/>
        <v>0</v>
      </c>
      <c r="Q57" s="98">
        <f t="shared" si="10"/>
        <v>0</v>
      </c>
      <c r="R57" s="98">
        <f t="shared" si="10"/>
        <v>0</v>
      </c>
      <c r="S57" s="98">
        <f t="shared" si="10"/>
        <v>0</v>
      </c>
      <c r="T57" s="98">
        <f t="shared" si="10"/>
        <v>284626000</v>
      </c>
      <c r="U57" s="98">
        <f t="shared" si="10"/>
        <v>0</v>
      </c>
      <c r="V57" s="98">
        <f t="shared" si="10"/>
        <v>0</v>
      </c>
      <c r="W57" s="98">
        <f t="shared" si="10"/>
        <v>0</v>
      </c>
      <c r="X57" s="98">
        <f t="shared" si="10"/>
        <v>0</v>
      </c>
      <c r="Y57" s="98">
        <f t="shared" si="10"/>
        <v>0</v>
      </c>
      <c r="Z57" s="98">
        <f t="shared" si="10"/>
        <v>0</v>
      </c>
      <c r="AA57" s="98">
        <f t="shared" si="10"/>
        <v>0</v>
      </c>
      <c r="AB57" s="98">
        <f t="shared" si="10"/>
        <v>0</v>
      </c>
      <c r="AC57" s="98">
        <f t="shared" si="10"/>
        <v>0</v>
      </c>
      <c r="AD57" s="98">
        <f t="shared" si="10"/>
        <v>0</v>
      </c>
      <c r="AE57" s="98">
        <f t="shared" si="10"/>
        <v>0</v>
      </c>
      <c r="AF57" s="98">
        <f t="shared" si="10"/>
        <v>284626000</v>
      </c>
      <c r="AG57" s="99"/>
    </row>
    <row r="58" spans="1:33" s="14" customFormat="1" ht="90">
      <c r="A58" s="261" t="s">
        <v>82</v>
      </c>
      <c r="B58" s="27"/>
      <c r="C58" s="258" t="s">
        <v>84</v>
      </c>
      <c r="D58" s="258" t="s">
        <v>85</v>
      </c>
      <c r="E58" s="25" t="s">
        <v>94</v>
      </c>
      <c r="F58" s="42">
        <v>12</v>
      </c>
      <c r="G58" s="43" t="s">
        <v>210</v>
      </c>
      <c r="H58" s="28"/>
      <c r="I58" s="28"/>
      <c r="J58" s="28"/>
      <c r="K58" s="29"/>
      <c r="L58" s="30"/>
      <c r="M58" s="31"/>
      <c r="N58" s="66"/>
      <c r="O58" s="6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104"/>
      <c r="AA58" s="104"/>
      <c r="AB58" s="74"/>
      <c r="AC58" s="75"/>
      <c r="AD58" s="76"/>
      <c r="AE58" s="78"/>
      <c r="AF58" s="79">
        <f>+SUM(N58:AE58)</f>
        <v>0</v>
      </c>
      <c r="AG58" s="26"/>
    </row>
    <row r="59" spans="1:33" s="14" customFormat="1" ht="45">
      <c r="A59" s="262"/>
      <c r="B59" s="27"/>
      <c r="C59" s="259"/>
      <c r="D59" s="259"/>
      <c r="E59" s="25" t="s">
        <v>95</v>
      </c>
      <c r="F59" s="42">
        <v>8</v>
      </c>
      <c r="G59" s="43" t="s">
        <v>211</v>
      </c>
      <c r="H59" s="28"/>
      <c r="I59" s="28"/>
      <c r="J59" s="28"/>
      <c r="K59" s="29"/>
      <c r="L59" s="30"/>
      <c r="M59" s="31"/>
      <c r="N59" s="66"/>
      <c r="O59" s="6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104"/>
      <c r="AA59" s="104"/>
      <c r="AB59" s="74"/>
      <c r="AC59" s="75"/>
      <c r="AD59" s="76"/>
      <c r="AE59" s="78"/>
      <c r="AF59" s="79">
        <f aca="true" t="shared" si="11" ref="AF59:AF72">+SUM(N59:AE59)</f>
        <v>0</v>
      </c>
      <c r="AG59" s="26"/>
    </row>
    <row r="60" spans="1:33" s="14" customFormat="1" ht="12.75" customHeight="1">
      <c r="A60" s="262"/>
      <c r="B60" s="27"/>
      <c r="C60" s="259"/>
      <c r="D60" s="259"/>
      <c r="E60" s="25" t="s">
        <v>96</v>
      </c>
      <c r="F60" s="42">
        <v>5</v>
      </c>
      <c r="G60" s="43" t="s">
        <v>212</v>
      </c>
      <c r="H60" s="28"/>
      <c r="I60" s="28"/>
      <c r="J60" s="28"/>
      <c r="K60" s="29"/>
      <c r="L60" s="30"/>
      <c r="M60" s="31"/>
      <c r="N60" s="66">
        <v>2000000</v>
      </c>
      <c r="O60" s="6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104"/>
      <c r="AA60" s="104"/>
      <c r="AB60" s="74"/>
      <c r="AC60" s="75"/>
      <c r="AD60" s="76"/>
      <c r="AE60" s="78"/>
      <c r="AF60" s="79">
        <f t="shared" si="11"/>
        <v>2000000</v>
      </c>
      <c r="AG60" s="26"/>
    </row>
    <row r="61" spans="1:33" s="14" customFormat="1" ht="33.75">
      <c r="A61" s="262"/>
      <c r="B61" s="27"/>
      <c r="C61" s="259"/>
      <c r="D61" s="259"/>
      <c r="E61" s="25" t="s">
        <v>97</v>
      </c>
      <c r="F61" s="42">
        <v>5</v>
      </c>
      <c r="G61" s="43" t="s">
        <v>213</v>
      </c>
      <c r="H61" s="28"/>
      <c r="I61" s="28"/>
      <c r="J61" s="28"/>
      <c r="K61" s="29"/>
      <c r="L61" s="30"/>
      <c r="M61" s="31"/>
      <c r="N61" s="66">
        <v>1200000</v>
      </c>
      <c r="O61" s="6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104"/>
      <c r="AA61" s="104"/>
      <c r="AB61" s="74"/>
      <c r="AC61" s="75"/>
      <c r="AD61" s="76"/>
      <c r="AE61" s="78"/>
      <c r="AF61" s="79">
        <f t="shared" si="11"/>
        <v>1200000</v>
      </c>
      <c r="AG61" s="26"/>
    </row>
    <row r="62" spans="1:33" s="14" customFormat="1" ht="45">
      <c r="A62" s="262"/>
      <c r="B62" s="27"/>
      <c r="C62" s="259"/>
      <c r="D62" s="259"/>
      <c r="E62" s="25" t="s">
        <v>91</v>
      </c>
      <c r="F62" s="42">
        <v>80</v>
      </c>
      <c r="G62" s="43" t="s">
        <v>214</v>
      </c>
      <c r="H62" s="28"/>
      <c r="I62" s="28"/>
      <c r="J62" s="28"/>
      <c r="K62" s="29"/>
      <c r="L62" s="30"/>
      <c r="M62" s="31"/>
      <c r="N62" s="66"/>
      <c r="O62" s="65"/>
      <c r="P62" s="77"/>
      <c r="Q62" s="77"/>
      <c r="R62" s="77"/>
      <c r="S62" s="77"/>
      <c r="T62" s="77">
        <v>60000000</v>
      </c>
      <c r="U62" s="77"/>
      <c r="V62" s="77"/>
      <c r="W62" s="77"/>
      <c r="X62" s="77"/>
      <c r="Y62" s="77"/>
      <c r="Z62" s="104"/>
      <c r="AA62" s="104"/>
      <c r="AB62" s="74"/>
      <c r="AC62" s="75"/>
      <c r="AD62" s="76"/>
      <c r="AE62" s="78"/>
      <c r="AF62" s="79">
        <f t="shared" si="11"/>
        <v>60000000</v>
      </c>
      <c r="AG62" s="26"/>
    </row>
    <row r="63" spans="1:33" s="14" customFormat="1" ht="67.5">
      <c r="A63" s="262"/>
      <c r="B63" s="27"/>
      <c r="C63" s="259"/>
      <c r="D63" s="260"/>
      <c r="E63" s="25" t="s">
        <v>98</v>
      </c>
      <c r="F63" s="42">
        <v>4000</v>
      </c>
      <c r="G63" s="43" t="s">
        <v>215</v>
      </c>
      <c r="H63" s="28"/>
      <c r="I63" s="28"/>
      <c r="J63" s="28"/>
      <c r="K63" s="29"/>
      <c r="L63" s="30"/>
      <c r="M63" s="31"/>
      <c r="N63" s="66"/>
      <c r="O63" s="70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104"/>
      <c r="AA63" s="104"/>
      <c r="AB63" s="74"/>
      <c r="AC63" s="75"/>
      <c r="AD63" s="76"/>
      <c r="AE63" s="78"/>
      <c r="AF63" s="79">
        <f t="shared" si="11"/>
        <v>0</v>
      </c>
      <c r="AG63" s="26"/>
    </row>
    <row r="64" spans="1:33" s="14" customFormat="1" ht="56.25">
      <c r="A64" s="262"/>
      <c r="B64" s="27"/>
      <c r="C64" s="259"/>
      <c r="D64" s="258" t="s">
        <v>86</v>
      </c>
      <c r="E64" s="25" t="s">
        <v>99</v>
      </c>
      <c r="F64" s="47">
        <v>6</v>
      </c>
      <c r="G64" s="43" t="s">
        <v>216</v>
      </c>
      <c r="H64" s="28"/>
      <c r="I64" s="28"/>
      <c r="J64" s="28"/>
      <c r="K64" s="29"/>
      <c r="L64" s="30"/>
      <c r="M64" s="31"/>
      <c r="N64" s="66"/>
      <c r="O64" s="65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104"/>
      <c r="AA64" s="104"/>
      <c r="AB64" s="74"/>
      <c r="AC64" s="75"/>
      <c r="AD64" s="76"/>
      <c r="AE64" s="78"/>
      <c r="AF64" s="79">
        <f t="shared" si="11"/>
        <v>0</v>
      </c>
      <c r="AG64" s="26"/>
    </row>
    <row r="65" spans="1:33" s="14" customFormat="1" ht="45">
      <c r="A65" s="262"/>
      <c r="B65" s="27"/>
      <c r="C65" s="259"/>
      <c r="D65" s="259"/>
      <c r="E65" s="25" t="s">
        <v>100</v>
      </c>
      <c r="F65" s="47">
        <v>1</v>
      </c>
      <c r="G65" s="45" t="s">
        <v>217</v>
      </c>
      <c r="H65" s="28"/>
      <c r="I65" s="28"/>
      <c r="J65" s="28"/>
      <c r="K65" s="29"/>
      <c r="L65" s="30"/>
      <c r="M65" s="31"/>
      <c r="N65" s="66"/>
      <c r="O65" s="70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104"/>
      <c r="AA65" s="104"/>
      <c r="AB65" s="74"/>
      <c r="AC65" s="75"/>
      <c r="AD65" s="76"/>
      <c r="AE65" s="78"/>
      <c r="AF65" s="79">
        <f t="shared" si="11"/>
        <v>0</v>
      </c>
      <c r="AG65" s="26"/>
    </row>
    <row r="66" spans="1:33" s="14" customFormat="1" ht="78.75">
      <c r="A66" s="262"/>
      <c r="B66" s="27"/>
      <c r="C66" s="259"/>
      <c r="D66" s="258" t="s">
        <v>87</v>
      </c>
      <c r="E66" s="25" t="s">
        <v>101</v>
      </c>
      <c r="F66" s="47">
        <v>4</v>
      </c>
      <c r="G66" s="43" t="s">
        <v>216</v>
      </c>
      <c r="H66" s="28"/>
      <c r="I66" s="28"/>
      <c r="J66" s="28"/>
      <c r="K66" s="29"/>
      <c r="L66" s="30"/>
      <c r="M66" s="31"/>
      <c r="N66" s="66"/>
      <c r="O66" s="65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104"/>
      <c r="AA66" s="104"/>
      <c r="AB66" s="74"/>
      <c r="AC66" s="75"/>
      <c r="AD66" s="76"/>
      <c r="AE66" s="78"/>
      <c r="AF66" s="79">
        <f>+SUM(N66:AE66)</f>
        <v>0</v>
      </c>
      <c r="AG66" s="26"/>
    </row>
    <row r="67" spans="1:33" s="14" customFormat="1" ht="33.75">
      <c r="A67" s="262"/>
      <c r="B67" s="27"/>
      <c r="C67" s="259"/>
      <c r="D67" s="259"/>
      <c r="E67" s="25" t="s">
        <v>102</v>
      </c>
      <c r="F67" s="47"/>
      <c r="G67" s="43" t="s">
        <v>218</v>
      </c>
      <c r="H67" s="28"/>
      <c r="I67" s="28"/>
      <c r="J67" s="28"/>
      <c r="K67" s="29"/>
      <c r="L67" s="30"/>
      <c r="M67" s="31"/>
      <c r="N67" s="66"/>
      <c r="O67" s="6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104"/>
      <c r="AA67" s="104"/>
      <c r="AB67" s="74"/>
      <c r="AC67" s="75"/>
      <c r="AD67" s="76"/>
      <c r="AE67" s="78"/>
      <c r="AF67" s="79">
        <f t="shared" si="11"/>
        <v>0</v>
      </c>
      <c r="AG67" s="26"/>
    </row>
    <row r="68" spans="1:33" s="14" customFormat="1" ht="45">
      <c r="A68" s="262"/>
      <c r="B68" s="27"/>
      <c r="C68" s="259"/>
      <c r="D68" s="260"/>
      <c r="E68" s="25" t="s">
        <v>103</v>
      </c>
      <c r="F68" s="47">
        <v>5</v>
      </c>
      <c r="G68" s="43" t="s">
        <v>216</v>
      </c>
      <c r="H68" s="28"/>
      <c r="I68" s="28"/>
      <c r="J68" s="28"/>
      <c r="K68" s="29"/>
      <c r="L68" s="30"/>
      <c r="M68" s="31"/>
      <c r="N68" s="66"/>
      <c r="O68" s="6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104"/>
      <c r="AA68" s="104"/>
      <c r="AB68" s="74"/>
      <c r="AC68" s="75"/>
      <c r="AD68" s="76"/>
      <c r="AE68" s="78"/>
      <c r="AF68" s="79">
        <f t="shared" si="11"/>
        <v>0</v>
      </c>
      <c r="AG68" s="26"/>
    </row>
    <row r="69" spans="1:33" s="14" customFormat="1" ht="56.25">
      <c r="A69" s="262"/>
      <c r="B69" s="27"/>
      <c r="C69" s="259"/>
      <c r="D69" s="44" t="s">
        <v>88</v>
      </c>
      <c r="E69" s="25" t="s">
        <v>104</v>
      </c>
      <c r="F69" s="47">
        <v>3</v>
      </c>
      <c r="G69" s="43" t="s">
        <v>219</v>
      </c>
      <c r="H69" s="28"/>
      <c r="I69" s="28"/>
      <c r="J69" s="28"/>
      <c r="K69" s="29"/>
      <c r="L69" s="30"/>
      <c r="M69" s="31"/>
      <c r="N69" s="66"/>
      <c r="O69" s="6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104"/>
      <c r="AA69" s="104"/>
      <c r="AB69" s="74"/>
      <c r="AC69" s="75"/>
      <c r="AD69" s="76"/>
      <c r="AE69" s="78"/>
      <c r="AF69" s="79">
        <f t="shared" si="11"/>
        <v>0</v>
      </c>
      <c r="AG69" s="26"/>
    </row>
    <row r="70" spans="1:33" s="14" customFormat="1" ht="78.75">
      <c r="A70" s="262"/>
      <c r="B70" s="27"/>
      <c r="C70" s="260"/>
      <c r="D70" s="44" t="s">
        <v>89</v>
      </c>
      <c r="E70" s="25" t="s">
        <v>92</v>
      </c>
      <c r="F70" s="47">
        <v>0</v>
      </c>
      <c r="G70" s="43" t="s">
        <v>220</v>
      </c>
      <c r="H70" s="28"/>
      <c r="I70" s="28"/>
      <c r="J70" s="28"/>
      <c r="K70" s="29"/>
      <c r="L70" s="30"/>
      <c r="M70" s="31"/>
      <c r="N70" s="66"/>
      <c r="O70" s="65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104"/>
      <c r="AA70" s="104"/>
      <c r="AB70" s="74"/>
      <c r="AC70" s="75"/>
      <c r="AD70" s="76"/>
      <c r="AE70" s="78"/>
      <c r="AF70" s="79">
        <f t="shared" si="11"/>
        <v>0</v>
      </c>
      <c r="AG70" s="26"/>
    </row>
    <row r="71" spans="1:33" s="14" customFormat="1" ht="56.25">
      <c r="A71" s="263"/>
      <c r="B71" s="27"/>
      <c r="C71" s="44" t="s">
        <v>83</v>
      </c>
      <c r="D71" s="44" t="s">
        <v>90</v>
      </c>
      <c r="E71" s="25" t="s">
        <v>93</v>
      </c>
      <c r="F71" s="47">
        <v>2</v>
      </c>
      <c r="G71" s="43" t="s">
        <v>221</v>
      </c>
      <c r="H71" s="28"/>
      <c r="I71" s="28"/>
      <c r="J71" s="28"/>
      <c r="K71" s="29"/>
      <c r="L71" s="30"/>
      <c r="M71" s="31"/>
      <c r="N71" s="66"/>
      <c r="O71" s="65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104"/>
      <c r="AA71" s="104"/>
      <c r="AB71" s="74"/>
      <c r="AC71" s="75"/>
      <c r="AD71" s="76"/>
      <c r="AE71" s="78"/>
      <c r="AF71" s="79">
        <f t="shared" si="11"/>
        <v>0</v>
      </c>
      <c r="AG71" s="26"/>
    </row>
    <row r="72" spans="1:33" s="14" customFormat="1" ht="123.75">
      <c r="A72" s="59" t="s">
        <v>206</v>
      </c>
      <c r="B72" s="27"/>
      <c r="C72" s="52" t="s">
        <v>207</v>
      </c>
      <c r="D72" s="57" t="s">
        <v>208</v>
      </c>
      <c r="E72" s="25" t="s">
        <v>209</v>
      </c>
      <c r="F72" s="60">
        <v>6</v>
      </c>
      <c r="G72" s="43" t="s">
        <v>216</v>
      </c>
      <c r="H72" s="28"/>
      <c r="I72" s="28"/>
      <c r="J72" s="28"/>
      <c r="K72" s="29"/>
      <c r="L72" s="30"/>
      <c r="M72" s="31"/>
      <c r="N72" s="66"/>
      <c r="O72" s="65">
        <v>35000000</v>
      </c>
      <c r="P72" s="77"/>
      <c r="Q72" s="77"/>
      <c r="R72" s="77"/>
      <c r="S72" s="77"/>
      <c r="T72" s="77">
        <v>33000000</v>
      </c>
      <c r="U72" s="77"/>
      <c r="V72" s="77"/>
      <c r="W72" s="77"/>
      <c r="X72" s="77"/>
      <c r="Y72" s="77"/>
      <c r="Z72" s="104"/>
      <c r="AA72" s="104"/>
      <c r="AB72" s="74"/>
      <c r="AC72" s="75"/>
      <c r="AD72" s="76"/>
      <c r="AE72" s="78"/>
      <c r="AF72" s="79">
        <f t="shared" si="11"/>
        <v>68000000</v>
      </c>
      <c r="AG72" s="26"/>
    </row>
    <row r="73" spans="1:33" s="100" customFormat="1" ht="12.75">
      <c r="A73" s="275" t="s">
        <v>42</v>
      </c>
      <c r="B73" s="240"/>
      <c r="C73" s="276"/>
      <c r="D73" s="80"/>
      <c r="E73" s="81"/>
      <c r="F73" s="82"/>
      <c r="G73" s="103"/>
      <c r="H73" s="94"/>
      <c r="I73" s="94"/>
      <c r="J73" s="94"/>
      <c r="K73" s="95"/>
      <c r="L73" s="96"/>
      <c r="M73" s="97" t="e">
        <f>SUM(#REF!)</f>
        <v>#REF!</v>
      </c>
      <c r="N73" s="98">
        <f>+SUM(N58:N72)</f>
        <v>3200000</v>
      </c>
      <c r="O73" s="98">
        <f aca="true" t="shared" si="12" ref="O73:AE73">+SUM(O58:O72)</f>
        <v>35000000</v>
      </c>
      <c r="P73" s="98">
        <f t="shared" si="12"/>
        <v>0</v>
      </c>
      <c r="Q73" s="98">
        <f t="shared" si="12"/>
        <v>0</v>
      </c>
      <c r="R73" s="98">
        <f t="shared" si="12"/>
        <v>0</v>
      </c>
      <c r="S73" s="98">
        <f t="shared" si="12"/>
        <v>0</v>
      </c>
      <c r="T73" s="98">
        <f t="shared" si="12"/>
        <v>93000000</v>
      </c>
      <c r="U73" s="98">
        <f t="shared" si="12"/>
        <v>0</v>
      </c>
      <c r="V73" s="98">
        <f t="shared" si="12"/>
        <v>0</v>
      </c>
      <c r="W73" s="98">
        <f t="shared" si="12"/>
        <v>0</v>
      </c>
      <c r="X73" s="98">
        <f t="shared" si="12"/>
        <v>0</v>
      </c>
      <c r="Y73" s="98">
        <f t="shared" si="12"/>
        <v>0</v>
      </c>
      <c r="Z73" s="98">
        <f t="shared" si="12"/>
        <v>0</v>
      </c>
      <c r="AA73" s="98">
        <f t="shared" si="12"/>
        <v>0</v>
      </c>
      <c r="AB73" s="98">
        <f t="shared" si="12"/>
        <v>0</v>
      </c>
      <c r="AC73" s="98">
        <f t="shared" si="12"/>
        <v>0</v>
      </c>
      <c r="AD73" s="98">
        <f t="shared" si="12"/>
        <v>0</v>
      </c>
      <c r="AE73" s="98">
        <f t="shared" si="12"/>
        <v>0</v>
      </c>
      <c r="AF73" s="98">
        <f>+SUM(AF58:AF72)</f>
        <v>131200000</v>
      </c>
      <c r="AG73" s="99"/>
    </row>
    <row r="74" spans="1:33" s="14" customFormat="1" ht="33.75">
      <c r="A74" s="286" t="s">
        <v>0</v>
      </c>
      <c r="B74" s="27"/>
      <c r="C74" s="52" t="s">
        <v>262</v>
      </c>
      <c r="D74" s="52" t="s">
        <v>241</v>
      </c>
      <c r="E74" s="25" t="s">
        <v>240</v>
      </c>
      <c r="F74" s="53">
        <v>2</v>
      </c>
      <c r="G74" s="43" t="s">
        <v>247</v>
      </c>
      <c r="H74" s="28"/>
      <c r="I74" s="28"/>
      <c r="J74" s="28"/>
      <c r="K74" s="29"/>
      <c r="L74" s="30"/>
      <c r="M74" s="31"/>
      <c r="N74" s="66"/>
      <c r="O74" s="6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104"/>
      <c r="AA74" s="104"/>
      <c r="AB74" s="74"/>
      <c r="AC74" s="75"/>
      <c r="AD74" s="76"/>
      <c r="AE74" s="78"/>
      <c r="AF74" s="79">
        <f>+SUM(N74:AE74)</f>
        <v>0</v>
      </c>
      <c r="AG74" s="26"/>
    </row>
    <row r="75" spans="1:33" s="14" customFormat="1" ht="22.5">
      <c r="A75" s="287"/>
      <c r="B75" s="27"/>
      <c r="C75" s="280" t="s">
        <v>1</v>
      </c>
      <c r="D75" s="44" t="s">
        <v>242</v>
      </c>
      <c r="E75" s="25" t="s">
        <v>222</v>
      </c>
      <c r="F75" s="47">
        <v>0</v>
      </c>
      <c r="G75" s="43" t="s">
        <v>248</v>
      </c>
      <c r="H75" s="28"/>
      <c r="I75" s="28"/>
      <c r="J75" s="28"/>
      <c r="K75" s="29"/>
      <c r="L75" s="30"/>
      <c r="M75" s="31"/>
      <c r="N75" s="66"/>
      <c r="O75" s="6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104"/>
      <c r="AA75" s="104"/>
      <c r="AB75" s="74"/>
      <c r="AC75" s="75"/>
      <c r="AD75" s="76"/>
      <c r="AE75" s="78"/>
      <c r="AF75" s="79">
        <f aca="true" t="shared" si="13" ref="AF75:AF97">+SUM(N75:AE75)</f>
        <v>0</v>
      </c>
      <c r="AG75" s="26"/>
    </row>
    <row r="76" spans="1:33" s="14" customFormat="1" ht="33.75">
      <c r="A76" s="287"/>
      <c r="B76" s="27"/>
      <c r="C76" s="280"/>
      <c r="D76" s="44" t="s">
        <v>4</v>
      </c>
      <c r="E76" s="25" t="s">
        <v>223</v>
      </c>
      <c r="F76" s="47">
        <v>0</v>
      </c>
      <c r="G76" s="43" t="s">
        <v>248</v>
      </c>
      <c r="H76" s="28"/>
      <c r="I76" s="28"/>
      <c r="J76" s="28"/>
      <c r="K76" s="29"/>
      <c r="L76" s="30"/>
      <c r="M76" s="31"/>
      <c r="N76" s="66"/>
      <c r="O76" s="6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104"/>
      <c r="AA76" s="104"/>
      <c r="AB76" s="74"/>
      <c r="AC76" s="75"/>
      <c r="AD76" s="76"/>
      <c r="AE76" s="78"/>
      <c r="AF76" s="79">
        <f t="shared" si="13"/>
        <v>0</v>
      </c>
      <c r="AG76" s="26"/>
    </row>
    <row r="77" spans="1:33" s="14" customFormat="1" ht="45">
      <c r="A77" s="287"/>
      <c r="B77" s="27"/>
      <c r="C77" s="267" t="s">
        <v>2</v>
      </c>
      <c r="D77" s="258" t="s">
        <v>243</v>
      </c>
      <c r="E77" s="25" t="s">
        <v>224</v>
      </c>
      <c r="F77" s="43" t="s">
        <v>246</v>
      </c>
      <c r="G77" s="43" t="s">
        <v>249</v>
      </c>
      <c r="H77" s="28"/>
      <c r="I77" s="28"/>
      <c r="J77" s="28"/>
      <c r="K77" s="29"/>
      <c r="L77" s="30"/>
      <c r="M77" s="31"/>
      <c r="N77" s="66"/>
      <c r="O77" s="6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104"/>
      <c r="AA77" s="104"/>
      <c r="AB77" s="74"/>
      <c r="AC77" s="75"/>
      <c r="AD77" s="76"/>
      <c r="AE77" s="78"/>
      <c r="AF77" s="79">
        <f t="shared" si="13"/>
        <v>0</v>
      </c>
      <c r="AG77" s="26"/>
    </row>
    <row r="78" spans="1:33" s="14" customFormat="1" ht="33.75">
      <c r="A78" s="287"/>
      <c r="B78" s="27"/>
      <c r="C78" s="268"/>
      <c r="D78" s="259"/>
      <c r="E78" s="25" t="s">
        <v>307</v>
      </c>
      <c r="F78" s="43"/>
      <c r="G78" s="43"/>
      <c r="H78" s="28"/>
      <c r="I78" s="28"/>
      <c r="J78" s="28"/>
      <c r="K78" s="29"/>
      <c r="L78" s="30"/>
      <c r="M78" s="31"/>
      <c r="N78" s="66"/>
      <c r="O78" s="6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104"/>
      <c r="AA78" s="104"/>
      <c r="AB78" s="74"/>
      <c r="AC78" s="75"/>
      <c r="AD78" s="76"/>
      <c r="AE78" s="78"/>
      <c r="AF78" s="79">
        <f t="shared" si="13"/>
        <v>0</v>
      </c>
      <c r="AG78" s="26"/>
    </row>
    <row r="79" spans="1:33" s="14" customFormat="1" ht="22.5">
      <c r="A79" s="287"/>
      <c r="B79" s="27"/>
      <c r="C79" s="268"/>
      <c r="D79" s="259"/>
      <c r="E79" s="25" t="s">
        <v>308</v>
      </c>
      <c r="F79" s="43"/>
      <c r="G79" s="43"/>
      <c r="H79" s="28"/>
      <c r="I79" s="28"/>
      <c r="J79" s="28"/>
      <c r="K79" s="29"/>
      <c r="L79" s="30"/>
      <c r="M79" s="31"/>
      <c r="N79" s="66"/>
      <c r="O79" s="6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104"/>
      <c r="AA79" s="104"/>
      <c r="AB79" s="74"/>
      <c r="AC79" s="75"/>
      <c r="AD79" s="76"/>
      <c r="AE79" s="78"/>
      <c r="AF79" s="79">
        <f t="shared" si="13"/>
        <v>0</v>
      </c>
      <c r="AG79" s="26"/>
    </row>
    <row r="80" spans="1:33" s="14" customFormat="1" ht="22.5">
      <c r="A80" s="287"/>
      <c r="B80" s="27"/>
      <c r="C80" s="268"/>
      <c r="D80" s="259"/>
      <c r="E80" s="25" t="s">
        <v>312</v>
      </c>
      <c r="F80" s="43"/>
      <c r="G80" s="43"/>
      <c r="H80" s="28"/>
      <c r="I80" s="28"/>
      <c r="J80" s="28"/>
      <c r="K80" s="29"/>
      <c r="L80" s="30"/>
      <c r="M80" s="31"/>
      <c r="N80" s="66"/>
      <c r="O80" s="6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104"/>
      <c r="AA80" s="104"/>
      <c r="AB80" s="74"/>
      <c r="AC80" s="75"/>
      <c r="AD80" s="76"/>
      <c r="AE80" s="78"/>
      <c r="AF80" s="79">
        <f t="shared" si="13"/>
        <v>0</v>
      </c>
      <c r="AG80" s="26"/>
    </row>
    <row r="81" spans="1:33" s="14" customFormat="1" ht="33.75">
      <c r="A81" s="287"/>
      <c r="B81" s="27"/>
      <c r="C81" s="268"/>
      <c r="D81" s="259"/>
      <c r="E81" s="25" t="s">
        <v>225</v>
      </c>
      <c r="F81" s="61">
        <v>23224</v>
      </c>
      <c r="G81" s="43" t="s">
        <v>250</v>
      </c>
      <c r="H81" s="28"/>
      <c r="I81" s="28"/>
      <c r="J81" s="28"/>
      <c r="K81" s="29"/>
      <c r="L81" s="30"/>
      <c r="M81" s="31"/>
      <c r="N81" s="66"/>
      <c r="O81" s="6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104"/>
      <c r="AA81" s="104"/>
      <c r="AB81" s="74"/>
      <c r="AC81" s="75"/>
      <c r="AD81" s="76"/>
      <c r="AE81" s="78"/>
      <c r="AF81" s="79">
        <f t="shared" si="13"/>
        <v>0</v>
      </c>
      <c r="AG81" s="26"/>
    </row>
    <row r="82" spans="1:33" s="14" customFormat="1" ht="22.5">
      <c r="A82" s="287"/>
      <c r="B82" s="27"/>
      <c r="C82" s="268"/>
      <c r="D82" s="259"/>
      <c r="E82" s="25" t="s">
        <v>311</v>
      </c>
      <c r="F82" s="61"/>
      <c r="G82" s="43"/>
      <c r="H82" s="28"/>
      <c r="I82" s="28"/>
      <c r="J82" s="28"/>
      <c r="K82" s="29"/>
      <c r="L82" s="30"/>
      <c r="M82" s="31"/>
      <c r="N82" s="66"/>
      <c r="O82" s="6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104"/>
      <c r="AA82" s="104"/>
      <c r="AB82" s="74"/>
      <c r="AC82" s="75"/>
      <c r="AD82" s="76"/>
      <c r="AE82" s="78"/>
      <c r="AF82" s="79">
        <f t="shared" si="13"/>
        <v>0</v>
      </c>
      <c r="AG82" s="26"/>
    </row>
    <row r="83" spans="1:33" s="14" customFormat="1" ht="22.5">
      <c r="A83" s="287"/>
      <c r="B83" s="27"/>
      <c r="C83" s="268"/>
      <c r="D83" s="259"/>
      <c r="E83" s="25" t="s">
        <v>226</v>
      </c>
      <c r="F83" s="61">
        <v>93000</v>
      </c>
      <c r="G83" s="43" t="s">
        <v>251</v>
      </c>
      <c r="H83" s="28"/>
      <c r="I83" s="28"/>
      <c r="J83" s="28"/>
      <c r="K83" s="29"/>
      <c r="L83" s="30"/>
      <c r="M83" s="31"/>
      <c r="N83" s="66"/>
      <c r="O83" s="6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104"/>
      <c r="AA83" s="104"/>
      <c r="AB83" s="74"/>
      <c r="AC83" s="75"/>
      <c r="AD83" s="76"/>
      <c r="AE83" s="78"/>
      <c r="AF83" s="79">
        <f t="shared" si="13"/>
        <v>0</v>
      </c>
      <c r="AG83" s="26"/>
    </row>
    <row r="84" spans="1:33" s="14" customFormat="1" ht="33.75">
      <c r="A84" s="287"/>
      <c r="B84" s="27"/>
      <c r="C84" s="268"/>
      <c r="D84" s="259"/>
      <c r="E84" s="25" t="s">
        <v>227</v>
      </c>
      <c r="F84" s="61">
        <f>+A84*1.2</f>
        <v>0</v>
      </c>
      <c r="G84" s="43" t="s">
        <v>251</v>
      </c>
      <c r="H84" s="28"/>
      <c r="I84" s="28"/>
      <c r="J84" s="28"/>
      <c r="K84" s="29"/>
      <c r="L84" s="30"/>
      <c r="M84" s="31"/>
      <c r="N84" s="66"/>
      <c r="O84" s="6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104"/>
      <c r="AA84" s="104"/>
      <c r="AB84" s="74"/>
      <c r="AC84" s="75"/>
      <c r="AD84" s="76"/>
      <c r="AE84" s="78"/>
      <c r="AF84" s="79">
        <f t="shared" si="13"/>
        <v>0</v>
      </c>
      <c r="AG84" s="26"/>
    </row>
    <row r="85" spans="1:33" s="14" customFormat="1" ht="33.75">
      <c r="A85" s="287"/>
      <c r="B85" s="27"/>
      <c r="C85" s="268"/>
      <c r="D85" s="259"/>
      <c r="E85" s="25" t="s">
        <v>228</v>
      </c>
      <c r="F85" s="61">
        <v>4300</v>
      </c>
      <c r="G85" s="43" t="s">
        <v>251</v>
      </c>
      <c r="H85" s="28"/>
      <c r="I85" s="28"/>
      <c r="J85" s="28"/>
      <c r="K85" s="29"/>
      <c r="L85" s="30"/>
      <c r="M85" s="31"/>
      <c r="N85" s="66"/>
      <c r="O85" s="6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104"/>
      <c r="AA85" s="104"/>
      <c r="AB85" s="74"/>
      <c r="AC85" s="75"/>
      <c r="AD85" s="76"/>
      <c r="AE85" s="78"/>
      <c r="AF85" s="79">
        <f t="shared" si="13"/>
        <v>0</v>
      </c>
      <c r="AG85" s="26"/>
    </row>
    <row r="86" spans="1:33" s="14" customFormat="1" ht="22.5">
      <c r="A86" s="287"/>
      <c r="B86" s="27"/>
      <c r="C86" s="268"/>
      <c r="D86" s="259"/>
      <c r="E86" s="25" t="s">
        <v>229</v>
      </c>
      <c r="F86" s="62">
        <v>0.8</v>
      </c>
      <c r="G86" s="43" t="s">
        <v>252</v>
      </c>
      <c r="H86" s="28"/>
      <c r="I86" s="28"/>
      <c r="J86" s="28"/>
      <c r="K86" s="29"/>
      <c r="L86" s="30"/>
      <c r="M86" s="31"/>
      <c r="N86" s="66"/>
      <c r="O86" s="6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104"/>
      <c r="AA86" s="104"/>
      <c r="AB86" s="74"/>
      <c r="AC86" s="75"/>
      <c r="AD86" s="76"/>
      <c r="AE86" s="78"/>
      <c r="AF86" s="79">
        <f t="shared" si="13"/>
        <v>0</v>
      </c>
      <c r="AG86" s="26"/>
    </row>
    <row r="87" spans="1:33" s="14" customFormat="1" ht="22.5">
      <c r="A87" s="287"/>
      <c r="B87" s="27"/>
      <c r="C87" s="268"/>
      <c r="D87" s="259"/>
      <c r="E87" s="25" t="s">
        <v>230</v>
      </c>
      <c r="F87" s="62">
        <v>1</v>
      </c>
      <c r="G87" s="43" t="s">
        <v>253</v>
      </c>
      <c r="H87" s="28"/>
      <c r="I87" s="28"/>
      <c r="J87" s="28"/>
      <c r="K87" s="29"/>
      <c r="L87" s="30"/>
      <c r="M87" s="31"/>
      <c r="N87" s="66"/>
      <c r="O87" s="6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104"/>
      <c r="AA87" s="104"/>
      <c r="AB87" s="74"/>
      <c r="AC87" s="75"/>
      <c r="AD87" s="76"/>
      <c r="AE87" s="78"/>
      <c r="AF87" s="79">
        <f t="shared" si="13"/>
        <v>0</v>
      </c>
      <c r="AG87" s="26"/>
    </row>
    <row r="88" spans="1:33" s="14" customFormat="1" ht="33.75">
      <c r="A88" s="287"/>
      <c r="B88" s="27"/>
      <c r="C88" s="268"/>
      <c r="D88" s="259"/>
      <c r="E88" s="25" t="s">
        <v>231</v>
      </c>
      <c r="F88" s="62">
        <v>1</v>
      </c>
      <c r="G88" s="43" t="s">
        <v>254</v>
      </c>
      <c r="H88" s="28"/>
      <c r="I88" s="28"/>
      <c r="J88" s="28"/>
      <c r="K88" s="29"/>
      <c r="L88" s="30"/>
      <c r="M88" s="31"/>
      <c r="N88" s="66"/>
      <c r="O88" s="6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104"/>
      <c r="AA88" s="104"/>
      <c r="AB88" s="74"/>
      <c r="AC88" s="75"/>
      <c r="AD88" s="76"/>
      <c r="AE88" s="78"/>
      <c r="AF88" s="79">
        <f t="shared" si="13"/>
        <v>0</v>
      </c>
      <c r="AG88" s="26"/>
    </row>
    <row r="89" spans="1:33" s="14" customFormat="1" ht="45" customHeight="1">
      <c r="A89" s="287"/>
      <c r="B89" s="27"/>
      <c r="C89" s="268"/>
      <c r="D89" s="259"/>
      <c r="E89" s="105" t="s">
        <v>232</v>
      </c>
      <c r="F89" s="50">
        <v>0</v>
      </c>
      <c r="G89" s="43" t="s">
        <v>264</v>
      </c>
      <c r="H89" s="28"/>
      <c r="I89" s="28"/>
      <c r="J89" s="28"/>
      <c r="K89" s="29"/>
      <c r="L89" s="30"/>
      <c r="M89" s="31"/>
      <c r="N89" s="66"/>
      <c r="O89" s="6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104"/>
      <c r="AA89" s="104"/>
      <c r="AB89" s="74"/>
      <c r="AC89" s="75"/>
      <c r="AD89" s="76"/>
      <c r="AE89" s="78"/>
      <c r="AF89" s="79">
        <f t="shared" si="13"/>
        <v>0</v>
      </c>
      <c r="AG89" s="26"/>
    </row>
    <row r="90" spans="1:33" s="14" customFormat="1" ht="33.75">
      <c r="A90" s="287"/>
      <c r="B90" s="27"/>
      <c r="C90" s="268"/>
      <c r="D90" s="259"/>
      <c r="E90" s="25" t="s">
        <v>8</v>
      </c>
      <c r="F90" s="61">
        <v>2</v>
      </c>
      <c r="G90" s="43" t="s">
        <v>255</v>
      </c>
      <c r="H90" s="28"/>
      <c r="I90" s="28"/>
      <c r="J90" s="28"/>
      <c r="K90" s="29"/>
      <c r="L90" s="30"/>
      <c r="M90" s="31"/>
      <c r="N90" s="66"/>
      <c r="O90" s="67"/>
      <c r="P90" s="77"/>
      <c r="Q90" s="77"/>
      <c r="R90" s="77"/>
      <c r="S90" s="77"/>
      <c r="T90" s="77">
        <v>10000000</v>
      </c>
      <c r="U90" s="77"/>
      <c r="V90" s="77"/>
      <c r="W90" s="77"/>
      <c r="X90" s="77"/>
      <c r="Y90" s="77"/>
      <c r="Z90" s="104"/>
      <c r="AA90" s="104"/>
      <c r="AB90" s="74"/>
      <c r="AC90" s="75"/>
      <c r="AD90" s="76"/>
      <c r="AE90" s="78"/>
      <c r="AF90" s="79">
        <f t="shared" si="13"/>
        <v>10000000</v>
      </c>
      <c r="AG90" s="26"/>
    </row>
    <row r="91" spans="1:33" s="14" customFormat="1" ht="45">
      <c r="A91" s="287"/>
      <c r="B91" s="27"/>
      <c r="C91" s="268"/>
      <c r="D91" s="259"/>
      <c r="E91" s="25" t="s">
        <v>233</v>
      </c>
      <c r="F91" s="61">
        <v>2</v>
      </c>
      <c r="G91" s="43" t="s">
        <v>256</v>
      </c>
      <c r="H91" s="28"/>
      <c r="I91" s="28"/>
      <c r="J91" s="28"/>
      <c r="K91" s="29"/>
      <c r="L91" s="30"/>
      <c r="M91" s="31"/>
      <c r="N91" s="66"/>
      <c r="O91" s="6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104"/>
      <c r="AA91" s="104"/>
      <c r="AB91" s="74"/>
      <c r="AC91" s="75"/>
      <c r="AD91" s="76"/>
      <c r="AE91" s="78"/>
      <c r="AF91" s="79">
        <f t="shared" si="13"/>
        <v>0</v>
      </c>
      <c r="AG91" s="26"/>
    </row>
    <row r="92" spans="1:33" s="14" customFormat="1" ht="33.75">
      <c r="A92" s="287"/>
      <c r="B92" s="27"/>
      <c r="C92" s="269"/>
      <c r="D92" s="260"/>
      <c r="E92" s="25" t="s">
        <v>234</v>
      </c>
      <c r="F92" s="61">
        <v>1</v>
      </c>
      <c r="G92" s="43" t="s">
        <v>257</v>
      </c>
      <c r="H92" s="28"/>
      <c r="I92" s="28"/>
      <c r="J92" s="28"/>
      <c r="K92" s="29"/>
      <c r="L92" s="30"/>
      <c r="M92" s="31"/>
      <c r="N92" s="66"/>
      <c r="O92" s="6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104"/>
      <c r="AA92" s="104"/>
      <c r="AB92" s="74"/>
      <c r="AC92" s="75"/>
      <c r="AD92" s="76"/>
      <c r="AE92" s="78"/>
      <c r="AF92" s="79">
        <f t="shared" si="13"/>
        <v>0</v>
      </c>
      <c r="AG92" s="26"/>
    </row>
    <row r="93" spans="1:33" s="14" customFormat="1" ht="56.25">
      <c r="A93" s="287"/>
      <c r="B93" s="27"/>
      <c r="C93" s="267" t="s">
        <v>3</v>
      </c>
      <c r="D93" s="44" t="s">
        <v>5</v>
      </c>
      <c r="E93" s="25" t="s">
        <v>235</v>
      </c>
      <c r="F93" s="61">
        <v>1</v>
      </c>
      <c r="G93" s="43" t="s">
        <v>258</v>
      </c>
      <c r="H93" s="28"/>
      <c r="I93" s="28"/>
      <c r="J93" s="28"/>
      <c r="K93" s="29"/>
      <c r="L93" s="30"/>
      <c r="M93" s="31"/>
      <c r="N93" s="66"/>
      <c r="O93" s="6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104"/>
      <c r="AA93" s="104"/>
      <c r="AB93" s="74"/>
      <c r="AC93" s="75"/>
      <c r="AD93" s="76"/>
      <c r="AE93" s="78"/>
      <c r="AF93" s="79">
        <f t="shared" si="13"/>
        <v>0</v>
      </c>
      <c r="AG93" s="26"/>
    </row>
    <row r="94" spans="1:33" s="14" customFormat="1" ht="45">
      <c r="A94" s="287"/>
      <c r="B94" s="27"/>
      <c r="C94" s="268"/>
      <c r="D94" s="44" t="s">
        <v>244</v>
      </c>
      <c r="E94" s="25" t="s">
        <v>236</v>
      </c>
      <c r="F94" s="61">
        <v>1</v>
      </c>
      <c r="G94" s="43" t="s">
        <v>258</v>
      </c>
      <c r="H94" s="28"/>
      <c r="I94" s="28"/>
      <c r="J94" s="28"/>
      <c r="K94" s="29"/>
      <c r="L94" s="30"/>
      <c r="M94" s="31"/>
      <c r="N94" s="66"/>
      <c r="O94" s="67"/>
      <c r="P94" s="77"/>
      <c r="Q94" s="77"/>
      <c r="R94" s="77"/>
      <c r="S94" s="77"/>
      <c r="T94" s="77">
        <v>2000000</v>
      </c>
      <c r="U94" s="77"/>
      <c r="V94" s="77"/>
      <c r="W94" s="77"/>
      <c r="X94" s="77"/>
      <c r="Y94" s="77"/>
      <c r="Z94" s="104"/>
      <c r="AA94" s="104"/>
      <c r="AB94" s="74"/>
      <c r="AC94" s="75"/>
      <c r="AD94" s="76"/>
      <c r="AE94" s="78"/>
      <c r="AF94" s="79">
        <f t="shared" si="13"/>
        <v>2000000</v>
      </c>
      <c r="AG94" s="26"/>
    </row>
    <row r="95" spans="1:33" s="14" customFormat="1" ht="56.25">
      <c r="A95" s="287"/>
      <c r="B95" s="27"/>
      <c r="C95" s="269"/>
      <c r="D95" s="44" t="s">
        <v>245</v>
      </c>
      <c r="E95" s="25" t="s">
        <v>237</v>
      </c>
      <c r="F95" s="61">
        <v>2</v>
      </c>
      <c r="G95" s="43" t="s">
        <v>259</v>
      </c>
      <c r="H95" s="28"/>
      <c r="I95" s="28"/>
      <c r="J95" s="28"/>
      <c r="K95" s="29"/>
      <c r="L95" s="30"/>
      <c r="M95" s="31"/>
      <c r="N95" s="66">
        <v>20000000</v>
      </c>
      <c r="O95" s="6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104"/>
      <c r="AA95" s="104"/>
      <c r="AB95" s="74"/>
      <c r="AC95" s="75"/>
      <c r="AD95" s="76"/>
      <c r="AE95" s="78"/>
      <c r="AF95" s="79">
        <f t="shared" si="13"/>
        <v>20000000</v>
      </c>
      <c r="AG95" s="26"/>
    </row>
    <row r="96" spans="1:33" s="14" customFormat="1" ht="56.25">
      <c r="A96" s="287"/>
      <c r="B96" s="27"/>
      <c r="C96" s="281" t="s">
        <v>263</v>
      </c>
      <c r="D96" s="44" t="s">
        <v>6</v>
      </c>
      <c r="E96" s="25" t="s">
        <v>238</v>
      </c>
      <c r="F96" s="61">
        <v>3</v>
      </c>
      <c r="G96" s="43" t="s">
        <v>260</v>
      </c>
      <c r="H96" s="28"/>
      <c r="I96" s="28"/>
      <c r="J96" s="28"/>
      <c r="K96" s="29"/>
      <c r="L96" s="30"/>
      <c r="M96" s="31"/>
      <c r="N96" s="66"/>
      <c r="O96" s="67"/>
      <c r="P96" s="77"/>
      <c r="Q96" s="77"/>
      <c r="R96" s="77"/>
      <c r="S96" s="77"/>
      <c r="T96" s="77">
        <v>56500000</v>
      </c>
      <c r="U96" s="77"/>
      <c r="V96" s="77"/>
      <c r="W96" s="77"/>
      <c r="X96" s="77"/>
      <c r="Y96" s="77"/>
      <c r="Z96" s="104"/>
      <c r="AA96" s="104"/>
      <c r="AB96" s="74"/>
      <c r="AC96" s="75"/>
      <c r="AD96" s="76"/>
      <c r="AE96" s="78"/>
      <c r="AF96" s="79">
        <f t="shared" si="13"/>
        <v>56500000</v>
      </c>
      <c r="AG96" s="26"/>
    </row>
    <row r="97" spans="1:33" s="14" customFormat="1" ht="33.75" customHeight="1">
      <c r="A97" s="287"/>
      <c r="B97" s="27"/>
      <c r="C97" s="281"/>
      <c r="D97" s="49" t="s">
        <v>7</v>
      </c>
      <c r="E97" s="105" t="s">
        <v>239</v>
      </c>
      <c r="F97" s="61">
        <v>1</v>
      </c>
      <c r="G97" s="43" t="s">
        <v>261</v>
      </c>
      <c r="H97" s="28"/>
      <c r="I97" s="28"/>
      <c r="J97" s="28"/>
      <c r="K97" s="29"/>
      <c r="L97" s="30"/>
      <c r="M97" s="31"/>
      <c r="N97" s="66"/>
      <c r="O97" s="6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104"/>
      <c r="AA97" s="104"/>
      <c r="AB97" s="74"/>
      <c r="AC97" s="75"/>
      <c r="AD97" s="76"/>
      <c r="AE97" s="78"/>
      <c r="AF97" s="79">
        <f t="shared" si="13"/>
        <v>0</v>
      </c>
      <c r="AG97" s="26"/>
    </row>
    <row r="98" spans="1:33" s="100" customFormat="1" ht="12.75">
      <c r="A98" s="241" t="s">
        <v>42</v>
      </c>
      <c r="B98" s="240"/>
      <c r="C98" s="240"/>
      <c r="D98" s="91"/>
      <c r="E98" s="81"/>
      <c r="F98" s="101"/>
      <c r="G98" s="102"/>
      <c r="H98" s="94"/>
      <c r="I98" s="94"/>
      <c r="J98" s="94"/>
      <c r="K98" s="95"/>
      <c r="L98" s="96"/>
      <c r="M98" s="97" t="e">
        <f>SUM(#REF!)</f>
        <v>#REF!</v>
      </c>
      <c r="N98" s="98">
        <f aca="true" t="shared" si="14" ref="N98:AE98">+SUM(N74:N97)</f>
        <v>20000000</v>
      </c>
      <c r="O98" s="98">
        <f t="shared" si="14"/>
        <v>0</v>
      </c>
      <c r="P98" s="98">
        <f t="shared" si="14"/>
        <v>0</v>
      </c>
      <c r="Q98" s="98">
        <f t="shared" si="14"/>
        <v>0</v>
      </c>
      <c r="R98" s="98">
        <f t="shared" si="14"/>
        <v>0</v>
      </c>
      <c r="S98" s="98">
        <f t="shared" si="14"/>
        <v>0</v>
      </c>
      <c r="T98" s="98">
        <f t="shared" si="14"/>
        <v>68500000</v>
      </c>
      <c r="U98" s="98">
        <f t="shared" si="14"/>
        <v>0</v>
      </c>
      <c r="V98" s="98">
        <f t="shared" si="14"/>
        <v>0</v>
      </c>
      <c r="W98" s="98">
        <f t="shared" si="14"/>
        <v>0</v>
      </c>
      <c r="X98" s="98">
        <f t="shared" si="14"/>
        <v>0</v>
      </c>
      <c r="Y98" s="98">
        <f t="shared" si="14"/>
        <v>0</v>
      </c>
      <c r="Z98" s="98">
        <f t="shared" si="14"/>
        <v>0</v>
      </c>
      <c r="AA98" s="98">
        <f t="shared" si="14"/>
        <v>0</v>
      </c>
      <c r="AB98" s="98">
        <f t="shared" si="14"/>
        <v>0</v>
      </c>
      <c r="AC98" s="98">
        <f t="shared" si="14"/>
        <v>0</v>
      </c>
      <c r="AD98" s="98">
        <f t="shared" si="14"/>
        <v>0</v>
      </c>
      <c r="AE98" s="98">
        <f t="shared" si="14"/>
        <v>0</v>
      </c>
      <c r="AF98" s="98">
        <f>+SUM(AF74:AF97)</f>
        <v>88500000</v>
      </c>
      <c r="AG98" s="99"/>
    </row>
    <row r="99" spans="1:33" s="157" customFormat="1" ht="25.5" customHeight="1">
      <c r="A99" s="272" t="s">
        <v>9</v>
      </c>
      <c r="B99" s="160"/>
      <c r="C99" s="270" t="s">
        <v>10</v>
      </c>
      <c r="D99" s="161"/>
      <c r="E99" s="162" t="s">
        <v>314</v>
      </c>
      <c r="F99" s="163">
        <v>1</v>
      </c>
      <c r="G99" s="164" t="s">
        <v>285</v>
      </c>
      <c r="H99" s="144"/>
      <c r="I99" s="144"/>
      <c r="J99" s="144"/>
      <c r="K99" s="145"/>
      <c r="L99" s="146"/>
      <c r="M99" s="147"/>
      <c r="N99" s="148"/>
      <c r="O99" s="149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1"/>
      <c r="AA99" s="151"/>
      <c r="AB99" s="152"/>
      <c r="AC99" s="153"/>
      <c r="AD99" s="154">
        <v>62000000</v>
      </c>
      <c r="AE99" s="155"/>
      <c r="AF99" s="131">
        <f>+SUM(N99:AE99)</f>
        <v>62000000</v>
      </c>
      <c r="AG99" s="156"/>
    </row>
    <row r="100" spans="1:33" s="157" customFormat="1" ht="25.5" customHeight="1">
      <c r="A100" s="273"/>
      <c r="B100" s="160"/>
      <c r="C100" s="270"/>
      <c r="E100" s="165" t="s">
        <v>316</v>
      </c>
      <c r="F100" s="163"/>
      <c r="G100" s="164"/>
      <c r="H100" s="144"/>
      <c r="I100" s="144"/>
      <c r="J100" s="144"/>
      <c r="K100" s="145"/>
      <c r="L100" s="146"/>
      <c r="M100" s="147"/>
      <c r="N100" s="148"/>
      <c r="O100" s="149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1"/>
      <c r="AA100" s="151"/>
      <c r="AB100" s="152"/>
      <c r="AC100" s="153"/>
      <c r="AD100" s="154">
        <v>27000000</v>
      </c>
      <c r="AE100" s="155"/>
      <c r="AF100" s="131">
        <f aca="true" t="shared" si="15" ref="AF100:AF118">+SUM(N100:AE100)</f>
        <v>27000000</v>
      </c>
      <c r="AG100" s="156"/>
    </row>
    <row r="101" spans="1:33" s="157" customFormat="1" ht="18.75" customHeight="1">
      <c r="A101" s="273"/>
      <c r="B101" s="160"/>
      <c r="C101" s="270"/>
      <c r="D101" s="166"/>
      <c r="E101" s="119" t="s">
        <v>315</v>
      </c>
      <c r="F101" s="163"/>
      <c r="G101" s="164"/>
      <c r="H101" s="144"/>
      <c r="I101" s="144"/>
      <c r="J101" s="144"/>
      <c r="K101" s="145"/>
      <c r="L101" s="146"/>
      <c r="M101" s="147"/>
      <c r="N101" s="148"/>
      <c r="O101" s="149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1"/>
      <c r="AA101" s="151"/>
      <c r="AB101" s="152"/>
      <c r="AC101" s="153"/>
      <c r="AD101" s="154">
        <v>32000000</v>
      </c>
      <c r="AE101" s="155"/>
      <c r="AF101" s="131">
        <f t="shared" si="15"/>
        <v>32000000</v>
      </c>
      <c r="AG101" s="156"/>
    </row>
    <row r="102" spans="1:33" s="157" customFormat="1" ht="33.75">
      <c r="A102" s="273"/>
      <c r="B102" s="160"/>
      <c r="C102" s="270"/>
      <c r="D102" s="166" t="s">
        <v>273</v>
      </c>
      <c r="E102" s="119" t="s">
        <v>265</v>
      </c>
      <c r="F102" s="163"/>
      <c r="G102" s="164"/>
      <c r="H102" s="144"/>
      <c r="I102" s="144"/>
      <c r="J102" s="144"/>
      <c r="K102" s="145"/>
      <c r="L102" s="146"/>
      <c r="M102" s="147"/>
      <c r="N102" s="148"/>
      <c r="O102" s="149"/>
      <c r="P102" s="150"/>
      <c r="Q102" s="150"/>
      <c r="R102" s="150"/>
      <c r="S102" s="150"/>
      <c r="T102" s="150"/>
      <c r="U102" s="150"/>
      <c r="V102" s="150"/>
      <c r="W102" s="150"/>
      <c r="X102" s="150">
        <v>86600000</v>
      </c>
      <c r="Y102" s="150"/>
      <c r="Z102" s="151"/>
      <c r="AA102" s="151"/>
      <c r="AB102" s="152"/>
      <c r="AC102" s="153"/>
      <c r="AD102" s="154"/>
      <c r="AE102" s="155"/>
      <c r="AF102" s="131">
        <f t="shared" si="15"/>
        <v>86600000</v>
      </c>
      <c r="AG102" s="156"/>
    </row>
    <row r="103" spans="1:33" s="157" customFormat="1" ht="56.25">
      <c r="A103" s="273"/>
      <c r="B103" s="160"/>
      <c r="C103" s="271"/>
      <c r="D103" s="166" t="s">
        <v>274</v>
      </c>
      <c r="E103" s="119" t="s">
        <v>266</v>
      </c>
      <c r="F103" s="167">
        <v>5</v>
      </c>
      <c r="G103" s="164" t="s">
        <v>286</v>
      </c>
      <c r="H103" s="144"/>
      <c r="I103" s="144"/>
      <c r="J103" s="144"/>
      <c r="K103" s="145"/>
      <c r="L103" s="146"/>
      <c r="M103" s="147"/>
      <c r="N103" s="148"/>
      <c r="O103" s="149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1"/>
      <c r="AA103" s="151"/>
      <c r="AB103" s="152"/>
      <c r="AC103" s="153"/>
      <c r="AD103" s="154"/>
      <c r="AE103" s="155"/>
      <c r="AF103" s="131">
        <f t="shared" si="15"/>
        <v>0</v>
      </c>
      <c r="AG103" s="156"/>
    </row>
    <row r="104" spans="1:33" s="157" customFormat="1" ht="27" customHeight="1">
      <c r="A104" s="273"/>
      <c r="B104" s="160"/>
      <c r="C104" s="271"/>
      <c r="D104" s="168"/>
      <c r="E104" s="119" t="s">
        <v>317</v>
      </c>
      <c r="F104" s="167"/>
      <c r="G104" s="169"/>
      <c r="H104" s="144"/>
      <c r="I104" s="144"/>
      <c r="J104" s="144"/>
      <c r="K104" s="145"/>
      <c r="L104" s="146"/>
      <c r="M104" s="147"/>
      <c r="N104" s="148"/>
      <c r="O104" s="149"/>
      <c r="P104" s="150"/>
      <c r="Q104" s="150"/>
      <c r="R104" s="150"/>
      <c r="S104" s="150"/>
      <c r="T104" s="150"/>
      <c r="U104" s="150"/>
      <c r="V104" s="150"/>
      <c r="W104" s="150"/>
      <c r="X104" s="150">
        <v>32500000</v>
      </c>
      <c r="Y104" s="150"/>
      <c r="Z104" s="151"/>
      <c r="AA104" s="151"/>
      <c r="AB104" s="152"/>
      <c r="AC104" s="153"/>
      <c r="AD104" s="154"/>
      <c r="AE104" s="155"/>
      <c r="AF104" s="131">
        <f t="shared" si="15"/>
        <v>32500000</v>
      </c>
      <c r="AG104" s="156"/>
    </row>
    <row r="105" spans="1:33" s="157" customFormat="1" ht="26.25" customHeight="1">
      <c r="A105" s="273"/>
      <c r="B105" s="160"/>
      <c r="C105" s="271"/>
      <c r="D105" s="168"/>
      <c r="E105" s="119" t="s">
        <v>318</v>
      </c>
      <c r="F105" s="167"/>
      <c r="G105" s="169"/>
      <c r="H105" s="144"/>
      <c r="I105" s="144"/>
      <c r="J105" s="144"/>
      <c r="K105" s="145"/>
      <c r="L105" s="146"/>
      <c r="M105" s="147"/>
      <c r="N105" s="148"/>
      <c r="O105" s="149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1"/>
      <c r="AA105" s="151"/>
      <c r="AB105" s="152"/>
      <c r="AC105" s="153"/>
      <c r="AD105" s="154"/>
      <c r="AE105" s="155"/>
      <c r="AF105" s="131">
        <f t="shared" si="15"/>
        <v>0</v>
      </c>
      <c r="AG105" s="156"/>
    </row>
    <row r="106" spans="1:33" s="157" customFormat="1" ht="26.25" customHeight="1">
      <c r="A106" s="273"/>
      <c r="B106" s="160"/>
      <c r="C106" s="271"/>
      <c r="D106" s="168"/>
      <c r="E106" s="119" t="s">
        <v>319</v>
      </c>
      <c r="F106" s="167"/>
      <c r="G106" s="169"/>
      <c r="H106" s="144"/>
      <c r="I106" s="144"/>
      <c r="J106" s="144"/>
      <c r="K106" s="145"/>
      <c r="L106" s="146"/>
      <c r="M106" s="147"/>
      <c r="N106" s="148"/>
      <c r="O106" s="149"/>
      <c r="P106" s="150"/>
      <c r="Q106" s="150"/>
      <c r="R106" s="150"/>
      <c r="S106" s="150"/>
      <c r="T106" s="150"/>
      <c r="U106" s="150"/>
      <c r="V106" s="150"/>
      <c r="W106" s="150"/>
      <c r="X106" s="150">
        <v>51655450</v>
      </c>
      <c r="Y106" s="150"/>
      <c r="Z106" s="151"/>
      <c r="AA106" s="151"/>
      <c r="AB106" s="152"/>
      <c r="AC106" s="153"/>
      <c r="AD106" s="154"/>
      <c r="AE106" s="155"/>
      <c r="AF106" s="131">
        <f t="shared" si="15"/>
        <v>51655450</v>
      </c>
      <c r="AG106" s="156"/>
    </row>
    <row r="107" spans="1:33" s="157" customFormat="1" ht="26.25" customHeight="1">
      <c r="A107" s="273"/>
      <c r="B107" s="160"/>
      <c r="C107" s="271"/>
      <c r="D107" s="168"/>
      <c r="E107" s="119" t="s">
        <v>323</v>
      </c>
      <c r="F107" s="167"/>
      <c r="G107" s="169"/>
      <c r="H107" s="144"/>
      <c r="I107" s="144"/>
      <c r="J107" s="144"/>
      <c r="K107" s="145"/>
      <c r="L107" s="146"/>
      <c r="M107" s="147"/>
      <c r="N107" s="148"/>
      <c r="O107" s="149"/>
      <c r="P107" s="150"/>
      <c r="Q107" s="150"/>
      <c r="R107" s="150"/>
      <c r="S107" s="150"/>
      <c r="T107" s="150"/>
      <c r="U107" s="150"/>
      <c r="V107" s="150"/>
      <c r="W107" s="150"/>
      <c r="X107" s="150">
        <v>10714030</v>
      </c>
      <c r="Y107" s="150"/>
      <c r="Z107" s="151"/>
      <c r="AA107" s="151"/>
      <c r="AB107" s="152"/>
      <c r="AC107" s="153"/>
      <c r="AD107" s="154"/>
      <c r="AE107" s="155"/>
      <c r="AF107" s="131">
        <f t="shared" si="15"/>
        <v>10714030</v>
      </c>
      <c r="AG107" s="156"/>
    </row>
    <row r="108" spans="1:33" s="157" customFormat="1" ht="56.25">
      <c r="A108" s="273"/>
      <c r="B108" s="160"/>
      <c r="C108" s="271"/>
      <c r="D108" s="170" t="s">
        <v>275</v>
      </c>
      <c r="E108" s="164" t="s">
        <v>267</v>
      </c>
      <c r="F108" s="167">
        <v>20</v>
      </c>
      <c r="G108" s="171" t="s">
        <v>287</v>
      </c>
      <c r="H108" s="144"/>
      <c r="I108" s="144"/>
      <c r="J108" s="144"/>
      <c r="K108" s="145"/>
      <c r="L108" s="146"/>
      <c r="M108" s="147"/>
      <c r="N108" s="148"/>
      <c r="O108" s="149"/>
      <c r="P108" s="150"/>
      <c r="Q108" s="150"/>
      <c r="R108" s="150"/>
      <c r="S108" s="150"/>
      <c r="T108" s="150"/>
      <c r="U108" s="150"/>
      <c r="V108" s="150"/>
      <c r="W108" s="150"/>
      <c r="X108" s="150">
        <f>30000000+34384670</f>
        <v>64384670</v>
      </c>
      <c r="Y108" s="150"/>
      <c r="Z108" s="151"/>
      <c r="AA108" s="151"/>
      <c r="AB108" s="152"/>
      <c r="AC108" s="153"/>
      <c r="AD108" s="154"/>
      <c r="AE108" s="155"/>
      <c r="AF108" s="131">
        <f t="shared" si="15"/>
        <v>64384670</v>
      </c>
      <c r="AG108" s="156"/>
    </row>
    <row r="109" spans="1:33" s="157" customFormat="1" ht="12.75">
      <c r="A109" s="273"/>
      <c r="B109" s="160"/>
      <c r="C109" s="271"/>
      <c r="D109" s="170"/>
      <c r="E109" s="164" t="s">
        <v>324</v>
      </c>
      <c r="F109" s="167"/>
      <c r="G109" s="171"/>
      <c r="H109" s="144"/>
      <c r="I109" s="144"/>
      <c r="J109" s="144"/>
      <c r="K109" s="145"/>
      <c r="L109" s="146"/>
      <c r="M109" s="147"/>
      <c r="N109" s="148"/>
      <c r="O109" s="149"/>
      <c r="P109" s="150"/>
      <c r="Q109" s="150"/>
      <c r="R109" s="150"/>
      <c r="S109" s="150"/>
      <c r="T109" s="150"/>
      <c r="U109" s="150"/>
      <c r="V109" s="150"/>
      <c r="W109" s="150"/>
      <c r="X109" s="150">
        <f>44000000+17000000</f>
        <v>61000000</v>
      </c>
      <c r="Y109" s="150"/>
      <c r="Z109" s="151"/>
      <c r="AA109" s="151"/>
      <c r="AB109" s="152"/>
      <c r="AC109" s="153"/>
      <c r="AD109" s="154"/>
      <c r="AE109" s="155"/>
      <c r="AF109" s="131">
        <f t="shared" si="15"/>
        <v>61000000</v>
      </c>
      <c r="AG109" s="156"/>
    </row>
    <row r="110" spans="1:33" s="157" customFormat="1" ht="45">
      <c r="A110" s="273"/>
      <c r="B110" s="160"/>
      <c r="C110" s="271"/>
      <c r="D110" s="172" t="s">
        <v>276</v>
      </c>
      <c r="E110" s="119" t="s">
        <v>15</v>
      </c>
      <c r="F110" s="173">
        <v>0</v>
      </c>
      <c r="G110" s="162" t="s">
        <v>288</v>
      </c>
      <c r="H110" s="144"/>
      <c r="I110" s="144"/>
      <c r="J110" s="144"/>
      <c r="K110" s="145"/>
      <c r="L110" s="146"/>
      <c r="M110" s="147"/>
      <c r="N110" s="148"/>
      <c r="O110" s="149"/>
      <c r="P110" s="150"/>
      <c r="Q110" s="150"/>
      <c r="R110" s="150"/>
      <c r="S110" s="150"/>
      <c r="T110" s="150"/>
      <c r="U110" s="150"/>
      <c r="V110" s="150"/>
      <c r="W110" s="150"/>
      <c r="X110" s="150">
        <f>80000000+35000000</f>
        <v>115000000</v>
      </c>
      <c r="Y110" s="150"/>
      <c r="Z110" s="151"/>
      <c r="AA110" s="151"/>
      <c r="AB110" s="152"/>
      <c r="AC110" s="153"/>
      <c r="AD110" s="154"/>
      <c r="AE110" s="155"/>
      <c r="AF110" s="131">
        <f t="shared" si="15"/>
        <v>115000000</v>
      </c>
      <c r="AG110" s="156"/>
    </row>
    <row r="111" spans="1:33" s="157" customFormat="1" ht="78.75">
      <c r="A111" s="273"/>
      <c r="B111" s="160"/>
      <c r="C111" s="271"/>
      <c r="D111" s="172" t="s">
        <v>277</v>
      </c>
      <c r="E111" s="119" t="s">
        <v>16</v>
      </c>
      <c r="F111" s="174">
        <v>1</v>
      </c>
      <c r="G111" s="162" t="s">
        <v>289</v>
      </c>
      <c r="H111" s="144"/>
      <c r="I111" s="144"/>
      <c r="J111" s="144"/>
      <c r="K111" s="145"/>
      <c r="L111" s="146"/>
      <c r="M111" s="147"/>
      <c r="N111" s="148"/>
      <c r="O111" s="149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1"/>
      <c r="AA111" s="151"/>
      <c r="AB111" s="152"/>
      <c r="AC111" s="153"/>
      <c r="AD111" s="154"/>
      <c r="AE111" s="155"/>
      <c r="AF111" s="131">
        <f t="shared" si="15"/>
        <v>0</v>
      </c>
      <c r="AG111" s="156"/>
    </row>
    <row r="112" spans="1:33" s="157" customFormat="1" ht="33.75">
      <c r="A112" s="273"/>
      <c r="B112" s="160"/>
      <c r="C112" s="175" t="s">
        <v>270</v>
      </c>
      <c r="D112" s="142" t="s">
        <v>278</v>
      </c>
      <c r="E112" s="119" t="s">
        <v>268</v>
      </c>
      <c r="F112" s="174">
        <v>6</v>
      </c>
      <c r="G112" s="119" t="s">
        <v>290</v>
      </c>
      <c r="H112" s="144"/>
      <c r="I112" s="144"/>
      <c r="J112" s="144"/>
      <c r="K112" s="145"/>
      <c r="L112" s="146"/>
      <c r="M112" s="147"/>
      <c r="N112" s="148"/>
      <c r="O112" s="149"/>
      <c r="P112" s="150"/>
      <c r="Q112" s="150"/>
      <c r="R112" s="150"/>
      <c r="S112" s="150"/>
      <c r="T112" s="150">
        <v>40000000</v>
      </c>
      <c r="U112" s="150"/>
      <c r="V112" s="150"/>
      <c r="W112" s="150"/>
      <c r="X112" s="150"/>
      <c r="Y112" s="150"/>
      <c r="Z112" s="151"/>
      <c r="AA112" s="151"/>
      <c r="AB112" s="152"/>
      <c r="AC112" s="153"/>
      <c r="AD112" s="154"/>
      <c r="AE112" s="155"/>
      <c r="AF112" s="131">
        <f t="shared" si="15"/>
        <v>40000000</v>
      </c>
      <c r="AG112" s="156"/>
    </row>
    <row r="113" spans="1:33" s="157" customFormat="1" ht="33.75">
      <c r="A113" s="273"/>
      <c r="B113" s="160"/>
      <c r="C113" s="176" t="s">
        <v>11</v>
      </c>
      <c r="D113" s="142" t="s">
        <v>279</v>
      </c>
      <c r="E113" s="119" t="s">
        <v>17</v>
      </c>
      <c r="F113" s="174">
        <v>0</v>
      </c>
      <c r="G113" s="119" t="s">
        <v>279</v>
      </c>
      <c r="H113" s="144"/>
      <c r="I113" s="144"/>
      <c r="J113" s="144"/>
      <c r="K113" s="145"/>
      <c r="L113" s="146"/>
      <c r="M113" s="147"/>
      <c r="N113" s="148"/>
      <c r="O113" s="149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1"/>
      <c r="AA113" s="151"/>
      <c r="AB113" s="152"/>
      <c r="AC113" s="153"/>
      <c r="AD113" s="154"/>
      <c r="AE113" s="155"/>
      <c r="AF113" s="131">
        <f t="shared" si="15"/>
        <v>0</v>
      </c>
      <c r="AG113" s="156"/>
    </row>
    <row r="114" spans="1:33" s="157" customFormat="1" ht="22.5">
      <c r="A114" s="273"/>
      <c r="B114" s="160"/>
      <c r="C114" s="175" t="s">
        <v>12</v>
      </c>
      <c r="D114" s="142" t="s">
        <v>280</v>
      </c>
      <c r="E114" s="119" t="s">
        <v>18</v>
      </c>
      <c r="F114" s="174">
        <v>1</v>
      </c>
      <c r="G114" s="119" t="s">
        <v>291</v>
      </c>
      <c r="H114" s="144"/>
      <c r="I114" s="144"/>
      <c r="J114" s="144"/>
      <c r="K114" s="145"/>
      <c r="L114" s="146"/>
      <c r="M114" s="147"/>
      <c r="N114" s="148"/>
      <c r="O114" s="149"/>
      <c r="P114" s="150"/>
      <c r="Q114" s="150"/>
      <c r="R114" s="150"/>
      <c r="S114" s="150"/>
      <c r="T114" s="150"/>
      <c r="U114" s="150"/>
      <c r="V114" s="150"/>
      <c r="W114" s="150"/>
      <c r="X114" s="150">
        <v>20000000</v>
      </c>
      <c r="Y114" s="150"/>
      <c r="Z114" s="151"/>
      <c r="AA114" s="151"/>
      <c r="AB114" s="152"/>
      <c r="AC114" s="153"/>
      <c r="AD114" s="154"/>
      <c r="AE114" s="155"/>
      <c r="AF114" s="131">
        <f t="shared" si="15"/>
        <v>20000000</v>
      </c>
      <c r="AG114" s="156"/>
    </row>
    <row r="115" spans="1:33" s="157" customFormat="1" ht="22.5">
      <c r="A115" s="273"/>
      <c r="B115" s="160"/>
      <c r="C115" s="175" t="s">
        <v>13</v>
      </c>
      <c r="D115" s="142" t="s">
        <v>281</v>
      </c>
      <c r="E115" s="119" t="s">
        <v>19</v>
      </c>
      <c r="F115" s="174">
        <v>2</v>
      </c>
      <c r="G115" s="119" t="s">
        <v>292</v>
      </c>
      <c r="H115" s="144"/>
      <c r="I115" s="144"/>
      <c r="J115" s="144"/>
      <c r="K115" s="145"/>
      <c r="L115" s="146"/>
      <c r="M115" s="147"/>
      <c r="N115" s="148"/>
      <c r="O115" s="149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1"/>
      <c r="AA115" s="151"/>
      <c r="AB115" s="152"/>
      <c r="AC115" s="153"/>
      <c r="AD115" s="154"/>
      <c r="AE115" s="155"/>
      <c r="AF115" s="131">
        <f t="shared" si="15"/>
        <v>0</v>
      </c>
      <c r="AG115" s="156"/>
    </row>
    <row r="116" spans="1:33" s="157" customFormat="1" ht="22.5">
      <c r="A116" s="274"/>
      <c r="B116" s="160"/>
      <c r="C116" s="176" t="s">
        <v>14</v>
      </c>
      <c r="D116" s="142" t="s">
        <v>282</v>
      </c>
      <c r="E116" s="119" t="s">
        <v>269</v>
      </c>
      <c r="F116" s="174">
        <v>1</v>
      </c>
      <c r="G116" s="119" t="s">
        <v>294</v>
      </c>
      <c r="H116" s="144"/>
      <c r="I116" s="144"/>
      <c r="J116" s="144"/>
      <c r="K116" s="145"/>
      <c r="L116" s="146"/>
      <c r="M116" s="147"/>
      <c r="N116" s="148"/>
      <c r="O116" s="149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1"/>
      <c r="AA116" s="151"/>
      <c r="AB116" s="152"/>
      <c r="AC116" s="153"/>
      <c r="AD116" s="154"/>
      <c r="AE116" s="155"/>
      <c r="AF116" s="131">
        <f t="shared" si="15"/>
        <v>0</v>
      </c>
      <c r="AG116" s="156"/>
    </row>
    <row r="117" spans="1:33" s="14" customFormat="1" ht="33.75">
      <c r="A117" s="59" t="s">
        <v>105</v>
      </c>
      <c r="B117" s="27"/>
      <c r="C117" s="63" t="s">
        <v>106</v>
      </c>
      <c r="D117" s="52" t="s">
        <v>283</v>
      </c>
      <c r="E117" s="56" t="s">
        <v>107</v>
      </c>
      <c r="F117" s="64">
        <v>250</v>
      </c>
      <c r="G117" s="43" t="s">
        <v>283</v>
      </c>
      <c r="H117" s="28"/>
      <c r="I117" s="28"/>
      <c r="J117" s="28"/>
      <c r="K117" s="29"/>
      <c r="L117" s="30"/>
      <c r="M117" s="31"/>
      <c r="N117" s="66"/>
      <c r="O117" s="67"/>
      <c r="P117" s="77"/>
      <c r="Q117" s="77"/>
      <c r="R117" s="77"/>
      <c r="S117" s="77"/>
      <c r="T117" s="77">
        <v>15000000</v>
      </c>
      <c r="U117" s="77"/>
      <c r="V117" s="77"/>
      <c r="W117" s="77"/>
      <c r="X117" s="77"/>
      <c r="Y117" s="77"/>
      <c r="Z117" s="104"/>
      <c r="AA117" s="104"/>
      <c r="AB117" s="74"/>
      <c r="AC117" s="75"/>
      <c r="AD117" s="76"/>
      <c r="AE117" s="78"/>
      <c r="AF117" s="79">
        <f t="shared" si="15"/>
        <v>15000000</v>
      </c>
      <c r="AG117" s="26"/>
    </row>
    <row r="118" spans="1:33" s="14" customFormat="1" ht="45">
      <c r="A118" s="59" t="s">
        <v>272</v>
      </c>
      <c r="B118" s="27"/>
      <c r="C118" s="63" t="s">
        <v>271</v>
      </c>
      <c r="D118" s="52" t="s">
        <v>284</v>
      </c>
      <c r="E118" s="56" t="s">
        <v>108</v>
      </c>
      <c r="F118" s="64">
        <v>385</v>
      </c>
      <c r="G118" s="43" t="s">
        <v>293</v>
      </c>
      <c r="H118" s="28"/>
      <c r="I118" s="28"/>
      <c r="J118" s="28"/>
      <c r="K118" s="29"/>
      <c r="L118" s="30"/>
      <c r="M118" s="31"/>
      <c r="N118" s="66"/>
      <c r="O118" s="67"/>
      <c r="P118" s="77"/>
      <c r="Q118" s="77"/>
      <c r="R118" s="77"/>
      <c r="S118" s="77"/>
      <c r="T118" s="77">
        <v>150000000</v>
      </c>
      <c r="U118" s="77"/>
      <c r="V118" s="77"/>
      <c r="W118" s="77"/>
      <c r="X118" s="77"/>
      <c r="Y118" s="77"/>
      <c r="Z118" s="104"/>
      <c r="AA118" s="104"/>
      <c r="AB118" s="74"/>
      <c r="AC118" s="75"/>
      <c r="AD118" s="76"/>
      <c r="AE118" s="78"/>
      <c r="AF118" s="79">
        <f t="shared" si="15"/>
        <v>150000000</v>
      </c>
      <c r="AG118" s="26"/>
    </row>
    <row r="119" spans="1:33" s="100" customFormat="1" ht="12.75">
      <c r="A119" s="241" t="s">
        <v>42</v>
      </c>
      <c r="B119" s="240"/>
      <c r="C119" s="240"/>
      <c r="D119" s="91"/>
      <c r="E119" s="81"/>
      <c r="F119" s="101"/>
      <c r="G119" s="102"/>
      <c r="H119" s="94"/>
      <c r="I119" s="94"/>
      <c r="J119" s="94"/>
      <c r="K119" s="95"/>
      <c r="L119" s="96"/>
      <c r="M119" s="97" t="e">
        <f>SUM(#REF!)</f>
        <v>#REF!</v>
      </c>
      <c r="N119" s="98">
        <f>+SUM(N99:N118)</f>
        <v>0</v>
      </c>
      <c r="O119" s="98">
        <f aca="true" t="shared" si="16" ref="O119:AF119">+SUM(O99:O118)</f>
        <v>0</v>
      </c>
      <c r="P119" s="98">
        <f t="shared" si="16"/>
        <v>0</v>
      </c>
      <c r="Q119" s="98">
        <f t="shared" si="16"/>
        <v>0</v>
      </c>
      <c r="R119" s="98">
        <f t="shared" si="16"/>
        <v>0</v>
      </c>
      <c r="S119" s="98">
        <f t="shared" si="16"/>
        <v>0</v>
      </c>
      <c r="T119" s="98">
        <f t="shared" si="16"/>
        <v>205000000</v>
      </c>
      <c r="U119" s="98">
        <f t="shared" si="16"/>
        <v>0</v>
      </c>
      <c r="V119" s="98">
        <f t="shared" si="16"/>
        <v>0</v>
      </c>
      <c r="W119" s="98">
        <f t="shared" si="16"/>
        <v>0</v>
      </c>
      <c r="X119" s="98">
        <f t="shared" si="16"/>
        <v>441854150</v>
      </c>
      <c r="Y119" s="98">
        <f t="shared" si="16"/>
        <v>0</v>
      </c>
      <c r="Z119" s="98">
        <f t="shared" si="16"/>
        <v>0</v>
      </c>
      <c r="AA119" s="98">
        <f t="shared" si="16"/>
        <v>0</v>
      </c>
      <c r="AB119" s="98">
        <f t="shared" si="16"/>
        <v>0</v>
      </c>
      <c r="AC119" s="98">
        <f t="shared" si="16"/>
        <v>0</v>
      </c>
      <c r="AD119" s="98">
        <f t="shared" si="16"/>
        <v>121000000</v>
      </c>
      <c r="AE119" s="98">
        <f t="shared" si="16"/>
        <v>0</v>
      </c>
      <c r="AF119" s="98">
        <f t="shared" si="16"/>
        <v>767854150</v>
      </c>
      <c r="AG119" s="99"/>
    </row>
    <row r="120" spans="1:33" s="13" customFormat="1" ht="13.5" thickBot="1">
      <c r="A120" s="277" t="s">
        <v>116</v>
      </c>
      <c r="B120" s="278"/>
      <c r="C120" s="279"/>
      <c r="D120" s="18"/>
      <c r="E120" s="19"/>
      <c r="F120" s="20"/>
      <c r="G120" s="21"/>
      <c r="H120" s="22"/>
      <c r="I120" s="114"/>
      <c r="J120" s="114"/>
      <c r="K120" s="115"/>
      <c r="L120" s="116"/>
      <c r="M120" s="23"/>
      <c r="N120" s="113">
        <f aca="true" t="shared" si="17" ref="N120:AF120">+N119+N98+N73+N57+N48+N44+N37+N28+N24+N19</f>
        <v>30200000</v>
      </c>
      <c r="O120" s="113">
        <f t="shared" si="17"/>
        <v>89500000</v>
      </c>
      <c r="P120" s="113">
        <f t="shared" si="17"/>
        <v>134058940</v>
      </c>
      <c r="Q120" s="113">
        <f t="shared" si="17"/>
        <v>775124443</v>
      </c>
      <c r="R120" s="113">
        <f t="shared" si="17"/>
        <v>29646816</v>
      </c>
      <c r="S120" s="113">
        <f t="shared" si="17"/>
        <v>0</v>
      </c>
      <c r="T120" s="113">
        <f t="shared" si="17"/>
        <v>762126000</v>
      </c>
      <c r="U120" s="113">
        <f t="shared" si="17"/>
        <v>30789256</v>
      </c>
      <c r="V120" s="113">
        <f t="shared" si="17"/>
        <v>11000000</v>
      </c>
      <c r="W120" s="113">
        <f t="shared" si="17"/>
        <v>0</v>
      </c>
      <c r="X120" s="113">
        <f t="shared" si="17"/>
        <v>441854150</v>
      </c>
      <c r="Y120" s="113">
        <f t="shared" si="17"/>
        <v>22576840</v>
      </c>
      <c r="Z120" s="113">
        <f t="shared" si="17"/>
        <v>400080000</v>
      </c>
      <c r="AA120" s="113">
        <f t="shared" si="17"/>
        <v>10000000</v>
      </c>
      <c r="AB120" s="71">
        <f t="shared" si="17"/>
        <v>0</v>
      </c>
      <c r="AC120" s="113">
        <f t="shared" si="17"/>
        <v>9200000</v>
      </c>
      <c r="AD120" s="113">
        <f t="shared" si="17"/>
        <v>121000000</v>
      </c>
      <c r="AE120" s="113">
        <f t="shared" si="17"/>
        <v>8220000</v>
      </c>
      <c r="AF120" s="71">
        <f t="shared" si="17"/>
        <v>2875376445</v>
      </c>
      <c r="AG120" s="24"/>
    </row>
    <row r="126" ht="13.5" thickBot="1"/>
    <row r="127" spans="1:32" s="38" customFormat="1" ht="14.25" customHeight="1">
      <c r="A127" s="265" t="s">
        <v>111</v>
      </c>
      <c r="B127" s="265"/>
      <c r="C127" s="265"/>
      <c r="D127" s="265"/>
      <c r="E127" s="106"/>
      <c r="F127" s="106"/>
      <c r="G127" s="106"/>
      <c r="H127" s="35"/>
      <c r="I127" s="35"/>
      <c r="J127" s="35"/>
      <c r="K127" s="35"/>
      <c r="L127" s="35"/>
      <c r="M127" s="36"/>
      <c r="N127" s="201" t="s">
        <v>112</v>
      </c>
      <c r="O127" s="201"/>
      <c r="P127" s="201"/>
      <c r="Q127" s="201"/>
      <c r="R127" s="201"/>
      <c r="S127" s="201"/>
      <c r="T127" s="108"/>
      <c r="U127" s="108"/>
      <c r="V127" s="108"/>
      <c r="W127" s="108"/>
      <c r="X127" s="201" t="s">
        <v>320</v>
      </c>
      <c r="Y127" s="201"/>
      <c r="Z127" s="201"/>
      <c r="AA127" s="201"/>
      <c r="AB127" s="201"/>
      <c r="AC127" s="201"/>
      <c r="AD127" s="201"/>
      <c r="AE127" s="37"/>
      <c r="AF127" s="37"/>
    </row>
    <row r="128" spans="1:32" s="38" customFormat="1" ht="13.5" customHeight="1">
      <c r="A128" s="266" t="s">
        <v>115</v>
      </c>
      <c r="B128" s="266"/>
      <c r="C128" s="266"/>
      <c r="D128" s="266"/>
      <c r="E128" s="107"/>
      <c r="F128" s="107"/>
      <c r="G128" s="107"/>
      <c r="H128" s="35"/>
      <c r="I128" s="35"/>
      <c r="J128" s="35"/>
      <c r="K128" s="35"/>
      <c r="L128" s="35"/>
      <c r="M128" s="36"/>
      <c r="N128" s="202" t="s">
        <v>310</v>
      </c>
      <c r="O128" s="202"/>
      <c r="P128" s="202"/>
      <c r="Q128" s="202"/>
      <c r="R128" s="202"/>
      <c r="S128" s="202"/>
      <c r="T128" s="109"/>
      <c r="U128" s="109"/>
      <c r="V128" s="109"/>
      <c r="W128" s="109"/>
      <c r="X128" s="202" t="s">
        <v>309</v>
      </c>
      <c r="Y128" s="202"/>
      <c r="Z128" s="202"/>
      <c r="AA128" s="202"/>
      <c r="AB128" s="202"/>
      <c r="AC128" s="202"/>
      <c r="AD128" s="202"/>
      <c r="AE128" s="37"/>
      <c r="AF128" s="37"/>
    </row>
  </sheetData>
  <sheetProtection/>
  <mergeCells count="74">
    <mergeCell ref="N128:S128"/>
    <mergeCell ref="AG6:AG7"/>
    <mergeCell ref="Z9:Z10"/>
    <mergeCell ref="AA9:AA10"/>
    <mergeCell ref="A37:C37"/>
    <mergeCell ref="D50:D52"/>
    <mergeCell ref="C58:C70"/>
    <mergeCell ref="D58:D63"/>
    <mergeCell ref="A74:A97"/>
    <mergeCell ref="A45:A47"/>
    <mergeCell ref="N127:S127"/>
    <mergeCell ref="C99:C111"/>
    <mergeCell ref="A99:A116"/>
    <mergeCell ref="A73:C73"/>
    <mergeCell ref="A98:C98"/>
    <mergeCell ref="A120:C120"/>
    <mergeCell ref="C75:C76"/>
    <mergeCell ref="C93:C95"/>
    <mergeCell ref="C96:C97"/>
    <mergeCell ref="D77:D92"/>
    <mergeCell ref="A119:C119"/>
    <mergeCell ref="D64:D65"/>
    <mergeCell ref="D66:D68"/>
    <mergeCell ref="A58:A71"/>
    <mergeCell ref="A127:D127"/>
    <mergeCell ref="A128:D128"/>
    <mergeCell ref="C77:C92"/>
    <mergeCell ref="C45:C47"/>
    <mergeCell ref="D45:D47"/>
    <mergeCell ref="A48:C48"/>
    <mergeCell ref="A49:A56"/>
    <mergeCell ref="C49:C56"/>
    <mergeCell ref="A57:C57"/>
    <mergeCell ref="A44:C44"/>
    <mergeCell ref="A28:C28"/>
    <mergeCell ref="D42:D43"/>
    <mergeCell ref="C29:C31"/>
    <mergeCell ref="C34:C36"/>
    <mergeCell ref="C40:C43"/>
    <mergeCell ref="A29:A36"/>
    <mergeCell ref="A38:A43"/>
    <mergeCell ref="A24:C24"/>
    <mergeCell ref="A25:A27"/>
    <mergeCell ref="B25:B27"/>
    <mergeCell ref="C25:C27"/>
    <mergeCell ref="A20:A23"/>
    <mergeCell ref="B20:B22"/>
    <mergeCell ref="C20:C22"/>
    <mergeCell ref="A11:A18"/>
    <mergeCell ref="B11:B15"/>
    <mergeCell ref="C11:C15"/>
    <mergeCell ref="B16:B18"/>
    <mergeCell ref="C16:C18"/>
    <mergeCell ref="A19:C19"/>
    <mergeCell ref="AG8:AG10"/>
    <mergeCell ref="A9:A10"/>
    <mergeCell ref="B9:E9"/>
    <mergeCell ref="G9:L9"/>
    <mergeCell ref="N9:O9"/>
    <mergeCell ref="P9:Y9"/>
    <mergeCell ref="AB9:AB10"/>
    <mergeCell ref="AC9:AC10"/>
    <mergeCell ref="AD9:AD10"/>
    <mergeCell ref="AE9:AE10"/>
    <mergeCell ref="X127:AD127"/>
    <mergeCell ref="X128:AD128"/>
    <mergeCell ref="A1:AF1"/>
    <mergeCell ref="A2:AF2"/>
    <mergeCell ref="A4:AF4"/>
    <mergeCell ref="A6:AF7"/>
    <mergeCell ref="A8:M8"/>
    <mergeCell ref="N8:AE8"/>
    <mergeCell ref="AF8:AF10"/>
    <mergeCell ref="D20:D22"/>
  </mergeCells>
  <printOptions/>
  <pageMargins left="1.18" right="0.24" top="0.2362204724409449" bottom="0.1968503937007874" header="0.2362204724409449" footer="0.15748031496062992"/>
  <pageSetup horizontalDpi="300" verticalDpi="300" orientation="landscape" paperSize="5" scale="58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Mayra</cp:lastModifiedBy>
  <cp:lastPrinted>2011-10-30T01:42:48Z</cp:lastPrinted>
  <dcterms:created xsi:type="dcterms:W3CDTF">2004-04-27T16:25:37Z</dcterms:created>
  <dcterms:modified xsi:type="dcterms:W3CDTF">2014-06-29T18:34:42Z</dcterms:modified>
  <cp:category/>
  <cp:version/>
  <cp:contentType/>
  <cp:contentStatus/>
</cp:coreProperties>
</file>