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10" windowWidth="10515" windowHeight="4455"/>
  </bookViews>
  <sheets>
    <sheet name="PLAN PLUR. INVER. EDU" sheetId="9" r:id="rId1"/>
    <sheet name="PPI-SALUD" sheetId="12" r:id="rId2"/>
    <sheet name="PPI-AGUAP" sheetId="13" r:id="rId3"/>
    <sheet name="PPI-CULTURA" sheetId="14" r:id="rId4"/>
    <sheet name="PPI DEPORTE" sheetId="15" r:id="rId5"/>
    <sheet name="PPI- VIVIENDA OTROS SERV" sheetId="16" r:id="rId6"/>
    <sheet name="PPI-INFRAEST-EQUIPAM" sheetId="18" r:id="rId7"/>
    <sheet name="PPI-TIC" sheetId="20" r:id="rId8"/>
    <sheet name="PPI-AMBIET-DESASTRES" sheetId="21" r:id="rId9"/>
    <sheet name="PPI-AGRO ECONOMI-COMUNIT-" sheetId="22" r:id="rId10"/>
    <sheet name="PPI-FLIA-P VULNERABLE-FORT.INST" sheetId="25" r:id="rId11"/>
    <sheet name="PPI-TURISMO-JUSTICIA" sheetId="27" r:id="rId12"/>
    <sheet name="PPI-DEUDA P" sheetId="31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F33" i="25" l="1"/>
  <c r="F26" i="27"/>
  <c r="K34" i="21"/>
  <c r="E45" i="12"/>
  <c r="H27" i="16"/>
  <c r="H19" i="20"/>
  <c r="E18" i="31"/>
  <c r="E19" i="31" s="1"/>
  <c r="F9" i="31"/>
  <c r="F19" i="31" s="1"/>
  <c r="F48" i="9"/>
  <c r="M48" i="9"/>
  <c r="L48" i="9"/>
  <c r="K48" i="9"/>
  <c r="J48" i="9"/>
  <c r="I48" i="9"/>
  <c r="G48" i="9"/>
  <c r="E48" i="9"/>
  <c r="H48" i="9"/>
  <c r="F45" i="12"/>
  <c r="D45" i="12" s="1"/>
  <c r="D38" i="31" s="1"/>
  <c r="J45" i="12"/>
  <c r="O34" i="12"/>
  <c r="N34" i="12"/>
  <c r="L34" i="12"/>
  <c r="K34" i="12"/>
  <c r="H23" i="25"/>
  <c r="H33" i="25"/>
  <c r="G54" i="31"/>
  <c r="F33" i="22"/>
  <c r="F9" i="22"/>
  <c r="F8" i="22"/>
  <c r="F18" i="20"/>
  <c r="F12" i="16"/>
  <c r="F17" i="16"/>
  <c r="B12" i="16"/>
  <c r="F23" i="14"/>
  <c r="F17" i="14"/>
  <c r="F21" i="14"/>
  <c r="F24" i="13"/>
  <c r="F43" i="13" s="1"/>
  <c r="B10" i="13"/>
  <c r="B9" i="12"/>
  <c r="F8" i="27"/>
  <c r="H59" i="31"/>
  <c r="E9" i="31"/>
  <c r="F27" i="18"/>
  <c r="F47" i="31"/>
  <c r="F37" i="31"/>
  <c r="F18" i="31"/>
  <c r="G61" i="31" s="1"/>
  <c r="G55" i="31"/>
  <c r="G53" i="31"/>
  <c r="G51" i="31"/>
  <c r="G45" i="31"/>
  <c r="G37" i="31"/>
  <c r="B12" i="22"/>
  <c r="F14" i="15"/>
  <c r="B24" i="13"/>
  <c r="E14" i="31"/>
  <c r="G38" i="31"/>
  <c r="E15" i="25"/>
  <c r="G45" i="12"/>
  <c r="B30" i="9"/>
  <c r="B28" i="9"/>
  <c r="B26" i="9"/>
  <c r="B21" i="9"/>
  <c r="B19" i="9"/>
  <c r="B14" i="9"/>
  <c r="B8" i="9"/>
  <c r="I33" i="14"/>
  <c r="F56" i="31"/>
  <c r="B25" i="27"/>
  <c r="L43" i="13"/>
  <c r="M43" i="13"/>
  <c r="N43" i="13"/>
  <c r="J43" i="13"/>
  <c r="G39" i="31" s="1"/>
  <c r="K43" i="13"/>
  <c r="G43" i="13"/>
  <c r="H43" i="13"/>
  <c r="I43" i="13"/>
  <c r="E43" i="13"/>
  <c r="J33" i="14"/>
  <c r="K33" i="14"/>
  <c r="L33" i="14"/>
  <c r="H33" i="14"/>
  <c r="G41" i="31" s="1"/>
  <c r="G33" i="14"/>
  <c r="K20" i="15"/>
  <c r="L20" i="15"/>
  <c r="G20" i="15"/>
  <c r="H20" i="15"/>
  <c r="G40" i="31" s="1"/>
  <c r="I20" i="15"/>
  <c r="J20" i="15"/>
  <c r="F20" i="15"/>
  <c r="F40" i="31" s="1"/>
  <c r="E23" i="15"/>
  <c r="G19" i="20"/>
  <c r="G48" i="31"/>
  <c r="I19" i="20"/>
  <c r="J19" i="20"/>
  <c r="K19" i="20"/>
  <c r="L19" i="20"/>
  <c r="G26" i="27"/>
  <c r="H26" i="27"/>
  <c r="G56" i="31" s="1"/>
  <c r="I26" i="27"/>
  <c r="J26" i="27"/>
  <c r="K26" i="27"/>
  <c r="L26" i="27"/>
  <c r="M26" i="27"/>
  <c r="F12" i="27"/>
  <c r="G33" i="25"/>
  <c r="D33" i="25" s="1"/>
  <c r="E54" i="31" s="1"/>
  <c r="I33" i="25"/>
  <c r="J33" i="25"/>
  <c r="K33" i="25"/>
  <c r="L33" i="25"/>
  <c r="F54" i="31"/>
  <c r="F15" i="25"/>
  <c r="B13" i="25"/>
  <c r="B24" i="27"/>
  <c r="B20" i="27"/>
  <c r="B19" i="27"/>
  <c r="B11" i="27"/>
  <c r="B10" i="27"/>
  <c r="B9" i="27"/>
  <c r="B8" i="27"/>
  <c r="B32" i="25"/>
  <c r="B29" i="25"/>
  <c r="B28" i="25"/>
  <c r="B25" i="25"/>
  <c r="B23" i="25"/>
  <c r="B22" i="25"/>
  <c r="B14" i="25"/>
  <c r="B12" i="25"/>
  <c r="B11" i="25"/>
  <c r="B9" i="25"/>
  <c r="B8" i="25"/>
  <c r="L38" i="22"/>
  <c r="G38" i="22"/>
  <c r="H38" i="22"/>
  <c r="G52" i="31"/>
  <c r="I38" i="22"/>
  <c r="J38" i="22"/>
  <c r="K38" i="22"/>
  <c r="F38" i="22"/>
  <c r="F52" i="31" s="1"/>
  <c r="B37" i="22"/>
  <c r="B36" i="22"/>
  <c r="B33" i="22"/>
  <c r="L26" i="22"/>
  <c r="G26" i="22"/>
  <c r="I26" i="22"/>
  <c r="J26" i="22"/>
  <c r="K26" i="22"/>
  <c r="F26" i="22"/>
  <c r="D26" i="22" s="1"/>
  <c r="E51" i="31" s="1"/>
  <c r="B24" i="22"/>
  <c r="B23" i="22"/>
  <c r="B22" i="22"/>
  <c r="D15" i="25"/>
  <c r="E53" i="31" s="1"/>
  <c r="F53" i="31"/>
  <c r="D38" i="22"/>
  <c r="E52" i="31" s="1"/>
  <c r="D12" i="27"/>
  <c r="E55" i="31" s="1"/>
  <c r="F55" i="31"/>
  <c r="D26" i="27"/>
  <c r="E56" i="31"/>
  <c r="D20" i="15"/>
  <c r="D40" i="31"/>
  <c r="H15" i="22"/>
  <c r="G50" i="31"/>
  <c r="I15" i="22"/>
  <c r="J15" i="22"/>
  <c r="K15" i="22"/>
  <c r="L15" i="22"/>
  <c r="G15" i="22"/>
  <c r="L34" i="21"/>
  <c r="M34" i="21"/>
  <c r="G34" i="21"/>
  <c r="H34" i="21"/>
  <c r="I34" i="21"/>
  <c r="G49" i="31" s="1"/>
  <c r="J34" i="21"/>
  <c r="F34" i="21"/>
  <c r="D34" i="21"/>
  <c r="F19" i="20"/>
  <c r="K27" i="18"/>
  <c r="L27" i="18"/>
  <c r="I27" i="18"/>
  <c r="J27" i="18"/>
  <c r="G27" i="18"/>
  <c r="H27" i="18"/>
  <c r="D27" i="18"/>
  <c r="E47" i="31" s="1"/>
  <c r="F14" i="18"/>
  <c r="D14" i="18" s="1"/>
  <c r="E46" i="31" s="1"/>
  <c r="F49" i="31"/>
  <c r="F48" i="31"/>
  <c r="I14" i="18"/>
  <c r="F46" i="31"/>
  <c r="B9" i="22"/>
  <c r="B8" i="22"/>
  <c r="B22" i="18"/>
  <c r="B12" i="18"/>
  <c r="J14" i="18"/>
  <c r="K14" i="18"/>
  <c r="L14" i="18"/>
  <c r="G14" i="18"/>
  <c r="H14" i="18"/>
  <c r="G47" i="31" s="1"/>
  <c r="K27" i="16"/>
  <c r="L27" i="16"/>
  <c r="M27" i="16"/>
  <c r="N27" i="16"/>
  <c r="G27" i="16"/>
  <c r="I27" i="16"/>
  <c r="J27" i="16"/>
  <c r="F27" i="16"/>
  <c r="D27" i="16"/>
  <c r="L17" i="16"/>
  <c r="M17" i="16"/>
  <c r="N17" i="16"/>
  <c r="J17" i="16"/>
  <c r="K17" i="16"/>
  <c r="G17" i="16"/>
  <c r="E44" i="31" s="1"/>
  <c r="H17" i="16"/>
  <c r="G43" i="31" s="1"/>
  <c r="I17" i="16"/>
  <c r="K45" i="12"/>
  <c r="L45" i="12"/>
  <c r="M45" i="12"/>
  <c r="N45" i="12"/>
  <c r="O45" i="12"/>
  <c r="H45" i="12"/>
  <c r="I45" i="12"/>
  <c r="F33" i="14"/>
  <c r="F41" i="31" s="1"/>
  <c r="E18" i="14"/>
  <c r="E33" i="14" s="1"/>
  <c r="D33" i="14" s="1"/>
  <c r="D41" i="31" s="1"/>
  <c r="B33" i="21"/>
  <c r="B30" i="21"/>
  <c r="B28" i="21"/>
  <c r="B25" i="21"/>
  <c r="B23" i="21"/>
  <c r="B21" i="21"/>
  <c r="B18" i="21"/>
  <c r="B16" i="21"/>
  <c r="B15" i="21"/>
  <c r="B10" i="21"/>
  <c r="B8" i="21"/>
  <c r="B18" i="20"/>
  <c r="B14" i="20"/>
  <c r="B9" i="20"/>
  <c r="B25" i="18"/>
  <c r="B23" i="18"/>
  <c r="F35" i="14"/>
  <c r="F50" i="9"/>
  <c r="D48" i="9"/>
  <c r="D37" i="31"/>
  <c r="B13" i="18"/>
  <c r="B11" i="18"/>
  <c r="B10" i="16"/>
  <c r="B16" i="16"/>
  <c r="B26" i="16"/>
  <c r="B23" i="16"/>
  <c r="B19" i="15"/>
  <c r="B16" i="15"/>
  <c r="B12" i="15"/>
  <c r="B8" i="15"/>
  <c r="B32" i="14"/>
  <c r="B30" i="14"/>
  <c r="B27" i="14"/>
  <c r="B25" i="14"/>
  <c r="B23" i="14"/>
  <c r="B21" i="14"/>
  <c r="B17" i="14"/>
  <c r="B16" i="14"/>
  <c r="B13" i="14"/>
  <c r="B8" i="14"/>
  <c r="C8" i="13"/>
  <c r="B39" i="13"/>
  <c r="B42" i="13"/>
  <c r="B36" i="13"/>
  <c r="B33" i="13"/>
  <c r="B30" i="13"/>
  <c r="B29" i="13"/>
  <c r="B26" i="13"/>
  <c r="B23" i="13"/>
  <c r="B20" i="13"/>
  <c r="B15" i="13"/>
  <c r="B17" i="13"/>
  <c r="B12" i="13"/>
  <c r="B10" i="12"/>
  <c r="C30" i="9"/>
  <c r="B43" i="9"/>
  <c r="B40" i="9"/>
  <c r="B37" i="9"/>
  <c r="B35" i="9"/>
  <c r="B33" i="9"/>
  <c r="B89" i="31"/>
  <c r="B79" i="31"/>
  <c r="B87" i="31" s="1"/>
  <c r="B83" i="31"/>
  <c r="C28" i="13"/>
  <c r="C25" i="13"/>
  <c r="C22" i="13"/>
  <c r="C19" i="13"/>
  <c r="F15" i="22"/>
  <c r="F50" i="31" s="1"/>
  <c r="D15" i="22"/>
  <c r="E50" i="31" s="1"/>
  <c r="E19" i="20"/>
  <c r="D19" i="20"/>
  <c r="E48" i="31" s="1"/>
  <c r="F38" i="31"/>
  <c r="P45" i="12"/>
  <c r="P46" i="12"/>
  <c r="E45" i="31"/>
  <c r="E49" i="31"/>
  <c r="E43" i="31"/>
  <c r="F43" i="31"/>
  <c r="D17" i="16"/>
  <c r="F45" i="31"/>
  <c r="G57" i="31" l="1"/>
  <c r="G62" i="31" s="1"/>
  <c r="E57" i="31"/>
  <c r="F39" i="31"/>
  <c r="D43" i="13"/>
  <c r="D39" i="31" s="1"/>
  <c r="D19" i="31"/>
  <c r="F58" i="31"/>
  <c r="B85" i="31"/>
  <c r="F51" i="31"/>
  <c r="F57" i="31" s="1"/>
  <c r="F59" i="31" s="1"/>
  <c r="I59" i="31" s="1"/>
  <c r="D61" i="31" l="1"/>
  <c r="D63" i="31" s="1"/>
  <c r="D64" i="31" s="1"/>
  <c r="E58" i="31"/>
  <c r="D60" i="31" s="1"/>
</calcChain>
</file>

<file path=xl/sharedStrings.xml><?xml version="1.0" encoding="utf-8"?>
<sst xmlns="http://schemas.openxmlformats.org/spreadsheetml/2006/main" count="488" uniqueCount="330">
  <si>
    <t>Dotación de Instituciones educativas</t>
  </si>
  <si>
    <t xml:space="preserve">Construccion, remodelacion y apliacion de cocinas, comedor y provision adecuado de material para consulta </t>
  </si>
  <si>
    <t>SECTOR EDUCACION</t>
  </si>
  <si>
    <t>Recursos propios</t>
  </si>
  <si>
    <t>Meta Producto %</t>
  </si>
  <si>
    <t>S.G.P</t>
  </si>
  <si>
    <t>Arrendamiento Instalaciones Adicionales IE Las mercedes</t>
  </si>
  <si>
    <t>Reconceptualizacion Pruebas Icfes</t>
  </si>
  <si>
    <t>Subsidio para transporte escolar</t>
  </si>
  <si>
    <t>Provision de Material Didactico a Instituciones Educativas</t>
  </si>
  <si>
    <t>Alimentación Escolar</t>
  </si>
  <si>
    <t>Reforzar el aprendizaje de niñ@s con dificultada y/o discapacidad</t>
  </si>
  <si>
    <t>Desarrollo de competencias en lengua extranjera</t>
  </si>
  <si>
    <t>Implementacion del programa de educacion para adultos para reducir el Analfabetismo</t>
  </si>
  <si>
    <t>Construccion nueva sede IE las Mercedes, Costos Preinversion- Estudios y Diseños</t>
  </si>
  <si>
    <t>Construccion, Remodelacion, Mantenimiento, Conservacion y ampliacion de Instituciones educativas</t>
  </si>
  <si>
    <t>Servicios Publicos Domiciliarios</t>
  </si>
  <si>
    <t>Mejoramiento de la educación media y articulación con la educación superior y/o educación para el trabajo y desarrollo humano</t>
  </si>
  <si>
    <t>Implementacion del Plan decenal (Mantener, Promover y Evaluar la Calidad Educativa)</t>
  </si>
  <si>
    <t>SECTOR SALUD</t>
  </si>
  <si>
    <t>0.25</t>
  </si>
  <si>
    <t>0.5</t>
  </si>
  <si>
    <t>0.30</t>
  </si>
  <si>
    <t>0.10</t>
  </si>
  <si>
    <t>0.12</t>
  </si>
  <si>
    <t>0.03</t>
  </si>
  <si>
    <t>SERVICIOS PUBLICOS</t>
  </si>
  <si>
    <t>EQUIPAMIENTO MUNICIPAL</t>
  </si>
  <si>
    <t>Fortalecimiento E.S.E Luis Antonio Mojica</t>
  </si>
  <si>
    <t>Salud Infantil</t>
  </si>
  <si>
    <t>Campaña de Vacunacion</t>
  </si>
  <si>
    <t>Salud Materna</t>
  </si>
  <si>
    <t>Salud Sexual y reproductiva en adolescentes</t>
  </si>
  <si>
    <t>VIH Sida e infecciones de transmision sexual y enfermedades transmisibles y no transmisibles</t>
  </si>
  <si>
    <t>Sustancias Psicoactivas</t>
  </si>
  <si>
    <t>Estrategias para mejorar la salud mental de los discapacitados</t>
  </si>
  <si>
    <t>Aseguramiento al regimen subsidiado</t>
  </si>
  <si>
    <t>Bienestar Docente</t>
  </si>
  <si>
    <t xml:space="preserve"> Construcción plantas de tratamiento, Optimizacion y Rehabilitacion de Acueductos Rurales</t>
  </si>
  <si>
    <t>Legalización de suscriptores</t>
  </si>
  <si>
    <t>Optimizacion, Rehabilitacion del Acueducto Urbano y Ampliacion de Cobertura</t>
  </si>
  <si>
    <t>Optimizacion y Rehabilitacion de Alcantarillado Urbano y Sub Urbano</t>
  </si>
  <si>
    <t>Construccion, Optimizacion y/o Rehabilitacion de Plantas de Tratamiento</t>
  </si>
  <si>
    <t>Descontaminacion de fuentes Hídricas</t>
  </si>
  <si>
    <t>Tratamiento y/o aprovechamiento de residuos solidos Urbanos</t>
  </si>
  <si>
    <t>Mejoramiento, Mantenimiento  y/o Tratamiento de aguas servidas</t>
  </si>
  <si>
    <t>Subsidios Estratos 1 y 2</t>
  </si>
  <si>
    <t>Estudios y Diseños Tecnicos</t>
  </si>
  <si>
    <t>Asociacion de Municipios para mejorar los servicios de saneamiento basico y ambiental</t>
  </si>
  <si>
    <t>Fortalecimiento de la biblioteca municipal y de las demás bibliotecas de acceso a la comunidad</t>
  </si>
  <si>
    <t>Conservación, mantenimiento periódico e intervención de bienes de interés cultural</t>
  </si>
  <si>
    <t>Desarrollo de actividades para estimular el saber colectivo</t>
  </si>
  <si>
    <t>Creacion  y fortalecimiento de las radios comunitarias como estrategia para la apropiación del patrimonio local</t>
  </si>
  <si>
    <t>Identificacion y fortalecimiento de organizaciones culturales para la formación en emprendimiento cultural</t>
  </si>
  <si>
    <t>Dotacion, Sostenimiento y Conectividad de la Biblioteca Publica, con plataformas de informacion, software y hardware</t>
  </si>
  <si>
    <t>Construccion, Mantenimiento de la Infraestructura cultural y Fortalecimiento de museos, archivos, bibliotecas patrimoniales y/o centros de memoria a nivel local</t>
  </si>
  <si>
    <t>Instrucción y gestion cultural para la Generacion de espacios de participación y procesos de desarrollo institucional que faciliten el acceso a las manifestaciones, bienes y servicios culturales</t>
  </si>
  <si>
    <t>Dotacion y Sostenimiento de la Casa de la cultura parar la Articulacion de la familia en el desarrollo de programas de formacion integral cultural de los niñ@s, adolescentes, adultos ( 0 a Siempre)</t>
  </si>
  <si>
    <t xml:space="preserve">Financiacion de eventos, formacion de expresiones artisticas, Apoyo y/o Fortalecimiento de escuelas municipales de artes </t>
  </si>
  <si>
    <t>INFRAESTRUCTURA DEPORTIVA Y RECREATIVA</t>
  </si>
  <si>
    <t>Diseño e implementacion de programas de actividad física para disminuir los niveles de sedentarismo (Ej. Aeróbicos al parque, caminatas, ciclo vías)</t>
  </si>
  <si>
    <t>Fomento e inclusión de los niños, Infancia, adolescencia, adultos y discapacitados (0 a siempre) a las actividades deportivas y de convivencia.</t>
  </si>
  <si>
    <t>Implementar proyectos para incrementar la participación deportiva en las instituciones educativas</t>
  </si>
  <si>
    <t>Capacitacion a Niñ@s y jóvenes deportistas en habilidades y técnicas para el mejor desempeño deportivo</t>
  </si>
  <si>
    <t>APOYO FINANCIERO PARA EL APROVECHAMIENTO DEL TIEMPO LIBRE</t>
  </si>
  <si>
    <t>Construccion, Adecuacion, Optimizacion y Habilitacion de escenarios deportivos y/o recreativos y parques del ente territorial</t>
  </si>
  <si>
    <t>Dotacion y Cofinanciacion de campeonatos en las diferentes disciplinas que se practican en la entidad territorial (Ej.campeonato municipal de fútbol,Footbol de salon  microfútbol, Basquetbol, Volibol, Otros)</t>
  </si>
  <si>
    <t>Reubicacion de Viviendas de Interes Social para la zona Urbana y Rural, en zonas de alto riesgo</t>
  </si>
  <si>
    <t>Mejoramiento de Vivienda Rural y Urbana</t>
  </si>
  <si>
    <t>Habilitacion de espacios para vivienda Urbana y Rural- EOT</t>
  </si>
  <si>
    <t>Construccion, Mejoramiento y/o Habilitacion de Vias Urbanas y Rurales</t>
  </si>
  <si>
    <t>VIAS Y TRANSPORTE RURAL Y URBANO</t>
  </si>
  <si>
    <t>Construccion, Adecuacion, Habilitacion, Conservacion y/o mejoramiento de  la infraestructura Publica Municipal</t>
  </si>
  <si>
    <t>Acceso a nuevas tecnologias</t>
  </si>
  <si>
    <t>Plan de Mitigacion ambiental</t>
  </si>
  <si>
    <t>Modernizacion y fortalecimiento institucional</t>
  </si>
  <si>
    <t>Incentivos para la conservacion y preservacion ambiental</t>
  </si>
  <si>
    <t>Desarrollo de acciones para Fotalecer el sistema ambiental, la educacion formal y no formal y el apoyo a las unidades productivas para la media tecnica ambiental   (MDL, CIF,Educacion Ambiental no Formal)</t>
  </si>
  <si>
    <t>Implementacion del sistema de alerta y plan de contingencia, para minimizar el riesgo</t>
  </si>
  <si>
    <t>Aciones de Mitigacion para reducir el riesgo</t>
  </si>
  <si>
    <t>Fortalecimiento y Capacitacion al cuerpo de Bomberos Atencion y prevencion del Riesgo</t>
  </si>
  <si>
    <t>Descontaminacion de fuentes hídricas</t>
  </si>
  <si>
    <t>Ordenamiento territorial</t>
  </si>
  <si>
    <t>Adquisicion de Areas de interes publico para la conservacion y preservacion ambiental</t>
  </si>
  <si>
    <t xml:space="preserve"> Implementar una Politica publica a traves del Plan Ambiental Municipal</t>
  </si>
  <si>
    <t>Acciones de Mitigacion Ambiental para afrontar el cambio climatico(Proyectos de MDL)</t>
  </si>
  <si>
    <t>Asistencia Tecnica Directa Rural</t>
  </si>
  <si>
    <t>Gestión a través de la Asociación de Municipios-Fomento a la  Competitividad a la Productividad</t>
  </si>
  <si>
    <t>Promocion de actividades generadoras de empleo</t>
  </si>
  <si>
    <t>Capacitación comunitaria y empresarial</t>
  </si>
  <si>
    <t>Participación Ciudadana y Control Social</t>
  </si>
  <si>
    <t>Actividades para minimizar el riesgo, prevenir la violencia intrafamiliar, en menores de Edad, el desplazamiento Forzado y la Violencia</t>
  </si>
  <si>
    <t>Financiacion de actividades de la Comisaria de Familia para atender Programas que protejan  la poblacion infantil, el joven adolescente y la Mujer</t>
  </si>
  <si>
    <t>Inclusion de grupos etnicos y Poblacion Vulnerable - Adultos, Discapacitados, Desplazados por la violencia</t>
  </si>
  <si>
    <t>Apoyo a la Gestion y Desarrollo Institucional Municipal</t>
  </si>
  <si>
    <t>Eficiencia Administrativa</t>
  </si>
  <si>
    <t>Fortalecimiento del Sistema de Control Interno y Calidad</t>
  </si>
  <si>
    <t>FOMENTO Y PROMOCION DEL TURISMO ECO RELIGIOSO</t>
  </si>
  <si>
    <t>Generacion y fortalecimiento del turismo</t>
  </si>
  <si>
    <t>Plan decenal de Salud Publica</t>
  </si>
  <si>
    <t>Servicio de la deuda Vigencias Anteriores</t>
  </si>
  <si>
    <t>SALUD MENTAL</t>
  </si>
  <si>
    <t>NACION</t>
  </si>
  <si>
    <t>DPTO</t>
  </si>
  <si>
    <t>SUBSIDIOS</t>
  </si>
  <si>
    <t>DESERCION ESCOLAR</t>
  </si>
  <si>
    <t>TALENTO HUMANO</t>
  </si>
  <si>
    <t>ALIMENTACION                                   ESCOLAR</t>
  </si>
  <si>
    <t>SGP                                                         LIBRE DESTINO</t>
  </si>
  <si>
    <t>RECURSOS                                              DE CAPITAL</t>
  </si>
  <si>
    <t>OTRA                                         COFINAC.</t>
  </si>
  <si>
    <t>Recursos                                            propios</t>
  </si>
  <si>
    <t>SGR-                                                 REGALIAS</t>
  </si>
  <si>
    <t>SALUD SEXUAL Y REPRODUCTIVA</t>
  </si>
  <si>
    <t>INFRAESTRUCTURA</t>
  </si>
  <si>
    <t>CALIDAD DE LA EDUCACION</t>
  </si>
  <si>
    <t>ANALFABETISMO</t>
  </si>
  <si>
    <t>EJE TEMATICO: VIDA DIGNA -LO SOCIAL</t>
  </si>
  <si>
    <t>DIMENSION: SOCIO CULTURAL</t>
  </si>
  <si>
    <t>TOTAL PRESUPUESTO EDUCACION 2013</t>
  </si>
  <si>
    <t>CODIGO FUT</t>
  </si>
  <si>
    <t>OTRA                                                       COFINAC.</t>
  </si>
  <si>
    <t>EJE TEMATICO: VIDA DIGNA LO SOCIAL</t>
  </si>
  <si>
    <t>PLAN MAESTRO, OPTIMIZACION Y REHABILITACION DE ACUEDUCTOS RURALES</t>
  </si>
  <si>
    <t>PLAN MAESTRO, OPTIMIZACION, REHABILITACION DEL ACUEDUCTOSURBANO Y AMPLIACION DE COBERTURA EN AGUA POTABLE</t>
  </si>
  <si>
    <t>REHABILITACION Y OPTIMIZACION DEL SERVICIO DE ALCANTARILLADO EN ZONA URBANA Y SUBURBANA</t>
  </si>
  <si>
    <t>FUENTES HIDRICAS CONTAMINADAS</t>
  </si>
  <si>
    <t>RESIDUOS SOLIDOS</t>
  </si>
  <si>
    <t>PLAN SANEAMIENTO BASICO</t>
  </si>
  <si>
    <t>ESTUDIOS Y DISEÑOS TECNICOS</t>
  </si>
  <si>
    <t>APUESTA REGIONAL</t>
  </si>
  <si>
    <t>LEY 99</t>
  </si>
  <si>
    <t>DIMENSION: DESARROLLO SOCIAL-SOCIO CULTURAL</t>
  </si>
  <si>
    <t>EJE TEMATICO: AMBIENTE SANO</t>
  </si>
  <si>
    <t>PROGRAMA Y SUBPROGRAMAS</t>
  </si>
  <si>
    <t>PDA</t>
  </si>
  <si>
    <t>TOTAL PRESUPUESTO SANEAMIENTO BASICO AÑO 2013</t>
  </si>
  <si>
    <t>FORTALECIMIENTO DE LA BIBLIOTECA PUBLICA</t>
  </si>
  <si>
    <t>DESARROLLO INTEGRAL CULTURAL</t>
  </si>
  <si>
    <t>FORMACION CULTURAL Y ARTISTICA</t>
  </si>
  <si>
    <t>RESCATE DEL PATRIMONIO CULTURAL</t>
  </si>
  <si>
    <t>FORTALECIMIENTO SISTEMA CULTURAL MUNICIPAL</t>
  </si>
  <si>
    <t>DIMENSION: DESARROLLO SOCIO CULTURAL</t>
  </si>
  <si>
    <t>SECTOR: CULTURA</t>
  </si>
  <si>
    <t>TOTAL PRESUPUESTO CULTURA 2013</t>
  </si>
  <si>
    <t>DIMENSION:</t>
  </si>
  <si>
    <t>EJE TEMATICO:</t>
  </si>
  <si>
    <t>SECTOR: RECREACION Y DEPORTE</t>
  </si>
  <si>
    <t>TOTAL PRESUPUESTO DEPORTE Y RECREACION AÑO 2013</t>
  </si>
  <si>
    <t>VIVIENDA DE INTERES SOCIAL</t>
  </si>
  <si>
    <t>SUBSIDIOS PARA VIVIENDA DE INTERES SOCIAL</t>
  </si>
  <si>
    <t>PLAN SECTORIAL OTROS SECTORES</t>
  </si>
  <si>
    <t>SECTOR: VIVIENDA</t>
  </si>
  <si>
    <t>EJE TEMATICO</t>
  </si>
  <si>
    <t>TOTAL PRESUPUESTO VIVIENDA AÑO 2013</t>
  </si>
  <si>
    <t>AMPLIACION DE ENERGIA ELECTRICA EN ZONA RURAL Y URBANA</t>
  </si>
  <si>
    <t>AMPLIACION, COBERTURA Y SERVICIO DE GAS NATURAL DOMICILIARIO</t>
  </si>
  <si>
    <t>TOTAL PRESUPUESTO OTROS SERVICIOS PUBLICOS</t>
  </si>
  <si>
    <t>SECTOR: OTROS SERVICIOS PUBLICOS</t>
  </si>
  <si>
    <t xml:space="preserve">EJE TEMATICO: </t>
  </si>
  <si>
    <t>DIMESION: AMBIENTE CONSTRUIDO</t>
  </si>
  <si>
    <t>EJE TEMATICO: CRECIMIENTO URBANO Y RURAL</t>
  </si>
  <si>
    <t>SECTOR: INFRAESTRUCTURA VIAL Y TRANSPORTE</t>
  </si>
  <si>
    <t xml:space="preserve">S.G.P                                            </t>
  </si>
  <si>
    <t xml:space="preserve">S.G.P                                             </t>
  </si>
  <si>
    <t xml:space="preserve">S.G.P                                           </t>
  </si>
  <si>
    <t>PROGRAMA,  SUBPROGRAMS Y PROYECTOS DE INVERSION</t>
  </si>
  <si>
    <t>PROGRAMAS,  SUBPROGRAMAS PROYECTOS</t>
  </si>
  <si>
    <t>PROGRAMAS, SUBPROGRAMAS Y PROYECTOS</t>
  </si>
  <si>
    <t>TOTAL PRESUPUESTO DE SALUD AÑO 2013</t>
  </si>
  <si>
    <t>PROGRAMA,  SUBPROGRAMAS Y PROYECTOS</t>
  </si>
  <si>
    <t>PROGRAMAS , SUBPROGRAMAS Y PROYECTOS</t>
  </si>
  <si>
    <t>TOTAL INFRACTRUCTURA VIAL Y TRANSPORTE AÑO 2013</t>
  </si>
  <si>
    <t>SECTOR: INFRAESTRUCTURAS PUBLICAS, EQUIPAMIENTOS  SOCIALES E INSTITUCIONALES</t>
  </si>
  <si>
    <t>DIMENSION:AMBIENTE CONSTRUIDO</t>
  </si>
  <si>
    <t>INTERNET PARA TODOS</t>
  </si>
  <si>
    <t xml:space="preserve">Formacion para mejorar la calidad Administrativa </t>
  </si>
  <si>
    <t>OPTIMIZACION DEL RECURSO FISICO</t>
  </si>
  <si>
    <t>TRANSFERENCIA DE TECNOLOGIA</t>
  </si>
  <si>
    <t>SECTOR:TECNOLOGIA E INNOVACION-TIC`S</t>
  </si>
  <si>
    <t>TOTAL PRESUPUESTO TECNOLOGIA E INNOVACION-TIC`S AÑO 2013</t>
  </si>
  <si>
    <t>CONSERVACION Y PRESERVACION DE LOS RECURSOS NATURALES (FLORA Y FAUNA)</t>
  </si>
  <si>
    <t>SECTOR: MEDIO AMBIENTE, GESTION DEL RIESGO Y ORDENAMIENTO TERRITORIAL</t>
  </si>
  <si>
    <t xml:space="preserve">CONSERVACION DE MICROCUENCAS , PROTECCION DE FUENTES, REFORESTACION Y VIGILANCIA AMBIENTAL </t>
  </si>
  <si>
    <t>ATENCION Y PREVENCION DE DESASTRES</t>
  </si>
  <si>
    <t>MITIGACION AMBIENTAL</t>
  </si>
  <si>
    <t>ORDENAMIENTO TERRITORIAL</t>
  </si>
  <si>
    <t>SGR- REGALIAS</t>
  </si>
  <si>
    <t>LIBRE DESTINACION</t>
  </si>
  <si>
    <t xml:space="preserve">NACION </t>
  </si>
  <si>
    <t>RECURSOS DE CAPITAL</t>
  </si>
  <si>
    <t>OTRA COFINANCIAC.</t>
  </si>
  <si>
    <t>Actividades de Promocion y prevencion en salud</t>
  </si>
  <si>
    <t>Actividades de Promocion y prevencion para combatir la desnutricion infantil de 0 a cinco años</t>
  </si>
  <si>
    <t>Finanaciacion regimen subsidiado de seguridad social en salud(Continuidad)</t>
  </si>
  <si>
    <t>FOSYGA</t>
  </si>
  <si>
    <t>ETESA</t>
  </si>
  <si>
    <t>CAJA COMP.</t>
  </si>
  <si>
    <t>RENDIMIENTOS FINANCIEROS</t>
  </si>
  <si>
    <t>Interventoria a la administracion de recursos del RS</t>
  </si>
  <si>
    <t>Contribucion Supersalud</t>
  </si>
  <si>
    <t xml:space="preserve">S.G.P     - FORZOZA                                        </t>
  </si>
  <si>
    <t>SGP-LIBRE INVERSION</t>
  </si>
  <si>
    <t>Formulacion Plan Decenal</t>
  </si>
  <si>
    <t>Apoyo a pacientes con VIH-Sida e infecciones de transmision sexual</t>
  </si>
  <si>
    <t>Implementacion de la estrategia para minimizar, prevenir y control la violencia intrafamiliar</t>
  </si>
  <si>
    <t>Actualizacion y seguimiento al plan municipal de salud mental en sus componentes de suicidio, intento de suicidio, reduccion del consumo de sustancias sicoactivas y politicas Haz-Paz</t>
  </si>
  <si>
    <t>Actividades de Vacunacion para coberturade la poblacion infantil , control de crecimiento y talleres de prevencion</t>
  </si>
  <si>
    <t>Estrategias para promover y apoyar la lactancia materna</t>
  </si>
  <si>
    <t>Estrategia para el ejercicio responsable de la sexualidad, derechos y deberes en S.S.R y la promocion del buen trato</t>
  </si>
  <si>
    <t>ESTAMPILLA PROELECT.</t>
  </si>
  <si>
    <t>CONTRIBUCION 5%</t>
  </si>
  <si>
    <t>TOTAL PRESUPUESTO MEDIO AMBIENTE, GESTION DEL RIESGO Y ORDENAMIENTO TERRITORIAL AÑO 2013</t>
  </si>
  <si>
    <t>EJE TEMATICO: CRECIMIENTO ECONOMICO</t>
  </si>
  <si>
    <t>SECTOR: AGROPECUARIO</t>
  </si>
  <si>
    <t>DESARROLLO RURAL Y ASISTENCIA TECNICA</t>
  </si>
  <si>
    <t>REDUACCION DE LA POBREZA Y PROBREZA EXTREMA A TRAVES DEL MEJORAMIENTO PRODUCTIVO Y COMPETITIVO</t>
  </si>
  <si>
    <t>APUESTA REGIONAL PARA LA PLANEACION ESTRATEGICA</t>
  </si>
  <si>
    <t>DIMENSION : ECONOMICO</t>
  </si>
  <si>
    <t>EJE TEMATICO:DESARROLLO ECONOMICO</t>
  </si>
  <si>
    <t>TOTAL PRESUPUESTO SECTOR AGROPECUARIO AÑO 2013</t>
  </si>
  <si>
    <t>DIEMSION: ECONOMICA</t>
  </si>
  <si>
    <t>EJE TEMATICO: DESARROLLO ECONOMICO</t>
  </si>
  <si>
    <t>SECTOR: PROMOCION Y FOMENTO AL DESARROLLO ECONOMICO</t>
  </si>
  <si>
    <t>PROMOCION DEL DESARROLLO EMPRESARIAL</t>
  </si>
  <si>
    <t>PROGRAMAS,SUBPROGRAMA Y PROYECTOS</t>
  </si>
  <si>
    <t>TOTAL PRESUPUESTO PROMOCION Y FOMENTO AL DESARROLLO ECONOMICO AÑO 2013</t>
  </si>
  <si>
    <t>DIMENSION: POLITICO ADMINISTRATIVO</t>
  </si>
  <si>
    <t>SECTOR: DESARROLLO COMUNITARIO</t>
  </si>
  <si>
    <t>FORTALECIMIENTO INSTITUCIONAL Y COMUNITARIO</t>
  </si>
  <si>
    <t>PARTICIPACION CIUDADANA Y CONTROL SOCIAL</t>
  </si>
  <si>
    <t>TOTAL PRESUPUESTO DESARROLLO COMUNITARIO AÑO 2013</t>
  </si>
  <si>
    <t>DIMENSION SOCIO CULTURAL</t>
  </si>
  <si>
    <t>EJE TEMATICO: VIDA DIGNA</t>
  </si>
  <si>
    <t>SECTOR:PROTECCION A MUJERES, ADULTOS, NIÑOS, NIÑAS VICTIMAS DE LA VIOLENCIA, DESPLAZADOS Y POBLACION EN RIESGO</t>
  </si>
  <si>
    <t>POBLACION VULNERABLE</t>
  </si>
  <si>
    <t>TOTAL PRESUPUESTO SECTOR PROTECCION A MUJERES, ADULTOS, NIÑOS, NIÑAS VICTIMAS DE LA VIOLENCIA, DESPLAZADOS Y POBLACION EN RIESGO AÑO 2013</t>
  </si>
  <si>
    <t>DIMENSION: FORTALECIMIENTO INSTITUCIONAL</t>
  </si>
  <si>
    <t>SECTOR: FORTALECIMIENTO INSTITUCIONAL</t>
  </si>
  <si>
    <t>PROGRAMA, SUBPROGRAMAS Y PROYECTOS</t>
  </si>
  <si>
    <t>DESARROLLO Y FORTALECIMIENTO INSTITUCIONAL MUNICIPAL</t>
  </si>
  <si>
    <t>DESEMPEÑO FISCAL,EVALUACION Y SEGUIMIENTO DEL PLAN DE DESARROLLO</t>
  </si>
  <si>
    <t>SISTEMA DE CONTROL INTERNO Y NORMA-CALIDAD</t>
  </si>
  <si>
    <t>TOTAL PRESUPUESTO SECTOR FORTALECIMIENTO INSTITUCIONAL AÑO 2013</t>
  </si>
  <si>
    <t>DIMENSION : ECONOMICA</t>
  </si>
  <si>
    <t>SECTOR: DESARROLLO DEL TURISMO</t>
  </si>
  <si>
    <t>SECTOR. JUSTICIA, ORDEN PUBLICO, SEGURIDAD Y CONVIVENCIA</t>
  </si>
  <si>
    <t>CONVIVENCIA CIUDADANA</t>
  </si>
  <si>
    <t>TOTAL PRESUPUESTO SECTOR JUSTICIA, ORDEN PUBLICO, SEGURIDAD Y CONVIVENCIA AÑO 2013</t>
  </si>
  <si>
    <t>DIMENSION: AMBIENTE</t>
  </si>
  <si>
    <t>Capital</t>
  </si>
  <si>
    <t>Credito Compra de Lote</t>
  </si>
  <si>
    <t>Intereses</t>
  </si>
  <si>
    <t>Leasing Maquinaria Vias</t>
  </si>
  <si>
    <t>SERVICO DEDA PUBLICA VIGENCIAS ANTERIORES MEDIANO Y LARGO PLAZO</t>
  </si>
  <si>
    <t>TOTAL PRESUPUESTO SERVICIO DE LA DEUDA AÑO 2013</t>
  </si>
  <si>
    <t>TOTAL RECURSOS</t>
  </si>
  <si>
    <t>TOTAL PRESUPUESTO SECTOR DESARROLLO DEL TURISMO</t>
  </si>
  <si>
    <t>TOTAL TECURSOS</t>
  </si>
  <si>
    <t xml:space="preserve">TOTAL EDUCACION </t>
  </si>
  <si>
    <t>TOTAL SALUD</t>
  </si>
  <si>
    <t>TOTAL AGUA POTABLE Y SANEAMIENTO BASICO</t>
  </si>
  <si>
    <t>TOTAL DEPORTE Y RECREACION</t>
  </si>
  <si>
    <t>TOTAL CULTURA</t>
  </si>
  <si>
    <t>TOTAL OTROS SECTORES</t>
  </si>
  <si>
    <t>TOTAL DEUDA PUBLICA</t>
  </si>
  <si>
    <t>TOTAL PRESUPUESTO 2013</t>
  </si>
  <si>
    <t>TOTAL PRESUPUESTO  INVERSION 2013</t>
  </si>
  <si>
    <t>TOTAL PRESUPUESTO GASTOS DE FUNCIONAMIENTO 2013</t>
  </si>
  <si>
    <t>Fosyga regimen subsidiado de seguridad social en salud(Continuidad)</t>
  </si>
  <si>
    <t>Fosyga Poblacion pobre no asegurada</t>
  </si>
  <si>
    <t xml:space="preserve">Finanaciacion regimen subsidiado de seguridad social en salud(Continuidad)- Participacion Coljuegos </t>
  </si>
  <si>
    <t>Estampilla Cultura</t>
  </si>
  <si>
    <t>Estampilla Tercera Edad</t>
  </si>
  <si>
    <t>SGP LIBRE DESTINACION</t>
  </si>
  <si>
    <t>Retroescavadora</t>
  </si>
  <si>
    <t>Volqueta</t>
  </si>
  <si>
    <t>SGP-LIBRE DESTINACION</t>
  </si>
  <si>
    <t>SUB TOTAL</t>
  </si>
  <si>
    <t>OTROS SERVICIOS PUBLICOS</t>
  </si>
  <si>
    <t xml:space="preserve">OTROS SECTORES SOCIALES </t>
  </si>
  <si>
    <t>INFRACTRUCTURA VIAL Y TRANSPORTE</t>
  </si>
  <si>
    <t>INFRAESTRUCTURAS PUBLICAS, EQUIPAMIENTOS  SOCIALES E INSTITUCIONALES</t>
  </si>
  <si>
    <t>TECNOLOGIA E INNOVACION-TIC`S</t>
  </si>
  <si>
    <t>MEDIO AMBIENTE, GESTION DEL RIESGO Y ORDENAMIENTO TERRITORIAL</t>
  </si>
  <si>
    <t>AGROPECUARIO</t>
  </si>
  <si>
    <t>PROMOCION Y FOMENTO AL DESARROLLO ECONOMICO</t>
  </si>
  <si>
    <t>PROTECCION A MUJERES, ADULTOS, NIÑOS, NIÑAS VICTIMAS DE LA VIOLENCIA, DESPLAZADOS Y POBLACION EN RIESGO</t>
  </si>
  <si>
    <t>FORTALECIMIENTO INSTITUCIONAL</t>
  </si>
  <si>
    <t>DESARROLLO DEL TURISMO</t>
  </si>
  <si>
    <t>DEUDA PUBLICA</t>
  </si>
  <si>
    <t>DESARROLLO COMUNITARIO</t>
  </si>
  <si>
    <t>JUSTICIA, ORDEN PUBLICO, SEGURIDAD Y CONVIVENCIA</t>
  </si>
  <si>
    <t>VIVIENDA SGP</t>
  </si>
  <si>
    <t>VIVIENDA SGR</t>
  </si>
  <si>
    <t>Recursos Propios</t>
  </si>
  <si>
    <t>SGPLIBRE</t>
  </si>
  <si>
    <t>SGP-FORZOZA</t>
  </si>
  <si>
    <t>TOTAL PRESUPUESTO AÑO 2013</t>
  </si>
  <si>
    <t>Hogar de Paso  para niños, niñas y adolecentes con sus derechos amenazados , inobservados y vulnerados.</t>
  </si>
  <si>
    <t>OTROS  GASTOS</t>
  </si>
  <si>
    <t>PRESTACION  DE SERVICIOS A VINCULADOS SSF</t>
  </si>
  <si>
    <t>Programas de salud publica</t>
  </si>
  <si>
    <t xml:space="preserve"> </t>
  </si>
  <si>
    <r>
      <t xml:space="preserve">Gratuidad Sin  Situacion de </t>
    </r>
    <r>
      <rPr>
        <sz val="11"/>
        <color indexed="8"/>
        <rFont val="Ondos"/>
      </rPr>
      <t>Fondos</t>
    </r>
  </si>
  <si>
    <t xml:space="preserve">Energia </t>
  </si>
  <si>
    <t>Acueducto</t>
  </si>
  <si>
    <t>Financiamiento de la Feria ganadera, equina y comercial</t>
  </si>
  <si>
    <t>Modernizaciòn de las redes de informaciòn de la Administraciòn Municipal</t>
  </si>
  <si>
    <t>Fondo educativo Ley 1012 de 2008</t>
  </si>
  <si>
    <t>SOBRETASA BOMBERIL</t>
  </si>
  <si>
    <t>Remodelación y mantenimiento sedes educativas del municipio</t>
  </si>
  <si>
    <t>Dotación, remodelación y mantenimiento cocinas comedor.</t>
  </si>
  <si>
    <t xml:space="preserve"> PRESTACION DE SERVICIOS</t>
  </si>
  <si>
    <t xml:space="preserve"> REGIMEN SUBSIDIADO</t>
  </si>
  <si>
    <t>Elaboracion del estudio y diseño para la ampliación de los acueductos municipales.</t>
  </si>
  <si>
    <t>Dotación y sostenimiento de la biblioteca pública.</t>
  </si>
  <si>
    <t>Financiaciòn de los eventos culturales y actividades tradicionales.</t>
  </si>
  <si>
    <t>Cofinanciación y adquisición de elementos para  las actividades deportivas  en diferentes disciplinas.</t>
  </si>
  <si>
    <t>Adecuación, mantenimiento y habilitación de los scenarios deportivos del municipio.</t>
  </si>
  <si>
    <t>Proyectos para la construcción de viviendas de interés social.</t>
  </si>
  <si>
    <t>Elaboración de estudios y diseños para la ampliación de redes eléctricas del municipio.</t>
  </si>
  <si>
    <t>Mejoramiento y Conservación vias terciarias municipio de Nátaga.</t>
  </si>
  <si>
    <t>Construcción, pavbimentación y mantenimiento de vias del municipio.</t>
  </si>
  <si>
    <t>Ampliación y mantenimiento de edificaciones municipales.</t>
  </si>
  <si>
    <t>Mantenimiento de la página web del municipio y modernización del sistema.</t>
  </si>
  <si>
    <t>Convenio Hogar de paso para niños, niñas y adolecentes con sus derechos amenazados, inobservados y vulnerados</t>
  </si>
  <si>
    <t>Convenio para centro transitorio para adolecentes infractores</t>
  </si>
  <si>
    <t>Desarrollo de proyectos productivos</t>
  </si>
  <si>
    <t>Actualización del SISBEN y ESTRATIFICACION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</si>
</sst>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 Black"/>
      <family val="2"/>
    </font>
    <font>
      <sz val="11"/>
      <color indexed="8"/>
      <name val="Ondos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2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0" fillId="0" borderId="1" xfId="0" applyFill="1" applyBorder="1"/>
    <xf numFmtId="164" fontId="0" fillId="2" borderId="1" xfId="1" applyNumberFormat="1" applyFont="1" applyFill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1" applyNumberFormat="1" applyFont="1" applyFill="1" applyBorder="1"/>
    <xf numFmtId="43" fontId="0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164" fontId="4" fillId="0" borderId="1" xfId="1" applyNumberFormat="1" applyFont="1" applyFill="1" applyBorder="1"/>
    <xf numFmtId="164" fontId="7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justify" vertical="center" wrapText="1"/>
    </xf>
    <xf numFmtId="164" fontId="0" fillId="0" borderId="1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/>
    <xf numFmtId="164" fontId="9" fillId="0" borderId="9" xfId="1" applyNumberFormat="1" applyFont="1" applyFill="1" applyBorder="1"/>
    <xf numFmtId="164" fontId="7" fillId="0" borderId="1" xfId="1" applyNumberFormat="1" applyFont="1" applyFill="1" applyBorder="1" applyAlignment="1">
      <alignment horizontal="justify" vertical="center" wrapText="1"/>
    </xf>
    <xf numFmtId="164" fontId="9" fillId="0" borderId="9" xfId="1" applyNumberFormat="1" applyFont="1" applyFill="1" applyBorder="1" applyAlignment="1">
      <alignment horizontal="center"/>
    </xf>
    <xf numFmtId="43" fontId="9" fillId="0" borderId="9" xfId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/>
    <xf numFmtId="0" fontId="0" fillId="0" borderId="1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 wrapText="1"/>
    </xf>
    <xf numFmtId="164" fontId="4" fillId="0" borderId="10" xfId="1" applyNumberFormat="1" applyFont="1" applyFill="1" applyBorder="1" applyAlignment="1">
      <alignment horizontal="center" vertical="center" textRotation="90" wrapText="1"/>
    </xf>
    <xf numFmtId="164" fontId="4" fillId="0" borderId="10" xfId="1" applyNumberFormat="1" applyFont="1" applyFill="1" applyBorder="1"/>
    <xf numFmtId="164" fontId="4" fillId="0" borderId="6" xfId="1" applyNumberFormat="1" applyFont="1" applyFill="1" applyBorder="1"/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43" fontId="6" fillId="0" borderId="14" xfId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9" fontId="4" fillId="0" borderId="14" xfId="2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textRotation="90" wrapText="1"/>
    </xf>
    <xf numFmtId="164" fontId="4" fillId="0" borderId="15" xfId="1" applyNumberFormat="1" applyFont="1" applyFill="1" applyBorder="1"/>
    <xf numFmtId="9" fontId="4" fillId="0" borderId="16" xfId="2" applyFont="1" applyFill="1" applyBorder="1" applyAlignment="1">
      <alignment horizontal="center" vertical="center" wrapText="1"/>
    </xf>
    <xf numFmtId="9" fontId="4" fillId="0" borderId="8" xfId="2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textRotation="90" wrapText="1"/>
    </xf>
    <xf numFmtId="164" fontId="0" fillId="0" borderId="1" xfId="1" applyNumberFormat="1" applyFont="1" applyBorder="1"/>
    <xf numFmtId="9" fontId="4" fillId="0" borderId="18" xfId="2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4" fillId="0" borderId="1" xfId="2" applyNumberFormat="1" applyFont="1" applyFill="1" applyBorder="1" applyAlignment="1">
      <alignment horizontal="center" vertical="center" textRotation="90" wrapText="1"/>
    </xf>
    <xf numFmtId="9" fontId="4" fillId="0" borderId="1" xfId="2" applyFont="1" applyFill="1" applyBorder="1" applyAlignment="1">
      <alignment horizontal="center" vertical="center" textRotation="90" wrapText="1"/>
    </xf>
    <xf numFmtId="166" fontId="4" fillId="0" borderId="14" xfId="2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textRotation="90" wrapText="1"/>
    </xf>
    <xf numFmtId="165" fontId="4" fillId="0" borderId="8" xfId="1" applyNumberFormat="1" applyFont="1" applyFill="1" applyBorder="1" applyAlignment="1">
      <alignment horizontal="center" textRotation="90" wrapText="1"/>
    </xf>
    <xf numFmtId="43" fontId="4" fillId="0" borderId="8" xfId="1" applyFont="1" applyFill="1" applyBorder="1" applyAlignment="1">
      <alignment horizontal="center" vertical="center" textRotation="90" wrapText="1"/>
    </xf>
    <xf numFmtId="9" fontId="4" fillId="0" borderId="9" xfId="2" applyFont="1" applyFill="1" applyBorder="1" applyAlignment="1">
      <alignment horizontal="center" vertical="center" textRotation="90" wrapText="1"/>
    </xf>
    <xf numFmtId="164" fontId="4" fillId="0" borderId="5" xfId="1" applyNumberFormat="1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Fill="1" applyBorder="1" applyAlignment="1">
      <alignment horizontal="justify" vertical="center" wrapText="1"/>
    </xf>
    <xf numFmtId="43" fontId="9" fillId="0" borderId="7" xfId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/>
    </xf>
    <xf numFmtId="43" fontId="9" fillId="0" borderId="8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/>
    <xf numFmtId="164" fontId="4" fillId="0" borderId="20" xfId="1" applyNumberFormat="1" applyFont="1" applyFill="1" applyBorder="1"/>
    <xf numFmtId="0" fontId="3" fillId="0" borderId="21" xfId="0" applyFont="1" applyFill="1" applyBorder="1" applyAlignment="1">
      <alignment horizontal="justify" vertical="center" wrapText="1"/>
    </xf>
    <xf numFmtId="43" fontId="6" fillId="0" borderId="16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4" fillId="0" borderId="7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 wrapText="1"/>
    </xf>
    <xf numFmtId="43" fontId="4" fillId="0" borderId="9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0" fillId="0" borderId="5" xfId="0" applyBorder="1"/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9" fontId="4" fillId="0" borderId="8" xfId="2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justify" vertical="center"/>
    </xf>
    <xf numFmtId="0" fontId="7" fillId="0" borderId="1" xfId="0" applyFont="1" applyFill="1" applyBorder="1"/>
    <xf numFmtId="166" fontId="0" fillId="0" borderId="1" xfId="0" applyNumberFormat="1" applyFill="1" applyBorder="1"/>
    <xf numFmtId="0" fontId="3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9" fontId="3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justify" vertical="center" wrapText="1"/>
    </xf>
    <xf numFmtId="43" fontId="4" fillId="0" borderId="14" xfId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164" fontId="3" fillId="0" borderId="1" xfId="0" applyNumberFormat="1" applyFont="1" applyBorder="1"/>
    <xf numFmtId="9" fontId="4" fillId="0" borderId="1" xfId="2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/>
    <xf numFmtId="0" fontId="3" fillId="0" borderId="13" xfId="0" applyFont="1" applyBorder="1" applyAlignment="1">
      <alignment horizontal="center"/>
    </xf>
    <xf numFmtId="0" fontId="0" fillId="0" borderId="3" xfId="0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164" fontId="7" fillId="0" borderId="1" xfId="1" applyNumberFormat="1" applyFont="1" applyBorder="1"/>
    <xf numFmtId="0" fontId="5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/>
    </xf>
    <xf numFmtId="9" fontId="4" fillId="0" borderId="1" xfId="2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9" fontId="4" fillId="3" borderId="1" xfId="2" applyFont="1" applyFill="1" applyBorder="1" applyAlignment="1">
      <alignment horizontal="center" vertical="center" textRotation="90" wrapText="1"/>
    </xf>
    <xf numFmtId="164" fontId="4" fillId="3" borderId="1" xfId="1" applyNumberFormat="1" applyFont="1" applyFill="1" applyBorder="1"/>
    <xf numFmtId="164" fontId="4" fillId="3" borderId="1" xfId="1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9" fontId="4" fillId="3" borderId="8" xfId="2" applyFont="1" applyFill="1" applyBorder="1" applyAlignment="1">
      <alignment horizontal="center" vertical="center" textRotation="90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6" fontId="4" fillId="0" borderId="16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4" fillId="3" borderId="9" xfId="2" applyFont="1" applyFill="1" applyBorder="1" applyAlignment="1">
      <alignment horizontal="center" vertical="center" textRotation="90" wrapText="1"/>
    </xf>
    <xf numFmtId="164" fontId="4" fillId="3" borderId="5" xfId="1" applyNumberFormat="1" applyFont="1" applyFill="1" applyBorder="1" applyAlignment="1">
      <alignment horizontal="center" vertical="center" textRotation="90" wrapText="1"/>
    </xf>
    <xf numFmtId="9" fontId="4" fillId="0" borderId="9" xfId="2" applyFont="1" applyFill="1" applyBorder="1" applyAlignment="1">
      <alignment horizontal="center" vertical="center" wrapText="1"/>
    </xf>
    <xf numFmtId="164" fontId="0" fillId="3" borderId="1" xfId="1" applyNumberFormat="1" applyFont="1" applyFill="1" applyBorder="1"/>
    <xf numFmtId="164" fontId="2" fillId="3" borderId="1" xfId="1" applyNumberFormat="1" applyFont="1" applyFill="1" applyBorder="1"/>
    <xf numFmtId="0" fontId="3" fillId="3" borderId="19" xfId="0" applyFont="1" applyFill="1" applyBorder="1" applyAlignment="1">
      <alignment horizontal="left" vertical="center" wrapText="1"/>
    </xf>
    <xf numFmtId="9" fontId="6" fillId="3" borderId="25" xfId="2" applyFont="1" applyFill="1" applyBorder="1" applyAlignment="1">
      <alignment horizontal="center" vertical="center" textRotation="90" wrapText="1"/>
    </xf>
    <xf numFmtId="164" fontId="6" fillId="3" borderId="17" xfId="1" applyNumberFormat="1" applyFont="1" applyFill="1" applyBorder="1" applyAlignment="1">
      <alignment horizontal="center" vertical="center" textRotation="90" wrapText="1"/>
    </xf>
    <xf numFmtId="43" fontId="4" fillId="0" borderId="16" xfId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/>
    </xf>
    <xf numFmtId="164" fontId="9" fillId="3" borderId="23" xfId="1" applyNumberFormat="1" applyFont="1" applyFill="1" applyBorder="1"/>
    <xf numFmtId="164" fontId="1" fillId="3" borderId="1" xfId="1" applyNumberFormat="1" applyFont="1" applyFill="1" applyBorder="1"/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1" applyNumberFormat="1" applyFont="1" applyBorder="1"/>
    <xf numFmtId="164" fontId="2" fillId="0" borderId="0" xfId="0" applyNumberFormat="1" applyFont="1"/>
    <xf numFmtId="3" fontId="15" fillId="0" borderId="1" xfId="0" applyNumberFormat="1" applyFont="1" applyBorder="1"/>
    <xf numFmtId="3" fontId="13" fillId="0" borderId="1" xfId="0" applyNumberFormat="1" applyFont="1" applyBorder="1"/>
    <xf numFmtId="3" fontId="14" fillId="0" borderId="1" xfId="0" applyNumberFormat="1" applyFont="1" applyBorder="1" applyAlignment="1">
      <alignment wrapText="1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0" fillId="0" borderId="0" xfId="0" applyBorder="1"/>
    <xf numFmtId="164" fontId="2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/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0" fillId="0" borderId="27" xfId="0" applyBorder="1"/>
    <xf numFmtId="0" fontId="0" fillId="0" borderId="28" xfId="0" applyBorder="1"/>
    <xf numFmtId="0" fontId="0" fillId="0" borderId="25" xfId="0" applyBorder="1"/>
    <xf numFmtId="0" fontId="3" fillId="0" borderId="17" xfId="0" applyFont="1" applyFill="1" applyBorder="1" applyAlignment="1">
      <alignment horizontal="justify" vertical="center" wrapText="1"/>
    </xf>
    <xf numFmtId="43" fontId="4" fillId="0" borderId="17" xfId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Fill="1" applyBorder="1"/>
    <xf numFmtId="164" fontId="4" fillId="0" borderId="29" xfId="1" applyNumberFormat="1" applyFont="1" applyFill="1" applyBorder="1"/>
    <xf numFmtId="0" fontId="6" fillId="0" borderId="28" xfId="0" applyFont="1" applyFill="1" applyBorder="1" applyAlignment="1">
      <alignment horizontal="center" vertical="center" textRotation="90" wrapText="1"/>
    </xf>
    <xf numFmtId="164" fontId="4" fillId="0" borderId="30" xfId="1" applyNumberFormat="1" applyFont="1" applyFill="1" applyBorder="1" applyAlignment="1">
      <alignment horizontal="center" vertical="center" textRotation="90" wrapText="1"/>
    </xf>
    <xf numFmtId="0" fontId="0" fillId="0" borderId="28" xfId="0" applyFill="1" applyBorder="1"/>
    <xf numFmtId="164" fontId="4" fillId="3" borderId="17" xfId="1" applyNumberFormat="1" applyFont="1" applyFill="1" applyBorder="1" applyAlignment="1">
      <alignment horizontal="center" vertical="center" wrapText="1"/>
    </xf>
    <xf numFmtId="164" fontId="4" fillId="3" borderId="31" xfId="1" applyNumberFormat="1" applyFont="1" applyFill="1" applyBorder="1" applyAlignment="1">
      <alignment horizontal="center" vertical="center" wrapText="1"/>
    </xf>
    <xf numFmtId="164" fontId="6" fillId="3" borderId="29" xfId="1" applyNumberFormat="1" applyFont="1" applyFill="1" applyBorder="1" applyAlignment="1">
      <alignment horizontal="center" vertical="center" textRotation="90" wrapText="1"/>
    </xf>
    <xf numFmtId="0" fontId="0" fillId="0" borderId="10" xfId="0" applyBorder="1"/>
    <xf numFmtId="0" fontId="0" fillId="0" borderId="30" xfId="0" applyBorder="1"/>
    <xf numFmtId="9" fontId="4" fillId="3" borderId="17" xfId="2" applyFont="1" applyFill="1" applyBorder="1" applyAlignment="1">
      <alignment horizontal="center" vertical="center" wrapText="1"/>
    </xf>
    <xf numFmtId="164" fontId="4" fillId="3" borderId="17" xfId="2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/>
    <xf numFmtId="164" fontId="2" fillId="3" borderId="29" xfId="1" applyNumberFormat="1" applyFont="1" applyFill="1" applyBorder="1"/>
    <xf numFmtId="0" fontId="19" fillId="5" borderId="2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7" fillId="5" borderId="1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3" fillId="0" borderId="10" xfId="0" applyFont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/>
    <xf numFmtId="0" fontId="0" fillId="3" borderId="1" xfId="0" applyFill="1" applyBorder="1"/>
    <xf numFmtId="164" fontId="2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7" xfId="0" applyBorder="1"/>
    <xf numFmtId="164" fontId="0" fillId="0" borderId="17" xfId="0" applyNumberFormat="1" applyBorder="1"/>
    <xf numFmtId="164" fontId="0" fillId="0" borderId="17" xfId="0" applyNumberFormat="1" applyBorder="1" applyAlignment="1">
      <alignment textRotation="90"/>
    </xf>
    <xf numFmtId="164" fontId="3" fillId="0" borderId="17" xfId="0" applyNumberFormat="1" applyFont="1" applyBorder="1"/>
    <xf numFmtId="164" fontId="3" fillId="0" borderId="29" xfId="0" applyNumberFormat="1" applyFont="1" applyBorder="1"/>
    <xf numFmtId="0" fontId="0" fillId="0" borderId="38" xfId="0" applyBorder="1"/>
    <xf numFmtId="0" fontId="3" fillId="0" borderId="10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39" xfId="0" applyBorder="1"/>
    <xf numFmtId="10" fontId="4" fillId="0" borderId="16" xfId="2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166" fontId="0" fillId="0" borderId="10" xfId="0" applyNumberFormat="1" applyFill="1" applyBorder="1"/>
    <xf numFmtId="0" fontId="0" fillId="0" borderId="10" xfId="0" applyFill="1" applyBorder="1"/>
    <xf numFmtId="0" fontId="0" fillId="0" borderId="30" xfId="0" applyFill="1" applyBorder="1"/>
    <xf numFmtId="0" fontId="3" fillId="0" borderId="1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10" fontId="4" fillId="0" borderId="10" xfId="2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13" xfId="0" applyBorder="1"/>
    <xf numFmtId="0" fontId="0" fillId="0" borderId="41" xfId="0" applyBorder="1"/>
    <xf numFmtId="0" fontId="0" fillId="0" borderId="42" xfId="0" applyBorder="1"/>
    <xf numFmtId="0" fontId="0" fillId="0" borderId="26" xfId="0" applyBorder="1"/>
    <xf numFmtId="0" fontId="7" fillId="0" borderId="27" xfId="0" applyFont="1" applyBorder="1"/>
    <xf numFmtId="0" fontId="7" fillId="0" borderId="28" xfId="0" applyFont="1" applyBorder="1"/>
    <xf numFmtId="0" fontId="3" fillId="0" borderId="25" xfId="0" applyFont="1" applyBorder="1"/>
    <xf numFmtId="0" fontId="3" fillId="0" borderId="17" xfId="0" applyFont="1" applyBorder="1"/>
    <xf numFmtId="164" fontId="3" fillId="0" borderId="17" xfId="1" applyNumberFormat="1" applyFont="1" applyBorder="1"/>
    <xf numFmtId="164" fontId="3" fillId="0" borderId="29" xfId="1" applyNumberFormat="1" applyFont="1" applyBorder="1"/>
    <xf numFmtId="0" fontId="7" fillId="0" borderId="43" xfId="0" applyFont="1" applyBorder="1"/>
    <xf numFmtId="0" fontId="7" fillId="0" borderId="16" xfId="0" applyFont="1" applyBorder="1"/>
    <xf numFmtId="0" fontId="7" fillId="0" borderId="10" xfId="0" applyFont="1" applyBorder="1"/>
    <xf numFmtId="0" fontId="7" fillId="0" borderId="30" xfId="0" applyFont="1" applyBorder="1"/>
    <xf numFmtId="0" fontId="3" fillId="0" borderId="32" xfId="0" applyFont="1" applyBorder="1" applyAlignment="1">
      <alignment horizontal="center"/>
    </xf>
    <xf numFmtId="164" fontId="17" fillId="3" borderId="16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left" vertical="center" wrapText="1"/>
    </xf>
    <xf numFmtId="164" fontId="4" fillId="0" borderId="1" xfId="1" applyNumberFormat="1" applyFont="1" applyBorder="1"/>
    <xf numFmtId="164" fontId="7" fillId="0" borderId="1" xfId="1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0" fillId="0" borderId="0" xfId="0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justify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/>
    <xf numFmtId="164" fontId="3" fillId="3" borderId="17" xfId="0" applyNumberFormat="1" applyFont="1" applyFill="1" applyBorder="1"/>
    <xf numFmtId="0" fontId="26" fillId="0" borderId="1" xfId="0" applyFont="1" applyBorder="1"/>
    <xf numFmtId="164" fontId="26" fillId="0" borderId="1" xfId="1" applyNumberFormat="1" applyFont="1" applyBorder="1"/>
    <xf numFmtId="164" fontId="26" fillId="0" borderId="2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26" fillId="0" borderId="32" xfId="1" applyNumberFormat="1" applyFont="1" applyBorder="1"/>
    <xf numFmtId="164" fontId="0" fillId="0" borderId="2" xfId="1" applyNumberFormat="1" applyFont="1" applyBorder="1"/>
    <xf numFmtId="164" fontId="2" fillId="0" borderId="32" xfId="1" applyNumberFormat="1" applyFont="1" applyBorder="1"/>
    <xf numFmtId="164" fontId="2" fillId="0" borderId="16" xfId="1" applyNumberFormat="1" applyFont="1" applyBorder="1" applyAlignment="1">
      <alignment horizontal="center" vertical="center" wrapText="1"/>
    </xf>
    <xf numFmtId="164" fontId="26" fillId="0" borderId="20" xfId="1" applyNumberFormat="1" applyFont="1" applyBorder="1"/>
    <xf numFmtId="164" fontId="23" fillId="0" borderId="10" xfId="1" applyNumberFormat="1" applyFont="1" applyBorder="1" applyAlignment="1">
      <alignment horizontal="center" vertical="center" wrapText="1"/>
    </xf>
    <xf numFmtId="164" fontId="17" fillId="0" borderId="32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6" fillId="10" borderId="15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6" fillId="10" borderId="48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10" borderId="58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166" fontId="4" fillId="0" borderId="21" xfId="2" applyNumberFormat="1" applyFont="1" applyFill="1" applyBorder="1" applyAlignment="1">
      <alignment horizontal="center" vertical="center" wrapText="1"/>
    </xf>
    <xf numFmtId="166" fontId="4" fillId="0" borderId="10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10" borderId="8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164" fontId="0" fillId="0" borderId="1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164" fontId="0" fillId="6" borderId="1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ACTIVIDADES%20NATAGA\PLAN%20DE%20ACCION%20NATAGA\MATRIZ%20PLAN%20DE%20ACCION%20NAT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. DESPLAZADA"/>
      <sheetName val="POBLAC VULNERABLE"/>
      <sheetName val="POBLACION ATENDIDA 2012-2015"/>
      <sheetName val="PA OFERTA INSTITUC.2012-2015"/>
      <sheetName val="PLAN INDICATIVO EDUCACION"/>
      <sheetName val="PLAN INDICATIVO SALUD"/>
      <sheetName val="PI AGUA POT.SB"/>
      <sheetName val="PI CULTURA"/>
      <sheetName val="PI.DEPORTE.REC"/>
      <sheetName val="P.I VIVIENDA"/>
      <sheetName val="PI. COBERT. OTROS SERV."/>
      <sheetName val="PI.INFRAEST.VIAL"/>
      <sheetName val="PI. EQUIPAM"/>
      <sheetName val="PI TIC"/>
      <sheetName val="PI AMBIENTE"/>
      <sheetName val="PI AGRICOLA"/>
      <sheetName val="PI DESARROLL ECOM"/>
      <sheetName val="PI JUSTICIA"/>
      <sheetName val="PI DESAR.COM"/>
      <sheetName val="PI.POB.VULNER."/>
      <sheetName val="PI.FORT.INST."/>
      <sheetName val="PI.TURISMO"/>
      <sheetName val="PI.EOT"/>
      <sheetName val="SEGUIMIENTO PA"/>
    </sheetNames>
    <sheetDataSet>
      <sheetData sheetId="0" refreshError="1"/>
      <sheetData sheetId="1" refreshError="1"/>
      <sheetData sheetId="2" refreshError="1"/>
      <sheetData sheetId="3" refreshError="1">
        <row r="6">
          <cell r="S6" t="str">
            <v>Dotacion de elementos e implementos educativos para mejorar la cobertura escolar en las IE del Municipio</v>
          </cell>
        </row>
        <row r="9">
          <cell r="S9" t="str">
            <v>Proyecto para la construccion colegio IE las Mercedes</v>
          </cell>
        </row>
        <row r="12">
          <cell r="S12" t="str">
            <v>Fortalecimiento del saber mediante el apoyo a estudiantes de ultimo grado para pruebas icfes</v>
          </cell>
        </row>
        <row r="13">
          <cell r="S13" t="str">
            <v xml:space="preserve">Mejoramiento de la Calidad de la educacion mediante el servicio de Transporte escolar para las cuatro (4) IE  </v>
          </cell>
        </row>
        <row r="14">
          <cell r="S14" t="str">
            <v xml:space="preserve">Apoyo a la formulacion del Plan Decenal de las IE </v>
          </cell>
        </row>
        <row r="15">
          <cell r="S15" t="str">
            <v xml:space="preserve">Adecuacion, Dotacion y  Mejoramiento  del area para la instrucción tecnica y superior </v>
          </cell>
        </row>
        <row r="17">
          <cell r="S17" t="str">
            <v>Apoyo al foro educativo para mejorar la calidad educativa y jornadas pedagogicas</v>
          </cell>
        </row>
        <row r="18">
          <cell r="S18" t="str">
            <v>Dotacion de implementos educativos y material didactico escolar para las IE del Municipio</v>
          </cell>
        </row>
        <row r="19">
          <cell r="S19" t="str">
            <v xml:space="preserve">Apoyo al programa de alimentacion escolar de las IE </v>
          </cell>
        </row>
        <row r="20">
          <cell r="S20" t="str">
            <v>Proyecto instrucción  integral para mejorar las condiciones de aprendizaje de niños y niñas con discapacidad   2013-2015</v>
          </cell>
        </row>
        <row r="21">
          <cell r="S21" t="str">
            <v>Proyecto " Plan de Mejoramiento de lengua extranjera en las IE del Municipio</v>
          </cell>
        </row>
        <row r="22">
          <cell r="S22" t="str">
            <v>Proyecto "Implementacion del programa de albabetizacion de adultos 2013-2015</v>
          </cell>
        </row>
        <row r="27">
          <cell r="S27" t="str">
            <v>Aplicación de la Norma NTC IS0, para mejorar estandares de calidad de la ESE Luis Antonio Mojica.</v>
          </cell>
        </row>
        <row r="28">
          <cell r="S28" t="str">
            <v>Apoyo y Fortalecimiento de la Direccion Local de salud(Sivigila-Profesional apoyo-Riesgos profesionales(salud ocupacional)</v>
          </cell>
        </row>
        <row r="43">
          <cell r="S43" t="str">
            <v>Identificacion y actualizacion de los suscriptores de acueductos  Rurales</v>
          </cell>
        </row>
        <row r="44">
          <cell r="S44" t="str">
            <v xml:space="preserve">Construccion, ampliaciom, mejoramiento y rehabilitacion de acueductos </v>
          </cell>
        </row>
        <row r="45">
          <cell r="S45" t="str">
            <v xml:space="preserve">Identificacion y actualizacion de los suscriptores de acueductos Urbanos </v>
          </cell>
        </row>
        <row r="46">
          <cell r="S46" t="str">
            <v>Plan Departamental de Aguas- Vigencias Futuras</v>
          </cell>
        </row>
        <row r="47">
          <cell r="S47" t="str">
            <v>Reparacion y/o mantenimiento Alcantarillado Urbano y Rural</v>
          </cell>
        </row>
        <row r="48">
          <cell r="S48" t="str">
            <v>Elaboracion del estudio y diseño para la  implementacion del servicio de potabilizacion de agua para servicio urbano y rural</v>
          </cell>
        </row>
        <row r="49">
          <cell r="S49" t="str">
            <v>Construccion de Baterias Sanitarias en la zona urbana y rural</v>
          </cell>
        </row>
        <row r="50">
          <cell r="S50" t="str">
            <v>Barrido, recoleccion y disposicion final de residuos solidos urbanos</v>
          </cell>
        </row>
        <row r="51">
          <cell r="S51" t="str">
            <v>Jornadas de sencibilizacion y educacion en la aplicación del comparendo ambiental</v>
          </cell>
        </row>
        <row r="52">
          <cell r="S52" t="str">
            <v>Ampliacion de cobertura de redes de alcantarillado para el tratamiento de aguas servidas</v>
          </cell>
        </row>
        <row r="53">
          <cell r="S53" t="str">
            <v>Apoyo en la optimizacion y manejo de la Planta de Tratamiento de aguas residuales</v>
          </cell>
        </row>
        <row r="54">
          <cell r="S54" t="str">
            <v>Aplicación de la norma con la implementacion de subsidios para estratos 1,2,3</v>
          </cell>
        </row>
        <row r="55">
          <cell r="S55" t="str">
            <v>Estudio y diseños para la articulacion a la planta de tratamiento de aguas servidas del Barrio Villa del Rosario y el Colegio las Mercedes.</v>
          </cell>
        </row>
        <row r="56">
          <cell r="S56" t="str">
            <v>Convenio de Cooperacion para la adquisiscion del Nuevo lote para el tratamiento y disposicion final de residuos solidos urbanos</v>
          </cell>
        </row>
        <row r="58">
          <cell r="S58" t="str">
            <v>Implementacion y ejecucion proyecto de telecomunicaciones internet  para todos y modernizacion de la sistematizacion de las entidades publicas</v>
          </cell>
        </row>
        <row r="60">
          <cell r="S60" t="str">
            <v>Dotacion de Instrumentos, elementos para el funcionamiento de la Banda Municipal, Grupos artisticos y folcloricos y trajes tipicos casa de la Cultura</v>
          </cell>
        </row>
        <row r="62">
          <cell r="S62" t="str">
            <v xml:space="preserve">Apoyo a eventos culturales tradicionales y Muestras folcloricas  </v>
          </cell>
        </row>
        <row r="63">
          <cell r="S63" t="str">
            <v>Incentivo a la Jornada de peregrinacion como promocion del Turismo religioso</v>
          </cell>
        </row>
        <row r="65">
          <cell r="S65" t="str">
            <v>Fortalecimiento de la sinfonica juvenil municipal</v>
          </cell>
        </row>
        <row r="66">
          <cell r="S66" t="str">
            <v>Direccion e instrucción en formacion musical, artistica y cultural</v>
          </cell>
        </row>
        <row r="67">
          <cell r="S67" t="str">
            <v>Fortalecimiento para el mejoramiento de la infraestructura cultural</v>
          </cell>
        </row>
        <row r="68">
          <cell r="S68" t="str">
            <v xml:space="preserve">Radio Comunitaria para la gente como apropicacion del patrimonio cultural </v>
          </cell>
        </row>
        <row r="69">
          <cell r="S69" t="str">
            <v>Fortalecimiento escuela de Musica Municipio de Nataga</v>
          </cell>
        </row>
        <row r="70">
          <cell r="S70" t="str">
            <v xml:space="preserve">Gestion y facilitacion de procesos de participacion cultural institucional </v>
          </cell>
        </row>
        <row r="72">
          <cell r="S72" t="str">
            <v>Fortalecimiento para la practica del Deporte la recreacion y la sana convivencia de niñ@s , jovenes, adolescentes y adultos del Municipio de Nataga</v>
          </cell>
        </row>
        <row r="74">
          <cell r="S74" t="str">
            <v>Apoyo a las actividades de recreacion y sana convivencia de la poblacion vulnerable y discapacitada</v>
          </cell>
        </row>
        <row r="76">
          <cell r="S76" t="str">
            <v xml:space="preserve">Apoyo a la Formacion y Capacitacion deportiva  </v>
          </cell>
        </row>
        <row r="77">
          <cell r="S77" t="str">
            <v>Apoyo a jornadas ludicas, deportivas y de convivencia ciudadana para el aprovechamiento del tiempo libre</v>
          </cell>
        </row>
        <row r="79">
          <cell r="S79" t="str">
            <v>Rehubicacion viviendas en zonas de riesgo vereda yarumal</v>
          </cell>
        </row>
        <row r="82">
          <cell r="S82" t="str">
            <v>Apoyo a la Gestion para la supervision y seguimiento de las obras de viviendade interes social</v>
          </cell>
        </row>
        <row r="83">
          <cell r="S83" t="str">
            <v>Mejoramiento de vivienda rural y urbana(Logro de habitabilidad- extrema pobreza)</v>
          </cell>
        </row>
        <row r="88">
          <cell r="S88" t="str">
            <v>Proyecto para gestion de instalacion de gas natural domiciliario , programa nacional de masificacion de gas natural(Ministerio de Minas y Energia-Division de Gas Natural)</v>
          </cell>
        </row>
        <row r="91">
          <cell r="S91" t="str">
            <v>Mantenimiento General de alumbrado publico de la Zona Urbana y ampliacion de los barrios Juan Felix Londoño, Villa del Rosario.</v>
          </cell>
        </row>
        <row r="93">
          <cell r="S93" t="str">
            <v xml:space="preserve">Gestion para ejecucion del Proyecto presentado al Ministerio de las telecomunicaciones y las comunicaciones "Fortalecimiento de las telecomunicaciones y los sistemas del la Alcaldia Municipal; IE Las Mercedes y la ESE Luis Antonio Mojica" </v>
          </cell>
        </row>
        <row r="96">
          <cell r="S96" t="str">
            <v>Depuracion de los equipos de sistemas que cumplieron la vida util de la Alcaldia</v>
          </cell>
        </row>
        <row r="98">
          <cell r="S98" t="str">
            <v>Optimizacion de papel con la sistematizacion de la correspondencia recibida y despachada  implementacion de un sistema activo de reciclaje</v>
          </cell>
        </row>
        <row r="100">
          <cell r="S100" t="str">
            <v>Apoyo profesional para atender poblacion vulnerable relacionada con adultos, discapacitados, infantil, jovenes, adolescentes y mujer</v>
          </cell>
        </row>
        <row r="101">
          <cell r="S101" t="str">
            <v>Financiacion y apoyo para el funcionamiento de la comisaria de Familia</v>
          </cell>
        </row>
        <row r="102">
          <cell r="S102" t="str">
            <v>Dotacion de elementos a la Policia nacional para la minimizacion del riesgo y el fortalecimiento de las actividades de convivencia ciudadana</v>
          </cell>
        </row>
        <row r="103">
          <cell r="S103" t="str">
            <v>Apoyo centros de reclusion</v>
          </cell>
        </row>
        <row r="105">
          <cell r="S105" t="str">
            <v>Apoyo economico para el funcionamiento, operación  y actividades logisticas al hogar refugio san jose y demas actividades con el resto de la poblacion mayor</v>
          </cell>
        </row>
        <row r="106">
          <cell r="S106" t="str">
            <v>Dotacion aula multifuncional hogar agrupado urbano, para atender la primera infancia</v>
          </cell>
        </row>
        <row r="108">
          <cell r="S108" t="str">
            <v xml:space="preserve">Acciones y actividades para la Prevencion de  la Violencia intrafamiliar en el Municipio </v>
          </cell>
        </row>
        <row r="109">
          <cell r="S109" t="str">
            <v>Formacion empresarial para la poblacion discapacitada y mujeres cabeza de hogar</v>
          </cell>
        </row>
        <row r="110">
          <cell r="S110" t="str">
            <v>Programas de atencion a desplazados</v>
          </cell>
        </row>
        <row r="111">
          <cell r="S111" t="str">
            <v>Apoyo a la gestion para el desarrollo de actividades de los programas sociales de Red Unidos y familias en accion</v>
          </cell>
        </row>
        <row r="115">
          <cell r="S115" t="str">
            <v>Reparacion, Mantenimiento y adquisicion de repuestos y elementos de los vehiculos de maquinaria pesada para atender el mejoramiento de las vias rurales y urbanas</v>
          </cell>
        </row>
        <row r="117">
          <cell r="S117" t="str">
            <v>Combustible para atender el mejoramiento de las vias urbanas y rurales</v>
          </cell>
        </row>
        <row r="125">
          <cell r="S125" t="str">
            <v>Adecuacion matadero Municipal</v>
          </cell>
        </row>
        <row r="127">
          <cell r="S127" t="str">
            <v>Estudio juridico adquisicion del lote para la rehubicacion del cuartel de policia</v>
          </cell>
        </row>
        <row r="130">
          <cell r="S130" t="str">
            <v>Gestion para la compra de predios según ofertas para desarrollar en el año 2013- Contratacion de avaluos</v>
          </cell>
        </row>
        <row r="131">
          <cell r="S131" t="str">
            <v>Conservacion, preservacion y reforestacion de los parques naturales municipales CAM- MUNICIPIO</v>
          </cell>
        </row>
        <row r="132">
          <cell r="S132" t="str">
            <v>Apoyo al sistema de alerta para minimizar el riesgo, mediante el control, conservacion de los recursos naturales  y vigilancia  ambiental</v>
          </cell>
        </row>
        <row r="133">
          <cell r="S133" t="str">
            <v>Proyecto para convenio con J.A.C, para aislamiento, vigilancia y conservacion de los predios adquiridos por el Municipio</v>
          </cell>
        </row>
        <row r="134">
          <cell r="S134" t="str">
            <v xml:space="preserve"> Formulacion del Plan Ambiental  y actulizacion del PGIRS</v>
          </cell>
        </row>
        <row r="136">
          <cell r="S136" t="str">
            <v>Plan de contingencias fiesta de las Mercedes, eventos tradicionales y feriales</v>
          </cell>
        </row>
        <row r="138">
          <cell r="S138" t="str">
            <v>Prevencion y Atencion para disminuir el riesgo</v>
          </cell>
        </row>
        <row r="139">
          <cell r="S139" t="str">
            <v>Convenio para el funcionamiento y desarrollo de actividades del cuerpo de Bomberos, con el fin de atender y prevenir el riesgo</v>
          </cell>
        </row>
        <row r="140">
          <cell r="S140" t="str">
            <v xml:space="preserve"> Reforestacion y Conservacion de los recursos naturales- Gestion CAM y Ministerio del Ambiente</v>
          </cell>
        </row>
        <row r="141">
          <cell r="S141" t="str">
            <v>Construccion de Baterias Sanitarias, Pozos Septicos y Beneficiaderos ecologicos</v>
          </cell>
        </row>
        <row r="142">
          <cell r="S142" t="str">
            <v>Reformulacion, revision y ajuste del EOT.</v>
          </cell>
        </row>
        <row r="147">
          <cell r="S147" t="str">
            <v>Fortalecimiento para la sostenibilidad del Proyecto productivo mujer Rural - Café Especial</v>
          </cell>
        </row>
        <row r="151">
          <cell r="S151" t="str">
            <v>Apoyo a la formulacion de proyectos Fondo Emprender</v>
          </cell>
        </row>
        <row r="152">
          <cell r="S152" t="str">
            <v>Capacitacion a grupos, organizaciones productivas y de pequeña empresa</v>
          </cell>
        </row>
        <row r="153">
          <cell r="S153" t="str">
            <v>Rueda de Negocios para el sector productivo</v>
          </cell>
        </row>
        <row r="156">
          <cell r="S156" t="str">
            <v>Capacitacion a Juntas de Accion Comunal y organizaciones solidarias</v>
          </cell>
        </row>
        <row r="158">
          <cell r="S158" t="str">
            <v>Preparacion, Elaboracion y Desarrollo de la agenda 2012-2013 de rendicion de cuentas</v>
          </cell>
        </row>
        <row r="159">
          <cell r="S159" t="str">
            <v>Apoyo al Consejo Municipal de Planeacion</v>
          </cell>
        </row>
        <row r="161">
          <cell r="S161" t="str">
            <v>Acciones y actividades conducentes al mejoramiento de la calidad y la capacidad de gestion tecnica, administrativa e institucional</v>
          </cell>
        </row>
        <row r="162">
          <cell r="S162" t="str">
            <v xml:space="preserve">Fortaleciemiento de las actividades Institucionales de apoyo a la  gestion Tecnica, administrativa, de control y  sistema de Planeacion </v>
          </cell>
        </row>
        <row r="163">
          <cell r="S163" t="str">
            <v>Actualizacion, ordenamiento y mejoramiento del archivo municipal en cumplimiento a la ley 594 de 2005.</v>
          </cell>
        </row>
        <row r="164">
          <cell r="S164" t="str">
            <v>Evaluacion, seguimiento y control del Plan de Desarrollo</v>
          </cell>
        </row>
        <row r="165">
          <cell r="S165" t="str">
            <v xml:space="preserve">Capacitacion al personal de la Alcaldia, para el fortalecimiento de los sistemas tecnicos y administrativos </v>
          </cell>
        </row>
        <row r="166">
          <cell r="S166" t="str">
            <v>Apoyo y Fortalecimiento del Sistema de Control Interno y Calidad norma NTC</v>
          </cell>
        </row>
        <row r="169">
          <cell r="S169" t="str">
            <v xml:space="preserve">Adecuacion de sitios turisticos </v>
          </cell>
        </row>
        <row r="170">
          <cell r="S170" t="str">
            <v>Representacion, Promocion y divulgacion  del Tursimo religioso en sus diferentes manifestaciones</v>
          </cell>
        </row>
        <row r="171">
          <cell r="S171" t="str">
            <v>Propuesta para el fortalecimiento del Museo Religioso</v>
          </cell>
        </row>
        <row r="172">
          <cell r="S172" t="str">
            <v>Apoyo a la formacion empresarial de artesanos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K8" t="str">
            <v>Apoyo a la Gestion para el seguimiento de obras de infraestrucutra vial rural y urbana</v>
          </cell>
        </row>
      </sheetData>
      <sheetData sheetId="12" refreshError="1">
        <row r="5">
          <cell r="K5" t="str">
            <v>Adecuacion y mantenimiento galeria Municipal</v>
          </cell>
        </row>
      </sheetData>
      <sheetData sheetId="13" refreshError="1"/>
      <sheetData sheetId="14" refreshError="1"/>
      <sheetData sheetId="15" refreshError="1">
        <row r="5">
          <cell r="K5" t="str">
            <v>Profesional de Apoyo a la Asistencia tecnica a Pequeños Productores</v>
          </cell>
        </row>
        <row r="6">
          <cell r="K6" t="str">
            <v>Convenio Mpio Asomsurca - Incentivo Asistencia Tecnica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2"/>
  <sheetViews>
    <sheetView tabSelected="1" topLeftCell="B1" zoomScaleNormal="75" workbookViewId="0">
      <pane ySplit="5" topLeftCell="A36" activePane="bottomLeft" state="frozen"/>
      <selection pane="bottomLeft" activeCell="E38" sqref="E38"/>
    </sheetView>
  </sheetViews>
  <sheetFormatPr baseColWidth="10" defaultColWidth="11.42578125" defaultRowHeight="15"/>
  <cols>
    <col min="1" max="1" width="17" customWidth="1"/>
    <col min="2" max="2" width="56" customWidth="1"/>
    <col min="3" max="3" width="5" customWidth="1"/>
    <col min="4" max="4" width="13.7109375" customWidth="1"/>
    <col min="5" max="5" width="12.7109375" customWidth="1"/>
    <col min="6" max="6" width="13.42578125" customWidth="1"/>
    <col min="7" max="7" width="14.85546875" customWidth="1"/>
    <col min="8" max="8" width="12.42578125" customWidth="1"/>
    <col min="9" max="9" width="13.5703125" customWidth="1"/>
    <col min="10" max="10" width="7.7109375" customWidth="1"/>
    <col min="11" max="11" width="7.42578125" customWidth="1"/>
    <col min="12" max="12" width="8.85546875" customWidth="1"/>
    <col min="13" max="13" width="8.42578125" customWidth="1"/>
  </cols>
  <sheetData>
    <row r="1" spans="1:13" ht="18" customHeight="1">
      <c r="A1" s="351" t="s">
        <v>118</v>
      </c>
      <c r="B1" s="351"/>
      <c r="C1" s="352">
        <v>2013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18" customHeight="1">
      <c r="A2" s="351" t="s">
        <v>117</v>
      </c>
      <c r="B2" s="351"/>
      <c r="C2" s="353" t="s">
        <v>4</v>
      </c>
      <c r="D2" s="353" t="s">
        <v>256</v>
      </c>
      <c r="E2" s="353" t="s">
        <v>295</v>
      </c>
      <c r="F2" s="353" t="s">
        <v>163</v>
      </c>
      <c r="G2" s="353" t="s">
        <v>112</v>
      </c>
      <c r="H2" s="353" t="s">
        <v>107</v>
      </c>
      <c r="I2" s="353" t="s">
        <v>108</v>
      </c>
      <c r="J2" s="353" t="s">
        <v>102</v>
      </c>
      <c r="K2" s="353" t="s">
        <v>103</v>
      </c>
      <c r="L2" s="353" t="s">
        <v>109</v>
      </c>
      <c r="M2" s="353" t="s">
        <v>121</v>
      </c>
    </row>
    <row r="3" spans="1:13" ht="24.75" customHeight="1">
      <c r="A3" s="358" t="s">
        <v>2</v>
      </c>
      <c r="B3" s="358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38.25" customHeight="1">
      <c r="A4" s="356" t="s">
        <v>120</v>
      </c>
      <c r="B4" s="351" t="s">
        <v>167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17.25" customHeight="1">
      <c r="A5" s="357"/>
      <c r="B5" s="351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7.25" customHeight="1">
      <c r="A6" s="4"/>
      <c r="B6" s="27" t="s">
        <v>114</v>
      </c>
      <c r="C6" s="102"/>
      <c r="D6" s="102"/>
      <c r="E6" s="69"/>
      <c r="F6" s="69"/>
      <c r="G6" s="69"/>
      <c r="H6" s="69"/>
      <c r="I6" s="69"/>
      <c r="J6" s="69"/>
      <c r="K6" s="69"/>
      <c r="L6" s="69"/>
      <c r="M6" s="69"/>
    </row>
    <row r="7" spans="1:13" ht="31.5" customHeight="1">
      <c r="A7" s="4"/>
      <c r="B7" s="89" t="s">
        <v>0</v>
      </c>
      <c r="C7" s="29"/>
      <c r="D7" s="29"/>
      <c r="E7" s="18"/>
      <c r="F7" s="22"/>
      <c r="G7" s="18"/>
      <c r="H7" s="18"/>
      <c r="I7" s="18"/>
      <c r="J7" s="16"/>
      <c r="K7" s="4"/>
      <c r="L7" s="4"/>
      <c r="M7" s="4"/>
    </row>
    <row r="8" spans="1:13" ht="42" customHeight="1">
      <c r="A8" s="4"/>
      <c r="B8" s="32" t="str">
        <f>'[1]PA OFERTA INSTITUC.2012-2015'!$S$6</f>
        <v>Dotacion de elementos e implementos educativos para mejorar la cobertura escolar en las IE del Municipio</v>
      </c>
      <c r="C8" s="29">
        <v>4</v>
      </c>
      <c r="D8" s="29"/>
      <c r="E8" s="18"/>
      <c r="F8" s="22">
        <v>5000000</v>
      </c>
      <c r="G8" s="18"/>
      <c r="H8" s="18"/>
      <c r="I8" s="18"/>
      <c r="J8" s="16"/>
      <c r="K8" s="4"/>
      <c r="L8" s="4"/>
      <c r="M8" s="4"/>
    </row>
    <row r="9" spans="1:13" ht="45" customHeight="1">
      <c r="A9" s="4"/>
      <c r="B9" s="89" t="s">
        <v>15</v>
      </c>
      <c r="C9" s="29"/>
      <c r="D9" s="29"/>
      <c r="E9" s="18"/>
      <c r="F9" s="22"/>
      <c r="G9" s="18"/>
      <c r="H9" s="18"/>
      <c r="I9" s="18"/>
      <c r="J9" s="4"/>
      <c r="K9" s="4"/>
      <c r="L9" s="4"/>
      <c r="M9" s="4"/>
    </row>
    <row r="10" spans="1:13" ht="58.5" customHeight="1">
      <c r="A10" s="4"/>
      <c r="B10" s="55" t="s">
        <v>311</v>
      </c>
      <c r="C10" s="29">
        <v>5</v>
      </c>
      <c r="D10" s="29"/>
      <c r="E10" s="18"/>
      <c r="F10" s="22">
        <v>61479800</v>
      </c>
      <c r="G10" s="18"/>
      <c r="H10" s="18"/>
      <c r="I10" s="18"/>
      <c r="J10" s="4"/>
      <c r="K10" s="4"/>
      <c r="L10" s="4"/>
      <c r="M10" s="4"/>
    </row>
    <row r="11" spans="1:13" ht="38.25" customHeight="1">
      <c r="A11" s="4"/>
      <c r="B11" s="89" t="s">
        <v>6</v>
      </c>
      <c r="C11" s="29"/>
      <c r="D11" s="29"/>
      <c r="E11" s="18"/>
      <c r="F11" s="18"/>
      <c r="G11" s="18"/>
      <c r="H11" s="18"/>
      <c r="I11" s="36"/>
      <c r="J11" s="4"/>
      <c r="K11" s="4"/>
      <c r="L11" s="4"/>
      <c r="M11" s="4"/>
    </row>
    <row r="12" spans="1:13" ht="38.25" customHeight="1">
      <c r="A12" s="4"/>
      <c r="B12" s="32" t="s">
        <v>6</v>
      </c>
      <c r="C12" s="29">
        <v>1</v>
      </c>
      <c r="D12" s="29"/>
      <c r="E12" s="18"/>
      <c r="F12" s="18"/>
      <c r="G12" s="18"/>
      <c r="H12" s="18"/>
      <c r="I12" s="36">
        <v>10000000</v>
      </c>
      <c r="J12" s="4"/>
      <c r="K12" s="4"/>
      <c r="L12" s="4"/>
      <c r="M12" s="4"/>
    </row>
    <row r="13" spans="1:13" ht="45" customHeight="1">
      <c r="A13" s="4"/>
      <c r="B13" s="89" t="s">
        <v>14</v>
      </c>
      <c r="C13" s="30"/>
      <c r="D13" s="30"/>
      <c r="E13" s="18"/>
      <c r="F13" s="18"/>
      <c r="G13" s="18"/>
      <c r="H13" s="18"/>
      <c r="I13" s="18"/>
      <c r="J13" s="4"/>
      <c r="K13" s="4"/>
      <c r="L13" s="4"/>
      <c r="M13" s="4"/>
    </row>
    <row r="14" spans="1:13" ht="31.5" customHeight="1">
      <c r="A14" s="4"/>
      <c r="B14" s="32" t="str">
        <f>'[1]PA OFERTA INSTITUC.2012-2015'!$S$9</f>
        <v>Proyecto para la construccion colegio IE las Mercedes</v>
      </c>
      <c r="C14" s="30">
        <v>1</v>
      </c>
      <c r="D14" s="30"/>
      <c r="E14" s="18"/>
      <c r="F14" s="18">
        <v>100</v>
      </c>
      <c r="G14" s="18"/>
      <c r="H14" s="18"/>
      <c r="I14" s="18"/>
      <c r="J14" s="4"/>
      <c r="K14" s="4"/>
      <c r="L14" s="4"/>
      <c r="M14" s="4"/>
    </row>
    <row r="15" spans="1:13" ht="48.75" customHeight="1">
      <c r="A15" s="4"/>
      <c r="B15" s="89" t="s">
        <v>1</v>
      </c>
      <c r="C15" s="30"/>
      <c r="D15" s="30"/>
      <c r="E15" s="18"/>
      <c r="F15" s="22"/>
      <c r="G15" s="18"/>
      <c r="H15" s="18"/>
      <c r="I15" s="18"/>
      <c r="J15" s="4"/>
      <c r="K15" s="4"/>
      <c r="L15" s="4"/>
      <c r="M15" s="4"/>
    </row>
    <row r="16" spans="1:13" ht="46.5" customHeight="1">
      <c r="A16" s="4"/>
      <c r="B16" s="32" t="s">
        <v>312</v>
      </c>
      <c r="C16" s="30">
        <v>3</v>
      </c>
      <c r="D16" s="30"/>
      <c r="E16" s="18"/>
      <c r="F16" s="22">
        <v>20000000</v>
      </c>
      <c r="G16" s="18"/>
      <c r="H16" s="18"/>
      <c r="I16" s="18"/>
      <c r="J16" s="4"/>
      <c r="K16" s="4"/>
      <c r="L16" s="4"/>
      <c r="M16" s="4"/>
    </row>
    <row r="17" spans="1:13" ht="23.25" customHeight="1">
      <c r="A17" s="4"/>
      <c r="B17" s="90" t="s">
        <v>104</v>
      </c>
      <c r="C17" s="30"/>
      <c r="D17" s="30"/>
      <c r="E17" s="18"/>
      <c r="F17" s="22"/>
      <c r="G17" s="18"/>
      <c r="H17" s="18"/>
      <c r="I17" s="18"/>
      <c r="J17" s="4"/>
      <c r="K17" s="4"/>
      <c r="L17" s="4"/>
      <c r="M17" s="4"/>
    </row>
    <row r="18" spans="1:13" ht="25.5" customHeight="1">
      <c r="A18" s="4"/>
      <c r="B18" s="89" t="s">
        <v>7</v>
      </c>
      <c r="C18" s="30"/>
      <c r="D18" s="30"/>
      <c r="E18" s="18"/>
      <c r="F18" s="37"/>
      <c r="G18" s="18"/>
      <c r="H18" s="18"/>
      <c r="I18" s="18"/>
      <c r="J18" s="4"/>
      <c r="K18" s="4"/>
      <c r="L18" s="4"/>
      <c r="M18" s="4"/>
    </row>
    <row r="19" spans="1:13" ht="40.5" customHeight="1">
      <c r="A19" s="4"/>
      <c r="B19" s="32" t="str">
        <f>'[1]PA OFERTA INSTITUC.2012-2015'!$S$12</f>
        <v>Fortalecimiento del saber mediante el apoyo a estudiantes de ultimo grado para pruebas icfes</v>
      </c>
      <c r="C19" s="30"/>
      <c r="D19" s="30"/>
      <c r="E19" s="18"/>
      <c r="F19" s="18"/>
      <c r="G19" s="18"/>
      <c r="H19" s="18"/>
      <c r="I19" s="18">
        <v>8000000</v>
      </c>
      <c r="J19" s="4"/>
      <c r="K19" s="4"/>
      <c r="L19" s="4"/>
      <c r="M19" s="4"/>
    </row>
    <row r="20" spans="1:13" ht="28.5" customHeight="1">
      <c r="A20" s="4"/>
      <c r="B20" s="89" t="s">
        <v>8</v>
      </c>
      <c r="C20" s="30"/>
      <c r="D20" s="30"/>
      <c r="E20" s="18"/>
      <c r="F20" s="18"/>
      <c r="G20" s="18"/>
      <c r="H20" s="18"/>
      <c r="I20" s="18"/>
      <c r="J20" s="4"/>
      <c r="K20" s="4"/>
      <c r="L20" s="4"/>
      <c r="M20" s="4"/>
    </row>
    <row r="21" spans="1:13" ht="42.75" customHeight="1">
      <c r="A21" s="4"/>
      <c r="B21" s="32" t="str">
        <f>'[1]PA OFERTA INSTITUC.2012-2015'!$S$13</f>
        <v xml:space="preserve">Mejoramiento de la Calidad de la educacion mediante el servicio de Transporte escolar para las cuatro (4) IE  </v>
      </c>
      <c r="C21" s="31"/>
      <c r="D21" s="31"/>
      <c r="E21" s="18"/>
      <c r="F21" s="18">
        <v>60000000</v>
      </c>
      <c r="G21" s="18"/>
      <c r="H21" s="18"/>
      <c r="I21" s="18">
        <v>12725000</v>
      </c>
      <c r="J21" s="4"/>
      <c r="K21" s="4"/>
      <c r="L21" s="4"/>
      <c r="M21" s="4"/>
    </row>
    <row r="22" spans="1:13" ht="25.5" customHeight="1">
      <c r="A22" s="4"/>
      <c r="B22" s="32" t="s">
        <v>304</v>
      </c>
      <c r="C22" s="31"/>
      <c r="D22" s="31"/>
      <c r="E22" s="18"/>
      <c r="F22" s="18">
        <v>100000000</v>
      </c>
      <c r="G22" s="18"/>
      <c r="H22" s="18"/>
      <c r="I22" s="18"/>
      <c r="J22" s="4"/>
      <c r="K22" s="4"/>
      <c r="L22" s="4"/>
      <c r="M22" s="4"/>
    </row>
    <row r="23" spans="1:13" ht="42.75" customHeight="1">
      <c r="A23" s="4"/>
      <c r="B23" s="32"/>
      <c r="C23" s="31"/>
      <c r="D23" s="31"/>
      <c r="E23" s="18"/>
      <c r="F23" s="18"/>
      <c r="G23" s="18"/>
      <c r="H23" s="18"/>
      <c r="I23" s="18"/>
      <c r="J23" s="4"/>
      <c r="K23" s="4"/>
      <c r="L23" s="4"/>
      <c r="M23" s="4"/>
    </row>
    <row r="24" spans="1:13" ht="23.25" customHeight="1">
      <c r="A24" s="4"/>
      <c r="B24" s="92" t="s">
        <v>115</v>
      </c>
      <c r="C24" s="31"/>
      <c r="D24" s="31"/>
      <c r="E24" s="18"/>
      <c r="F24" s="18"/>
      <c r="G24" s="18"/>
      <c r="H24" s="18"/>
      <c r="I24" s="18"/>
      <c r="J24" s="4"/>
      <c r="K24" s="4"/>
      <c r="L24" s="4"/>
      <c r="M24" s="4"/>
    </row>
    <row r="25" spans="1:13" ht="40.5" customHeight="1">
      <c r="A25" s="4"/>
      <c r="B25" s="85" t="s">
        <v>18</v>
      </c>
      <c r="C25" s="87" t="s">
        <v>23</v>
      </c>
      <c r="D25" s="87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22.5" customHeight="1">
      <c r="A26" s="4"/>
      <c r="B26" s="22" t="str">
        <f>'[1]PA OFERTA INSTITUC.2012-2015'!$S$14</f>
        <v xml:space="preserve">Apoyo a la formulacion del Plan Decenal de las IE </v>
      </c>
      <c r="C26" s="87"/>
      <c r="D26" s="87"/>
      <c r="E26" s="25"/>
      <c r="F26" s="25">
        <v>2000000</v>
      </c>
      <c r="G26" s="25"/>
      <c r="H26" s="25"/>
      <c r="I26" s="25"/>
      <c r="J26" s="25"/>
      <c r="K26" s="25"/>
      <c r="L26" s="25"/>
      <c r="M26" s="25"/>
    </row>
    <row r="27" spans="1:13" ht="57" customHeight="1">
      <c r="A27" s="4"/>
      <c r="B27" s="85" t="s">
        <v>17</v>
      </c>
      <c r="C27" s="87" t="s">
        <v>24</v>
      </c>
      <c r="D27" s="87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36" customHeight="1">
      <c r="A28" s="4"/>
      <c r="B28" s="325" t="str">
        <f>'[1]PA OFERTA INSTITUC.2012-2015'!$S$15</f>
        <v xml:space="preserve">Adecuacion, Dotacion y  Mejoramiento  del area para la instrucción tecnica y superior </v>
      </c>
      <c r="C28" s="87" t="s">
        <v>24</v>
      </c>
      <c r="D28" s="87"/>
      <c r="E28" s="18"/>
      <c r="F28" s="18">
        <v>3000000</v>
      </c>
      <c r="G28" s="18"/>
      <c r="H28" s="18"/>
      <c r="I28" s="18"/>
      <c r="J28" s="4"/>
      <c r="K28" s="4"/>
      <c r="L28" s="4"/>
      <c r="M28" s="4"/>
    </row>
    <row r="29" spans="1:13" ht="25.5" customHeight="1">
      <c r="A29" s="4"/>
      <c r="B29" s="85" t="s">
        <v>37</v>
      </c>
      <c r="C29" s="87"/>
      <c r="D29" s="87"/>
      <c r="E29" s="18"/>
      <c r="F29" s="18"/>
      <c r="G29" s="18"/>
      <c r="H29" s="18"/>
      <c r="I29" s="18"/>
      <c r="J29" s="4"/>
      <c r="K29" s="4"/>
      <c r="L29" s="4"/>
      <c r="M29" s="4"/>
    </row>
    <row r="30" spans="1:13" ht="30.75" customHeight="1">
      <c r="A30" s="4"/>
      <c r="B30" s="22" t="str">
        <f>'[1]PA OFERTA INSTITUC.2012-2015'!$S$17</f>
        <v>Apoyo al foro educativo para mejorar la calidad educativa y jornadas pedagogicas</v>
      </c>
      <c r="C30" s="88">
        <f>23/3</f>
        <v>7.666666666666667</v>
      </c>
      <c r="D30" s="88"/>
      <c r="E30" s="25"/>
      <c r="F30" s="25">
        <v>2000000</v>
      </c>
      <c r="G30" s="25"/>
      <c r="H30" s="25"/>
      <c r="I30" s="25"/>
      <c r="J30" s="25"/>
      <c r="K30" s="25"/>
      <c r="L30" s="25"/>
      <c r="M30" s="25"/>
    </row>
    <row r="31" spans="1:13" ht="21.75" customHeight="1">
      <c r="A31" s="4"/>
      <c r="B31" s="91" t="s">
        <v>105</v>
      </c>
      <c r="C31" s="88"/>
      <c r="D31" s="88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32.25" customHeight="1">
      <c r="A32" s="4"/>
      <c r="B32" s="85" t="s">
        <v>9</v>
      </c>
      <c r="C32" s="33" t="s">
        <v>20</v>
      </c>
      <c r="D32" s="33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43.5" customHeight="1">
      <c r="A33" s="4"/>
      <c r="B33" s="32" t="str">
        <f>'[1]PA OFERTA INSTITUC.2012-2015'!$S$18</f>
        <v>Dotacion de implementos educativos y material didactico escolar para las IE del Municipio</v>
      </c>
      <c r="C33" s="33"/>
      <c r="D33" s="33"/>
      <c r="E33" s="25"/>
      <c r="F33" s="25">
        <v>7000000</v>
      </c>
      <c r="G33" s="25"/>
      <c r="H33" s="25"/>
      <c r="I33" s="25"/>
      <c r="J33" s="25"/>
      <c r="K33" s="25"/>
      <c r="L33" s="25"/>
      <c r="M33" s="25"/>
    </row>
    <row r="34" spans="1:13" ht="22.5" customHeight="1">
      <c r="A34" s="4"/>
      <c r="B34" s="85" t="s">
        <v>10</v>
      </c>
      <c r="C34" s="33" t="s">
        <v>22</v>
      </c>
      <c r="D34" s="33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23.25" customHeight="1">
      <c r="A35" s="4"/>
      <c r="B35" s="325" t="str">
        <f>'[1]PA OFERTA INSTITUC.2012-2015'!$S$19</f>
        <v xml:space="preserve">Apoyo al programa de alimentacion escolar de las IE </v>
      </c>
      <c r="C35" s="33"/>
      <c r="D35" s="33"/>
      <c r="E35" s="25"/>
      <c r="F35" s="25"/>
      <c r="G35" s="25"/>
      <c r="H35" s="25">
        <v>31800000</v>
      </c>
      <c r="I35" s="25"/>
      <c r="J35" s="25"/>
      <c r="K35" s="25"/>
      <c r="L35" s="25"/>
      <c r="M35" s="25"/>
    </row>
    <row r="36" spans="1:13" ht="36" customHeight="1">
      <c r="A36" s="4"/>
      <c r="B36" s="85" t="s">
        <v>11</v>
      </c>
      <c r="C36" s="87" t="s">
        <v>22</v>
      </c>
      <c r="D36" s="87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45.75" customHeight="1">
      <c r="A37" s="4"/>
      <c r="B37" s="32" t="str">
        <f>'[1]PA OFERTA INSTITUC.2012-2015'!$S$20</f>
        <v>Proyecto instrucción  integral para mejorar las condiciones de aprendizaje de niños y niñas con discapacidad   2013-2015</v>
      </c>
      <c r="C37" s="87"/>
      <c r="D37" s="87"/>
      <c r="E37" s="25"/>
      <c r="F37" s="25">
        <v>3000000</v>
      </c>
      <c r="G37" s="25"/>
      <c r="H37" s="25"/>
      <c r="I37" s="25"/>
      <c r="J37" s="25"/>
      <c r="K37" s="25"/>
      <c r="L37" s="25"/>
      <c r="M37" s="25"/>
    </row>
    <row r="38" spans="1:13" ht="21" customHeight="1">
      <c r="A38" s="4"/>
      <c r="B38" s="68" t="s">
        <v>106</v>
      </c>
      <c r="C38" s="87"/>
      <c r="D38" s="87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23.25" customHeight="1">
      <c r="A39" s="4"/>
      <c r="B39" s="85" t="s">
        <v>12</v>
      </c>
      <c r="C39" s="87" t="s">
        <v>21</v>
      </c>
      <c r="D39" s="87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35.25" customHeight="1">
      <c r="A40" s="4"/>
      <c r="B40" s="32" t="str">
        <f>'[1]PA OFERTA INSTITUC.2012-2015'!$S$21</f>
        <v>Proyecto " Plan de Mejoramiento de lengua extranjera en las IE del Municipio</v>
      </c>
      <c r="C40" s="87"/>
      <c r="D40" s="87"/>
      <c r="E40" s="25"/>
      <c r="F40" s="25">
        <v>100</v>
      </c>
      <c r="G40" s="25"/>
      <c r="H40" s="25"/>
      <c r="I40" s="25"/>
      <c r="J40" s="25"/>
      <c r="K40" s="25"/>
      <c r="L40" s="25"/>
      <c r="M40" s="25"/>
    </row>
    <row r="41" spans="1:13" ht="20.25" customHeight="1">
      <c r="A41" s="4"/>
      <c r="B41" s="68" t="s">
        <v>116</v>
      </c>
      <c r="C41" s="87"/>
      <c r="D41" s="87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39.75" customHeight="1">
      <c r="A42" s="4"/>
      <c r="B42" s="85" t="s">
        <v>13</v>
      </c>
      <c r="C42" s="87" t="s">
        <v>25</v>
      </c>
      <c r="D42" s="87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34.5" customHeight="1">
      <c r="A43" s="4"/>
      <c r="B43" s="32" t="str">
        <f>'[1]PA OFERTA INSTITUC.2012-2015'!$S$22</f>
        <v>Proyecto "Implementacion del programa de albabetizacion de adultos 2013-2015</v>
      </c>
      <c r="C43" s="87"/>
      <c r="D43" s="87"/>
      <c r="E43" s="25"/>
      <c r="F43" s="25">
        <v>2000000</v>
      </c>
      <c r="G43" s="25"/>
      <c r="H43" s="25"/>
      <c r="I43" s="25"/>
      <c r="J43" s="25"/>
      <c r="K43" s="25"/>
      <c r="L43" s="25"/>
      <c r="M43" s="25"/>
    </row>
    <row r="44" spans="1:13" ht="21.75" customHeight="1">
      <c r="A44" s="4"/>
      <c r="B44" s="68" t="s">
        <v>26</v>
      </c>
      <c r="C44" s="87"/>
      <c r="D44" s="87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25.5" customHeight="1">
      <c r="A45" s="4"/>
      <c r="B45" s="85" t="s">
        <v>16</v>
      </c>
      <c r="C45" s="34">
        <v>0.25</v>
      </c>
      <c r="D45" s="204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25.5" customHeight="1">
      <c r="A46" s="4"/>
      <c r="B46" s="32" t="s">
        <v>305</v>
      </c>
      <c r="C46" s="86"/>
      <c r="D46" s="204"/>
      <c r="E46" s="25"/>
      <c r="F46" s="25">
        <v>7000000</v>
      </c>
      <c r="G46" s="25"/>
      <c r="H46" s="25"/>
      <c r="I46" s="25"/>
      <c r="J46" s="25"/>
      <c r="K46" s="25"/>
      <c r="L46" s="25"/>
      <c r="M46" s="25"/>
    </row>
    <row r="47" spans="1:13" ht="29.25" customHeight="1" thickBot="1">
      <c r="A47" s="4"/>
      <c r="B47" s="32" t="s">
        <v>306</v>
      </c>
      <c r="C47" s="86"/>
      <c r="D47" s="204"/>
      <c r="E47" s="25"/>
      <c r="F47" s="25">
        <v>3000000</v>
      </c>
      <c r="G47" s="25"/>
      <c r="H47" s="25"/>
      <c r="I47" s="25"/>
      <c r="J47" s="25"/>
      <c r="K47" s="25"/>
      <c r="L47" s="25"/>
      <c r="M47" s="25"/>
    </row>
    <row r="48" spans="1:13" ht="20.25" customHeight="1" thickBot="1">
      <c r="A48" s="4"/>
      <c r="B48" s="189" t="s">
        <v>119</v>
      </c>
      <c r="C48" s="205"/>
      <c r="D48" s="206">
        <f>E48+F48+G48+H48+I48+J48+K48+L48+M48</f>
        <v>331005000</v>
      </c>
      <c r="E48" s="197">
        <f>E8+E10+E12+E14+E16+E19+E21+E26+E28+E30+E33+E35+E37+E40+E43+E47</f>
        <v>0</v>
      </c>
      <c r="F48" s="198">
        <f>F8+F10+F12+F14+F16+F19+F21+F26+F28+F30+F33+F35+F37+F40+F43+F47+F22</f>
        <v>268480000</v>
      </c>
      <c r="G48" s="198">
        <f t="shared" ref="G48:M48" si="0">G8+G10+G12+G14+G16+G19+G21+G26+G28+G30+G33+G35+G37+G40+G43+G47</f>
        <v>0</v>
      </c>
      <c r="H48" s="198">
        <f t="shared" si="0"/>
        <v>31800000</v>
      </c>
      <c r="I48" s="198">
        <f t="shared" si="0"/>
        <v>30725000</v>
      </c>
      <c r="J48" s="198">
        <f t="shared" si="0"/>
        <v>0</v>
      </c>
      <c r="K48" s="198">
        <f t="shared" si="0"/>
        <v>0</v>
      </c>
      <c r="L48" s="198">
        <f t="shared" si="0"/>
        <v>0</v>
      </c>
      <c r="M48" s="198">
        <f t="shared" si="0"/>
        <v>0</v>
      </c>
    </row>
    <row r="50" spans="5:7">
      <c r="F50" s="3">
        <f>268480000-F48</f>
        <v>0</v>
      </c>
    </row>
    <row r="51" spans="5:7">
      <c r="G51" s="3"/>
    </row>
    <row r="52" spans="5:7">
      <c r="E52" s="2"/>
    </row>
  </sheetData>
  <mergeCells count="17">
    <mergeCell ref="C2:C5"/>
    <mergeCell ref="A1:B1"/>
    <mergeCell ref="A2:B2"/>
    <mergeCell ref="C1:M1"/>
    <mergeCell ref="E2:E5"/>
    <mergeCell ref="F2:F5"/>
    <mergeCell ref="G2:G5"/>
    <mergeCell ref="H2:H5"/>
    <mergeCell ref="A4:A5"/>
    <mergeCell ref="M2:M5"/>
    <mergeCell ref="L2:L5"/>
    <mergeCell ref="D2:D5"/>
    <mergeCell ref="A3:B3"/>
    <mergeCell ref="K2:K5"/>
    <mergeCell ref="I2:I5"/>
    <mergeCell ref="J2:J5"/>
    <mergeCell ref="B4:B5"/>
  </mergeCells>
  <phoneticPr fontId="16" type="noConversion"/>
  <pageMargins left="0.70866141732283472" right="0.70866141732283472" top="1.1417322834645669" bottom="0.94488188976377963" header="0.31496062992125984" footer="0.31496062992125984"/>
  <pageSetup paperSize="5" scale="80" orientation="landscape" horizontalDpi="4294967295" r:id="rId1"/>
  <headerFooter>
    <oddHeader>&amp;C&amp;"-,Negrita"DEPARTAMENTO DEL HUILA
MUNICIPIO DE NATAGA- SECTOR EDUCACION-
PLAN OPERATIVO ANUAL DE INVERSIONES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8"/>
  <sheetViews>
    <sheetView topLeftCell="A13" zoomScale="89" zoomScaleNormal="89" workbookViewId="0">
      <selection activeCell="D42" sqref="D42"/>
    </sheetView>
  </sheetViews>
  <sheetFormatPr baseColWidth="10" defaultColWidth="11.42578125" defaultRowHeight="15"/>
  <cols>
    <col min="2" max="2" width="72" customWidth="1"/>
    <col min="3" max="3" width="5.7109375" customWidth="1"/>
    <col min="4" max="4" width="14.28515625" customWidth="1"/>
    <col min="5" max="5" width="12.7109375" customWidth="1"/>
    <col min="6" max="6" width="14.85546875" customWidth="1"/>
    <col min="7" max="7" width="7.7109375" customWidth="1"/>
    <col min="8" max="8" width="14.42578125" customWidth="1"/>
    <col min="9" max="12" width="7.7109375" customWidth="1"/>
  </cols>
  <sheetData>
    <row r="1" spans="1:12">
      <c r="B1" s="362"/>
      <c r="C1" s="362"/>
      <c r="D1" s="362"/>
      <c r="E1" s="362"/>
      <c r="F1" s="362"/>
      <c r="G1" s="362"/>
    </row>
    <row r="2" spans="1:12" ht="14.25" customHeight="1">
      <c r="A2" s="461" t="s">
        <v>218</v>
      </c>
      <c r="B2" s="461"/>
      <c r="C2" s="465">
        <v>2013</v>
      </c>
      <c r="D2" s="465"/>
      <c r="E2" s="465"/>
      <c r="F2" s="465"/>
      <c r="G2" s="465"/>
      <c r="H2" s="465"/>
      <c r="I2" s="465"/>
      <c r="J2" s="465"/>
      <c r="K2" s="465"/>
      <c r="L2" s="465"/>
    </row>
    <row r="3" spans="1:12" ht="27" customHeight="1">
      <c r="A3" s="461" t="s">
        <v>219</v>
      </c>
      <c r="B3" s="461"/>
      <c r="C3" s="462" t="s">
        <v>4</v>
      </c>
      <c r="D3" s="462" t="s">
        <v>258</v>
      </c>
      <c r="E3" s="419" t="s">
        <v>3</v>
      </c>
      <c r="F3" s="419" t="s">
        <v>5</v>
      </c>
      <c r="G3" s="419" t="s">
        <v>187</v>
      </c>
      <c r="H3" s="444" t="s">
        <v>188</v>
      </c>
      <c r="I3" s="419" t="s">
        <v>189</v>
      </c>
      <c r="J3" s="419" t="s">
        <v>103</v>
      </c>
      <c r="K3" s="419" t="s">
        <v>190</v>
      </c>
      <c r="L3" s="419" t="s">
        <v>191</v>
      </c>
    </row>
    <row r="4" spans="1:12" ht="20.25" customHeight="1">
      <c r="A4" s="472"/>
      <c r="B4" s="320" t="s">
        <v>214</v>
      </c>
      <c r="C4" s="463"/>
      <c r="D4" s="463"/>
      <c r="E4" s="369"/>
      <c r="F4" s="369"/>
      <c r="G4" s="369"/>
      <c r="H4" s="445"/>
      <c r="I4" s="369"/>
      <c r="J4" s="369"/>
      <c r="K4" s="369"/>
      <c r="L4" s="369"/>
    </row>
    <row r="5" spans="1:12" ht="36.75" customHeight="1">
      <c r="A5" s="472"/>
      <c r="B5" s="58" t="s">
        <v>168</v>
      </c>
      <c r="C5" s="464"/>
      <c r="D5" s="464"/>
      <c r="E5" s="369"/>
      <c r="F5" s="369"/>
      <c r="G5" s="369"/>
      <c r="H5" s="445"/>
      <c r="I5" s="369"/>
      <c r="J5" s="369"/>
      <c r="K5" s="369"/>
      <c r="L5" s="369"/>
    </row>
    <row r="6" spans="1:12" ht="18" customHeight="1" thickBot="1">
      <c r="A6" s="4"/>
      <c r="B6" s="6" t="s">
        <v>215</v>
      </c>
      <c r="C6" s="10"/>
      <c r="D6" s="10"/>
      <c r="E6" s="10"/>
      <c r="F6" s="10"/>
      <c r="G6" s="11"/>
      <c r="H6" s="11"/>
      <c r="I6" s="11"/>
      <c r="J6" s="11"/>
      <c r="K6" s="4"/>
      <c r="L6" s="4"/>
    </row>
    <row r="7" spans="1:12" ht="18" customHeight="1">
      <c r="A7" s="4"/>
      <c r="B7" s="159" t="s">
        <v>86</v>
      </c>
      <c r="C7" s="124"/>
      <c r="D7" s="124"/>
      <c r="E7" s="23"/>
      <c r="F7" s="23"/>
      <c r="G7" s="21"/>
      <c r="H7" s="11"/>
      <c r="I7" s="11"/>
      <c r="J7" s="11"/>
      <c r="K7" s="4"/>
      <c r="L7" s="4"/>
    </row>
    <row r="8" spans="1:12" ht="28.5" customHeight="1">
      <c r="A8" s="4"/>
      <c r="B8" s="82" t="str">
        <f>'[1]PI AGRICOLA'!$K$5</f>
        <v>Profesional de Apoyo a la Asistencia tecnica a Pequeños Productores</v>
      </c>
      <c r="C8" s="124"/>
      <c r="D8" s="124"/>
      <c r="E8" s="23"/>
      <c r="F8" s="164">
        <f>2000000*12</f>
        <v>24000000</v>
      </c>
      <c r="G8" s="21"/>
      <c r="H8" s="11"/>
      <c r="I8" s="11"/>
      <c r="J8" s="11"/>
      <c r="K8" s="4"/>
      <c r="L8" s="4"/>
    </row>
    <row r="9" spans="1:12" ht="15.75" customHeight="1">
      <c r="A9" s="4"/>
      <c r="B9" s="82" t="str">
        <f>'[1]PI AGRICOLA'!$K$6</f>
        <v>Convenio Mpio Asomsurca - Incentivo Asistencia Tecnica</v>
      </c>
      <c r="C9" s="124"/>
      <c r="D9" s="124"/>
      <c r="E9" s="23"/>
      <c r="F9" s="164">
        <f>(70*350000)*20%+100</f>
        <v>4900100</v>
      </c>
      <c r="G9" s="21"/>
      <c r="H9" s="11"/>
      <c r="I9" s="11"/>
      <c r="J9" s="11"/>
      <c r="K9" s="4"/>
      <c r="L9" s="4"/>
    </row>
    <row r="10" spans="1:12" ht="57.75" customHeight="1">
      <c r="A10" s="4"/>
      <c r="B10" s="82" t="s">
        <v>328</v>
      </c>
      <c r="C10" s="124"/>
      <c r="D10" s="124"/>
      <c r="E10" s="23"/>
      <c r="F10" s="164">
        <v>80000000</v>
      </c>
      <c r="G10" s="21"/>
      <c r="H10" s="164">
        <v>14177414</v>
      </c>
      <c r="I10" s="11"/>
      <c r="J10" s="11"/>
      <c r="K10" s="4"/>
      <c r="L10" s="4">
        <v>0</v>
      </c>
    </row>
    <row r="11" spans="1:12" ht="26.25" customHeight="1">
      <c r="A11" s="4"/>
      <c r="B11" s="132" t="s">
        <v>216</v>
      </c>
      <c r="C11" s="21"/>
      <c r="D11" s="21"/>
      <c r="E11" s="21"/>
      <c r="F11" s="164"/>
      <c r="G11" s="21"/>
      <c r="H11" s="11"/>
      <c r="I11" s="11"/>
      <c r="J11" s="11"/>
      <c r="K11" s="4"/>
      <c r="L11" s="4"/>
    </row>
    <row r="12" spans="1:12" ht="31.5" customHeight="1">
      <c r="A12" s="4"/>
      <c r="B12" s="7" t="str">
        <f>'[1]PA OFERTA INSTITUC.2012-2015'!$S$147</f>
        <v>Fortalecimiento para la sostenibilidad del Proyecto productivo mujer Rural - Café Especial</v>
      </c>
      <c r="C12" s="124"/>
      <c r="D12" s="124"/>
      <c r="E12" s="21"/>
      <c r="F12" s="164">
        <v>30000000</v>
      </c>
      <c r="G12" s="21"/>
      <c r="H12" s="129"/>
      <c r="I12" s="11"/>
      <c r="J12" s="11"/>
      <c r="K12" s="4"/>
      <c r="L12" s="4"/>
    </row>
    <row r="13" spans="1:12" ht="18.75" customHeight="1">
      <c r="A13" s="4"/>
      <c r="B13" s="132" t="s">
        <v>217</v>
      </c>
      <c r="C13" s="21"/>
      <c r="D13" s="21"/>
      <c r="E13" s="21"/>
      <c r="F13" s="165"/>
      <c r="G13" s="21"/>
      <c r="H13" s="11"/>
      <c r="I13" s="11"/>
      <c r="J13" s="11"/>
      <c r="K13" s="4"/>
      <c r="L13" s="4"/>
    </row>
    <row r="14" spans="1:12" ht="33" customHeight="1" thickBot="1">
      <c r="A14" s="4"/>
      <c r="B14" s="7" t="s">
        <v>87</v>
      </c>
      <c r="C14" s="158"/>
      <c r="D14" s="158"/>
      <c r="E14" s="23"/>
      <c r="F14" s="164">
        <v>20000000</v>
      </c>
      <c r="G14" s="21"/>
      <c r="H14" s="11"/>
      <c r="I14" s="11"/>
      <c r="J14" s="11"/>
      <c r="K14" s="4"/>
      <c r="L14" s="4"/>
    </row>
    <row r="15" spans="1:12" ht="15.75" thickBot="1">
      <c r="A15" s="4"/>
      <c r="B15" s="181" t="s">
        <v>220</v>
      </c>
      <c r="C15" s="75"/>
      <c r="D15" s="191">
        <f>E15+F15+G15+H15+I15+J15+K15+L15</f>
        <v>173077514</v>
      </c>
      <c r="E15" s="23"/>
      <c r="F15" s="9">
        <f t="shared" ref="F15:L15" si="0">SUM(F7:F14)</f>
        <v>158900100</v>
      </c>
      <c r="G15" s="9">
        <f t="shared" si="0"/>
        <v>0</v>
      </c>
      <c r="H15" s="9">
        <f t="shared" si="0"/>
        <v>14177414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</row>
    <row r="16" spans="1:12">
      <c r="A16" s="467" t="s">
        <v>221</v>
      </c>
      <c r="B16" s="468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47" t="s">
        <v>222</v>
      </c>
      <c r="B17" s="469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70" t="s">
        <v>120</v>
      </c>
      <c r="B18" s="161" t="s">
        <v>223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71"/>
      <c r="B19" s="162" t="s">
        <v>225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5" t="s">
        <v>224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160" t="s">
        <v>88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163" t="str">
        <f>'[1]PA OFERTA INSTITUC.2012-2015'!$S$151</f>
        <v>Apoyo a la formulacion de proyectos Fondo Emprender</v>
      </c>
      <c r="C22" s="4"/>
      <c r="D22" s="4"/>
      <c r="E22" s="4"/>
      <c r="F22" s="66">
        <v>6000000</v>
      </c>
      <c r="G22" s="66"/>
      <c r="H22" s="66"/>
      <c r="I22" s="66"/>
      <c r="J22" s="66"/>
      <c r="K22" s="66"/>
      <c r="L22" s="66"/>
    </row>
    <row r="23" spans="1:12">
      <c r="A23" s="4"/>
      <c r="B23" s="167" t="str">
        <f>'[1]PA OFERTA INSTITUC.2012-2015'!$S$152</f>
        <v>Capacitacion a grupos, organizaciones productivas y de pequeña empresa</v>
      </c>
      <c r="C23" s="4"/>
      <c r="D23" s="4"/>
      <c r="E23" s="4"/>
      <c r="F23" s="66">
        <v>3000000</v>
      </c>
      <c r="G23" s="66"/>
      <c r="H23" s="66"/>
      <c r="I23" s="66"/>
      <c r="J23" s="66"/>
      <c r="K23" s="66"/>
      <c r="L23" s="66"/>
    </row>
    <row r="24" spans="1:12">
      <c r="A24" s="4"/>
      <c r="B24" s="167" t="str">
        <f>'[1]PA OFERTA INSTITUC.2012-2015'!$S$153</f>
        <v>Rueda de Negocios para el sector productivo</v>
      </c>
      <c r="C24" s="4"/>
      <c r="D24" s="4"/>
      <c r="E24" s="4"/>
      <c r="F24" s="66">
        <v>5000000</v>
      </c>
      <c r="G24" s="66"/>
      <c r="H24" s="66"/>
      <c r="I24" s="66"/>
      <c r="J24" s="66"/>
      <c r="K24" s="66"/>
      <c r="L24" s="66"/>
    </row>
    <row r="25" spans="1:12" ht="15.75" thickBot="1">
      <c r="A25" s="4"/>
      <c r="B25" s="328" t="s">
        <v>309</v>
      </c>
      <c r="C25" s="4"/>
      <c r="D25" s="4"/>
      <c r="E25" s="4"/>
      <c r="F25" s="66"/>
      <c r="G25" s="66"/>
      <c r="H25" s="66">
        <v>10000000</v>
      </c>
      <c r="I25" s="66"/>
      <c r="J25" s="66"/>
      <c r="K25" s="66"/>
      <c r="L25" s="66"/>
    </row>
    <row r="26" spans="1:12" ht="30.75" thickBot="1">
      <c r="A26" s="4"/>
      <c r="B26" s="181" t="s">
        <v>226</v>
      </c>
      <c r="C26" s="4"/>
      <c r="D26" s="278">
        <f>E26+F26+G26+H26+I26+J26+K26+L26</f>
        <v>29000000</v>
      </c>
      <c r="E26" s="4"/>
      <c r="F26" s="13">
        <f t="shared" ref="F26:L26" si="1">F22+F23+F24</f>
        <v>14000000</v>
      </c>
      <c r="G26" s="66">
        <f t="shared" si="1"/>
        <v>0</v>
      </c>
      <c r="H26" s="211">
        <v>15000000</v>
      </c>
      <c r="I26" s="66">
        <f t="shared" si="1"/>
        <v>0</v>
      </c>
      <c r="J26" s="66">
        <f t="shared" si="1"/>
        <v>0</v>
      </c>
      <c r="K26" s="66">
        <f t="shared" si="1"/>
        <v>0</v>
      </c>
      <c r="L26" s="66">
        <f t="shared" si="1"/>
        <v>0</v>
      </c>
    </row>
    <row r="27" spans="1:12">
      <c r="A27" s="4"/>
      <c r="B27" s="166" t="s">
        <v>227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117" t="s">
        <v>122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66" t="s">
        <v>120</v>
      </c>
      <c r="B29" s="117" t="s">
        <v>228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66"/>
      <c r="B30" s="58" t="s">
        <v>168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7.25" customHeight="1" thickBot="1">
      <c r="A31" s="4"/>
      <c r="B31" s="108" t="s">
        <v>229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4"/>
      <c r="B32" s="159" t="s">
        <v>89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7" t="str">
        <f>'[1]PA OFERTA INSTITUC.2012-2015'!$S$156</f>
        <v>Capacitacion a Juntas de Accion Comunal y organizaciones solidarias</v>
      </c>
      <c r="C33" s="4"/>
      <c r="D33" s="4"/>
      <c r="E33" s="4"/>
      <c r="F33" s="66">
        <f>3000000</f>
        <v>3000000</v>
      </c>
      <c r="G33" s="4"/>
      <c r="H33" s="4"/>
      <c r="I33" s="4"/>
      <c r="J33" s="4"/>
      <c r="K33" s="4"/>
      <c r="L33" s="4"/>
    </row>
    <row r="34" spans="1:12" ht="21" customHeight="1">
      <c r="A34" s="4"/>
      <c r="B34" s="131" t="s">
        <v>230</v>
      </c>
      <c r="C34" s="4"/>
      <c r="D34" s="4"/>
      <c r="E34" s="4"/>
      <c r="F34" s="66"/>
      <c r="G34" s="4"/>
      <c r="H34" s="4"/>
      <c r="I34" s="4"/>
      <c r="J34" s="4"/>
      <c r="K34" s="4"/>
      <c r="L34" s="4"/>
    </row>
    <row r="35" spans="1:12" ht="15.75">
      <c r="A35" s="4"/>
      <c r="B35" s="168" t="s">
        <v>90</v>
      </c>
      <c r="C35" s="4"/>
      <c r="D35" s="4"/>
      <c r="E35" s="4"/>
      <c r="F35" s="66"/>
      <c r="G35" s="4"/>
      <c r="H35" s="4"/>
      <c r="I35" s="4"/>
      <c r="J35" s="4"/>
      <c r="K35" s="4"/>
      <c r="L35" s="4"/>
    </row>
    <row r="36" spans="1:12" ht="25.5">
      <c r="A36" s="4"/>
      <c r="B36" s="171" t="str">
        <f>'[1]PA OFERTA INSTITUC.2012-2015'!$S$158</f>
        <v>Preparacion, Elaboracion y Desarrollo de la agenda 2012-2013 de rendicion de cuentas</v>
      </c>
      <c r="C36" s="4"/>
      <c r="D36" s="4"/>
      <c r="E36" s="4"/>
      <c r="F36" s="66">
        <v>2000000</v>
      </c>
      <c r="G36" s="4"/>
      <c r="H36" s="4"/>
      <c r="I36" s="4"/>
      <c r="J36" s="4"/>
      <c r="K36" s="4"/>
      <c r="L36" s="4"/>
    </row>
    <row r="37" spans="1:12" ht="15.75" thickBot="1">
      <c r="A37" s="4"/>
      <c r="B37" s="169" t="str">
        <f>'[1]PA OFERTA INSTITUC.2012-2015'!$S$159</f>
        <v>Apoyo al Consejo Municipal de Planeacion</v>
      </c>
      <c r="C37" s="4"/>
      <c r="D37" s="4"/>
      <c r="E37" s="4"/>
      <c r="F37" s="66">
        <v>2000000</v>
      </c>
      <c r="G37" s="4"/>
      <c r="H37" s="4"/>
      <c r="I37" s="4"/>
      <c r="J37" s="4"/>
      <c r="K37" s="4"/>
      <c r="L37" s="4"/>
    </row>
    <row r="38" spans="1:12" ht="18" customHeight="1" thickBot="1">
      <c r="A38" s="4"/>
      <c r="B38" s="182" t="s">
        <v>231</v>
      </c>
      <c r="C38" s="4"/>
      <c r="D38" s="278">
        <f>F38+E38+G38+H38+I38+J38+K38+L38</f>
        <v>7000000</v>
      </c>
      <c r="E38" s="4"/>
      <c r="F38" s="13">
        <f t="shared" ref="F38:L38" si="2">F33+F36+F37</f>
        <v>7000000</v>
      </c>
      <c r="G38" s="13">
        <f t="shared" si="2"/>
        <v>0</v>
      </c>
      <c r="H38" s="13">
        <f t="shared" si="2"/>
        <v>0</v>
      </c>
      <c r="I38" s="13">
        <f t="shared" si="2"/>
        <v>0</v>
      </c>
      <c r="J38" s="13">
        <f t="shared" si="2"/>
        <v>0</v>
      </c>
      <c r="K38" s="13">
        <f t="shared" si="2"/>
        <v>0</v>
      </c>
      <c r="L38" s="13">
        <f t="shared" si="2"/>
        <v>0</v>
      </c>
    </row>
  </sheetData>
  <mergeCells count="19">
    <mergeCell ref="A29:A30"/>
    <mergeCell ref="D3:D5"/>
    <mergeCell ref="A16:B16"/>
    <mergeCell ref="A17:B17"/>
    <mergeCell ref="A18:A19"/>
    <mergeCell ref="A4:A5"/>
    <mergeCell ref="B1:G1"/>
    <mergeCell ref="A2:B2"/>
    <mergeCell ref="A3:B3"/>
    <mergeCell ref="C3:C5"/>
    <mergeCell ref="E3:E5"/>
    <mergeCell ref="G3:G5"/>
    <mergeCell ref="F3:F5"/>
    <mergeCell ref="C2:L2"/>
    <mergeCell ref="K3:K5"/>
    <mergeCell ref="H3:H5"/>
    <mergeCell ref="I3:I5"/>
    <mergeCell ref="J3:J5"/>
    <mergeCell ref="L3:L5"/>
  </mergeCells>
  <phoneticPr fontId="16" type="noConversion"/>
  <pageMargins left="1.1023622047244095" right="0.70866141732283472" top="0.74803149606299213" bottom="0.74803149606299213" header="0.31496062992125984" footer="0.31496062992125984"/>
  <pageSetup paperSize="5" scale="8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3"/>
  <sheetViews>
    <sheetView zoomScaleNormal="100" workbookViewId="0">
      <pane ySplit="5" topLeftCell="A25" activePane="bottomLeft" state="frozen"/>
      <selection pane="bottomLeft" activeCell="D33" sqref="D33"/>
    </sheetView>
  </sheetViews>
  <sheetFormatPr baseColWidth="10" defaultColWidth="11.42578125" defaultRowHeight="15"/>
  <cols>
    <col min="2" max="2" width="70.28515625" customWidth="1"/>
    <col min="3" max="3" width="5.42578125" customWidth="1"/>
    <col min="4" max="4" width="12.7109375" customWidth="1"/>
    <col min="5" max="5" width="11" customWidth="1"/>
    <col min="6" max="6" width="14.140625" bestFit="1" customWidth="1"/>
    <col min="7" max="7" width="9.5703125" customWidth="1"/>
    <col min="8" max="8" width="13.140625" bestFit="1" customWidth="1"/>
    <col min="9" max="12" width="9.42578125" customWidth="1"/>
  </cols>
  <sheetData>
    <row r="1" spans="1:12">
      <c r="B1" s="110"/>
    </row>
    <row r="2" spans="1:12">
      <c r="B2" s="68" t="s">
        <v>232</v>
      </c>
      <c r="C2" s="476">
        <v>2013</v>
      </c>
      <c r="D2" s="477"/>
      <c r="E2" s="477"/>
      <c r="F2" s="477"/>
      <c r="G2" s="477"/>
      <c r="H2" s="477"/>
      <c r="I2" s="477"/>
      <c r="J2" s="477"/>
      <c r="K2" s="477"/>
      <c r="L2" s="477"/>
    </row>
    <row r="3" spans="1:12">
      <c r="B3" s="68" t="s">
        <v>233</v>
      </c>
      <c r="C3" s="478" t="s">
        <v>4</v>
      </c>
      <c r="D3" s="473" t="s">
        <v>256</v>
      </c>
      <c r="E3" s="473" t="s">
        <v>273</v>
      </c>
      <c r="F3" s="473" t="s">
        <v>5</v>
      </c>
      <c r="G3" s="473" t="s">
        <v>187</v>
      </c>
      <c r="H3" s="480" t="s">
        <v>188</v>
      </c>
      <c r="I3" s="473" t="s">
        <v>189</v>
      </c>
      <c r="J3" s="473" t="s">
        <v>103</v>
      </c>
      <c r="K3" s="473" t="s">
        <v>190</v>
      </c>
      <c r="L3" s="473" t="s">
        <v>191</v>
      </c>
    </row>
    <row r="4" spans="1:12" ht="39" customHeight="1">
      <c r="A4" s="466" t="s">
        <v>120</v>
      </c>
      <c r="B4" s="68" t="s">
        <v>234</v>
      </c>
      <c r="C4" s="479"/>
      <c r="D4" s="474"/>
      <c r="E4" s="474"/>
      <c r="F4" s="474"/>
      <c r="G4" s="474"/>
      <c r="H4" s="481"/>
      <c r="I4" s="474"/>
      <c r="J4" s="474"/>
      <c r="K4" s="474"/>
      <c r="L4" s="474"/>
    </row>
    <row r="5" spans="1:12" ht="51" customHeight="1">
      <c r="A5" s="466"/>
      <c r="B5" s="103" t="s">
        <v>168</v>
      </c>
      <c r="C5" s="479"/>
      <c r="D5" s="475"/>
      <c r="E5" s="474"/>
      <c r="F5" s="474"/>
      <c r="G5" s="474"/>
      <c r="H5" s="481"/>
      <c r="I5" s="474"/>
      <c r="J5" s="474"/>
      <c r="K5" s="474"/>
      <c r="L5" s="474"/>
    </row>
    <row r="6" spans="1:12" ht="17.25" customHeight="1">
      <c r="A6" s="4"/>
      <c r="B6" s="193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 customHeight="1">
      <c r="A7" s="4"/>
      <c r="B7" s="172" t="s">
        <v>93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5.75" customHeight="1">
      <c r="A8" s="4"/>
      <c r="B8" s="55" t="str">
        <f>'[1]PA OFERTA INSTITUC.2012-2015'!$S$105</f>
        <v>Apoyo economico para el funcionamiento, operación  y actividades logisticas al hogar refugio san jose y demas actividades con el resto de la poblacion mayor</v>
      </c>
      <c r="C8" s="4"/>
      <c r="D8" s="4"/>
      <c r="E8" s="66">
        <v>7000000</v>
      </c>
      <c r="F8" s="66">
        <v>48000000</v>
      </c>
      <c r="G8" s="4"/>
      <c r="H8" s="4"/>
      <c r="I8" s="4"/>
      <c r="J8" s="4"/>
      <c r="K8" s="4"/>
      <c r="L8" s="4"/>
    </row>
    <row r="9" spans="1:12" ht="31.5" customHeight="1">
      <c r="A9" s="4"/>
      <c r="B9" s="55" t="str">
        <f>'[1]PA OFERTA INSTITUC.2012-2015'!$S$106</f>
        <v>Dotacion aula multifuncional hogar agrupado urbano, para atender la primera infancia</v>
      </c>
      <c r="C9" s="4"/>
      <c r="D9" s="4"/>
      <c r="E9" s="4"/>
      <c r="F9" s="66">
        <v>7000000</v>
      </c>
      <c r="G9" s="4"/>
      <c r="H9" s="4"/>
      <c r="I9" s="4"/>
      <c r="J9" s="4"/>
      <c r="K9" s="4"/>
      <c r="L9" s="4"/>
    </row>
    <row r="10" spans="1:12" ht="6.75" customHeight="1">
      <c r="A10" s="4"/>
      <c r="B10" s="55"/>
      <c r="C10" s="4"/>
      <c r="D10" s="4"/>
      <c r="E10" s="4"/>
      <c r="F10" s="66"/>
      <c r="G10" s="4"/>
      <c r="H10" s="4"/>
      <c r="I10" s="4"/>
      <c r="J10" s="4"/>
      <c r="K10" s="4"/>
      <c r="L10" s="4"/>
    </row>
    <row r="11" spans="1:12" ht="28.5">
      <c r="A11" s="4"/>
      <c r="B11" s="55" t="str">
        <f>'[1]PA OFERTA INSTITUC.2012-2015'!$S$108</f>
        <v xml:space="preserve">Acciones y actividades para la Prevencion de  la Violencia intrafamiliar en el Municipio </v>
      </c>
      <c r="C11" s="4"/>
      <c r="D11" s="4"/>
      <c r="E11" s="4"/>
      <c r="F11" s="66">
        <v>15000000</v>
      </c>
      <c r="G11" s="4"/>
      <c r="H11" s="4"/>
      <c r="I11" s="4"/>
      <c r="J11" s="4"/>
      <c r="K11" s="4"/>
      <c r="L11" s="4"/>
    </row>
    <row r="12" spans="1:12" ht="36.75" customHeight="1">
      <c r="A12" s="4"/>
      <c r="B12" s="55" t="str">
        <f>'[1]PA OFERTA INSTITUC.2012-2015'!$S$109</f>
        <v>Formacion empresarial para la poblacion discapacitada y mujeres cabeza de hogar</v>
      </c>
      <c r="C12" s="4"/>
      <c r="D12" s="4"/>
      <c r="E12" s="4"/>
      <c r="F12" s="66">
        <v>8000000</v>
      </c>
      <c r="G12" s="4"/>
      <c r="H12" s="4"/>
      <c r="I12" s="4"/>
      <c r="J12" s="4"/>
      <c r="K12" s="4"/>
      <c r="L12" s="4"/>
    </row>
    <row r="13" spans="1:12" ht="21" customHeight="1">
      <c r="A13" s="4"/>
      <c r="B13" s="55" t="str">
        <f>'[1]PA OFERTA INSTITUC.2012-2015'!$S$110</f>
        <v>Programas de atencion a desplazados</v>
      </c>
      <c r="C13" s="4"/>
      <c r="D13" s="4"/>
      <c r="E13" s="4"/>
      <c r="F13" s="66">
        <v>10000000</v>
      </c>
      <c r="G13" s="4"/>
      <c r="H13" s="4"/>
      <c r="I13" s="4"/>
      <c r="J13" s="4"/>
      <c r="K13" s="4"/>
      <c r="L13" s="4"/>
    </row>
    <row r="14" spans="1:12" ht="33" customHeight="1">
      <c r="A14" s="4"/>
      <c r="B14" s="55" t="str">
        <f>'[1]PA OFERTA INSTITUC.2012-2015'!$S$111</f>
        <v>Apoyo a la gestion para el desarrollo de actividades de los programas sociales de Red Unidos y familias en accion</v>
      </c>
      <c r="C14" s="4"/>
      <c r="D14" s="4"/>
      <c r="E14" s="4"/>
      <c r="F14" s="66">
        <v>30000000</v>
      </c>
      <c r="G14" s="4"/>
      <c r="H14" s="4"/>
      <c r="I14" s="4"/>
      <c r="J14" s="4"/>
      <c r="K14" s="4"/>
      <c r="L14" s="4"/>
    </row>
    <row r="15" spans="1:12" ht="45">
      <c r="A15" s="4"/>
      <c r="B15" s="125" t="s">
        <v>236</v>
      </c>
      <c r="C15" s="4"/>
      <c r="D15" s="278">
        <f>E15+F15+G15+H15+I15+J15+K15+L15</f>
        <v>125000000</v>
      </c>
      <c r="E15" s="17">
        <f>E8</f>
        <v>7000000</v>
      </c>
      <c r="F15" s="157">
        <f>F8+F9+F10+F11+F12+F13+F14</f>
        <v>118000000</v>
      </c>
      <c r="G15" s="4"/>
      <c r="H15" s="4"/>
      <c r="I15" s="4"/>
      <c r="J15" s="4"/>
      <c r="K15" s="4"/>
      <c r="L15" s="4"/>
    </row>
    <row r="16" spans="1:12">
      <c r="A16" s="4"/>
      <c r="B16" s="15" t="s">
        <v>237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66" t="s">
        <v>120</v>
      </c>
      <c r="B17" s="15" t="s">
        <v>161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66"/>
      <c r="B18" s="15" t="s">
        <v>238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66"/>
      <c r="B19" s="103" t="s">
        <v>239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1.75" customHeight="1">
      <c r="A20" s="4"/>
      <c r="B20" s="193" t="s">
        <v>240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89" t="s">
        <v>94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8.5">
      <c r="A22" s="4"/>
      <c r="B22" s="55" t="str">
        <f>'[1]PA OFERTA INSTITUC.2012-2015'!$S$161</f>
        <v>Acciones y actividades conducentes al mejoramiento de la calidad y la capacidad de gestion tecnica, administrativa e institucional</v>
      </c>
      <c r="C22" s="4"/>
      <c r="D22" s="16"/>
      <c r="E22" s="4"/>
      <c r="F22" s="66">
        <v>40000000</v>
      </c>
      <c r="G22" s="4"/>
      <c r="H22" s="66">
        <v>5000000</v>
      </c>
      <c r="I22" s="4"/>
      <c r="J22" s="4"/>
      <c r="K22" s="4"/>
      <c r="L22" s="4"/>
    </row>
    <row r="23" spans="1:12" ht="28.5">
      <c r="A23" s="4"/>
      <c r="B23" s="55" t="str">
        <f>'[1]PA OFERTA INSTITUC.2012-2015'!$S$162</f>
        <v xml:space="preserve">Fortaleciemiento de las actividades Institucionales de apoyo a la  gestion Tecnica, administrativa, de control y  sistema de Planeacion </v>
      </c>
      <c r="C23" s="4"/>
      <c r="D23" s="4"/>
      <c r="E23" s="4"/>
      <c r="F23" s="66">
        <v>15000000</v>
      </c>
      <c r="G23" s="4"/>
      <c r="H23" s="66">
        <f>7000000+5000000</f>
        <v>12000000</v>
      </c>
      <c r="I23" s="4"/>
      <c r="J23" s="4"/>
      <c r="K23" s="4"/>
      <c r="L23" s="4"/>
    </row>
    <row r="24" spans="1:12">
      <c r="A24" s="4"/>
      <c r="B24" s="55" t="s">
        <v>329</v>
      </c>
      <c r="C24" s="4"/>
      <c r="D24" s="4"/>
      <c r="E24" s="4"/>
      <c r="F24" s="66">
        <v>10000000</v>
      </c>
      <c r="G24" s="4"/>
      <c r="H24" s="66"/>
      <c r="I24" s="4"/>
      <c r="J24" s="4"/>
      <c r="K24" s="4"/>
      <c r="L24" s="4"/>
    </row>
    <row r="25" spans="1:12" ht="28.5">
      <c r="A25" s="4"/>
      <c r="B25" s="55" t="str">
        <f>'[1]PA OFERTA INSTITUC.2012-2015'!$S$163</f>
        <v>Actualizacion, ordenamiento y mejoramiento del archivo municipal en cumplimiento a la ley 594 de 2005.</v>
      </c>
      <c r="C25" s="4"/>
      <c r="D25" s="4"/>
      <c r="E25" s="4"/>
      <c r="F25" s="66">
        <v>10000000</v>
      </c>
      <c r="G25" s="4"/>
      <c r="H25" s="66"/>
      <c r="I25" s="4"/>
      <c r="J25" s="4"/>
      <c r="K25" s="4"/>
      <c r="L25" s="4"/>
    </row>
    <row r="26" spans="1:12">
      <c r="A26" s="4"/>
      <c r="B26" s="173" t="s">
        <v>241</v>
      </c>
      <c r="C26" s="4"/>
      <c r="D26" s="66"/>
      <c r="E26" s="4"/>
      <c r="F26" s="4"/>
      <c r="G26" s="4"/>
      <c r="H26" s="66"/>
      <c r="I26" s="4"/>
      <c r="J26" s="4"/>
      <c r="K26" s="4"/>
      <c r="L26" s="4"/>
    </row>
    <row r="27" spans="1:12">
      <c r="A27" s="4"/>
      <c r="B27" s="174" t="s">
        <v>95</v>
      </c>
      <c r="C27" s="4"/>
      <c r="D27" s="4"/>
      <c r="E27" s="4"/>
      <c r="F27" s="66"/>
      <c r="G27" s="4"/>
      <c r="H27" s="66"/>
      <c r="I27" s="4"/>
      <c r="J27" s="4"/>
      <c r="K27" s="4"/>
      <c r="L27" s="4"/>
    </row>
    <row r="28" spans="1:12">
      <c r="A28" s="4"/>
      <c r="B28" s="175" t="str">
        <f>'[1]PA OFERTA INSTITUC.2012-2015'!$S$164</f>
        <v>Evaluacion, seguimiento y control del Plan de Desarrollo</v>
      </c>
      <c r="C28" s="4"/>
      <c r="D28" s="4"/>
      <c r="E28" s="4"/>
      <c r="F28" s="66">
        <v>5000000</v>
      </c>
      <c r="G28" s="4"/>
      <c r="H28" s="66"/>
      <c r="I28" s="4"/>
      <c r="J28" s="4"/>
      <c r="K28" s="4"/>
      <c r="L28" s="4"/>
    </row>
    <row r="29" spans="1:12" ht="28.5">
      <c r="A29" s="4"/>
      <c r="B29" s="175" t="str">
        <f>'[1]PA OFERTA INSTITUC.2012-2015'!$S$165</f>
        <v xml:space="preserve">Capacitacion al personal de la Alcaldia, para el fortalecimiento de los sistemas tecnicos y administrativos </v>
      </c>
      <c r="C29" s="4"/>
      <c r="D29" s="4"/>
      <c r="E29" s="4"/>
      <c r="F29" s="66"/>
      <c r="G29" s="4"/>
      <c r="H29" s="66">
        <v>5000000</v>
      </c>
      <c r="I29" s="4"/>
      <c r="J29" s="4"/>
      <c r="K29" s="4"/>
      <c r="L29" s="4"/>
    </row>
    <row r="30" spans="1:12">
      <c r="A30" s="4"/>
      <c r="B30" s="173" t="s">
        <v>242</v>
      </c>
      <c r="C30" s="4"/>
      <c r="D30" s="4"/>
      <c r="E30" s="4"/>
      <c r="F30" s="66"/>
      <c r="G30" s="4"/>
      <c r="H30" s="66"/>
      <c r="I30" s="4"/>
      <c r="J30" s="4"/>
      <c r="K30" s="4"/>
      <c r="L30" s="4"/>
    </row>
    <row r="31" spans="1:12">
      <c r="A31" s="4"/>
      <c r="B31" s="89" t="s">
        <v>96</v>
      </c>
      <c r="C31" s="4"/>
      <c r="D31" s="4"/>
      <c r="E31" s="4"/>
      <c r="F31" s="66"/>
      <c r="G31" s="4"/>
      <c r="H31" s="66"/>
      <c r="I31" s="4"/>
      <c r="J31" s="4"/>
      <c r="K31" s="4"/>
      <c r="L31" s="4"/>
    </row>
    <row r="32" spans="1:12" ht="31.5" customHeight="1">
      <c r="A32" s="4"/>
      <c r="B32" s="55" t="str">
        <f>'[1]PA OFERTA INSTITUC.2012-2015'!$S$166</f>
        <v>Apoyo y Fortalecimiento del Sistema de Control Interno y Calidad norma NTC</v>
      </c>
      <c r="C32" s="4"/>
      <c r="D32" s="4"/>
      <c r="E32" s="4"/>
      <c r="F32" s="66">
        <v>12000000</v>
      </c>
      <c r="G32" s="4"/>
      <c r="H32" s="66"/>
      <c r="I32" s="4"/>
      <c r="J32" s="4"/>
      <c r="K32" s="4"/>
      <c r="L32" s="4"/>
    </row>
    <row r="33" spans="1:12" ht="30">
      <c r="A33" s="4"/>
      <c r="B33" s="125" t="s">
        <v>243</v>
      </c>
      <c r="C33" s="4"/>
      <c r="D33" s="17">
        <f>E33+F33+G33+H33+I33+J33+K33+L33</f>
        <v>114000000</v>
      </c>
      <c r="E33" s="4"/>
      <c r="F33" s="157">
        <f>F32+F29+F28+F25+F23+F22+F24</f>
        <v>92000000</v>
      </c>
      <c r="G33" s="157">
        <f t="shared" ref="G33:L33" si="0">G32+G29+G28+G25+G23+G22</f>
        <v>0</v>
      </c>
      <c r="H33" s="157">
        <f t="shared" si="0"/>
        <v>22000000</v>
      </c>
      <c r="I33" s="157">
        <f t="shared" si="0"/>
        <v>0</v>
      </c>
      <c r="J33" s="157">
        <f t="shared" si="0"/>
        <v>0</v>
      </c>
      <c r="K33" s="157">
        <f t="shared" si="0"/>
        <v>0</v>
      </c>
      <c r="L33" s="157">
        <f t="shared" si="0"/>
        <v>0</v>
      </c>
    </row>
  </sheetData>
  <mergeCells count="13">
    <mergeCell ref="A4:A5"/>
    <mergeCell ref="A17:A19"/>
    <mergeCell ref="D3:D5"/>
    <mergeCell ref="I3:I5"/>
    <mergeCell ref="C2:L2"/>
    <mergeCell ref="C3:C5"/>
    <mergeCell ref="E3:E5"/>
    <mergeCell ref="F3:F5"/>
    <mergeCell ref="G3:G5"/>
    <mergeCell ref="H3:H5"/>
    <mergeCell ref="J3:J5"/>
    <mergeCell ref="L3:L5"/>
    <mergeCell ref="K3:K5"/>
  </mergeCells>
  <phoneticPr fontId="16" type="noConversion"/>
  <pageMargins left="0.9055118110236221" right="0.70866141732283472" top="0.94488188976377963" bottom="1.1417322834645669" header="0.31496062992125984" footer="0.31496062992125984"/>
  <pageSetup paperSize="5" scale="80" orientation="landscape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6"/>
  <sheetViews>
    <sheetView workbookViewId="0">
      <pane ySplit="5" topLeftCell="A23" activePane="bottomLeft" state="frozen"/>
      <selection pane="bottomLeft" activeCell="Q5" sqref="Q5"/>
    </sheetView>
  </sheetViews>
  <sheetFormatPr baseColWidth="10" defaultColWidth="11.42578125" defaultRowHeight="15"/>
  <cols>
    <col min="2" max="2" width="51.85546875" customWidth="1"/>
    <col min="3" max="3" width="6.5703125" customWidth="1"/>
    <col min="4" max="4" width="15.7109375" customWidth="1"/>
    <col min="5" max="5" width="9.5703125" customWidth="1"/>
    <col min="6" max="6" width="12.7109375" customWidth="1"/>
    <col min="7" max="8" width="8.140625" customWidth="1"/>
    <col min="9" max="9" width="12.7109375" customWidth="1"/>
    <col min="10" max="13" width="8.5703125" customWidth="1"/>
  </cols>
  <sheetData>
    <row r="1" spans="1:13">
      <c r="A1" s="304"/>
      <c r="B1" s="109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</row>
    <row r="2" spans="1:13" ht="15.75" thickBot="1">
      <c r="A2" s="307"/>
      <c r="B2" s="110" t="s">
        <v>244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308"/>
    </row>
    <row r="3" spans="1:13" ht="15.75" thickBot="1">
      <c r="A3" s="485" t="s">
        <v>120</v>
      </c>
      <c r="B3" s="319" t="s">
        <v>213</v>
      </c>
      <c r="C3" s="482" t="s">
        <v>4</v>
      </c>
      <c r="D3" s="482" t="s">
        <v>256</v>
      </c>
      <c r="E3" s="482" t="s">
        <v>3</v>
      </c>
      <c r="F3" s="482" t="s">
        <v>5</v>
      </c>
      <c r="G3" s="482" t="s">
        <v>187</v>
      </c>
      <c r="H3" s="482" t="s">
        <v>274</v>
      </c>
      <c r="I3" s="482" t="s">
        <v>211</v>
      </c>
      <c r="J3" s="489" t="s">
        <v>189</v>
      </c>
      <c r="K3" s="482" t="s">
        <v>103</v>
      </c>
      <c r="L3" s="482" t="s">
        <v>190</v>
      </c>
      <c r="M3" s="482" t="s">
        <v>191</v>
      </c>
    </row>
    <row r="4" spans="1:13" ht="15.75" thickBot="1">
      <c r="A4" s="486"/>
      <c r="B4" s="319" t="s">
        <v>245</v>
      </c>
      <c r="C4" s="483"/>
      <c r="D4" s="483"/>
      <c r="E4" s="483"/>
      <c r="F4" s="483"/>
      <c r="G4" s="483"/>
      <c r="H4" s="483"/>
      <c r="I4" s="483"/>
      <c r="J4" s="490"/>
      <c r="K4" s="483"/>
      <c r="L4" s="483"/>
      <c r="M4" s="483"/>
    </row>
    <row r="5" spans="1:13" ht="58.5" customHeight="1" thickBot="1">
      <c r="A5" s="487"/>
      <c r="B5" s="251" t="s">
        <v>168</v>
      </c>
      <c r="C5" s="484"/>
      <c r="D5" s="484"/>
      <c r="E5" s="484"/>
      <c r="F5" s="484"/>
      <c r="G5" s="484"/>
      <c r="H5" s="484"/>
      <c r="I5" s="484"/>
      <c r="J5" s="490"/>
      <c r="K5" s="484"/>
      <c r="L5" s="484"/>
      <c r="M5" s="484"/>
    </row>
    <row r="6" spans="1:13" ht="36" customHeight="1">
      <c r="A6" s="315"/>
      <c r="B6" s="335" t="s">
        <v>97</v>
      </c>
      <c r="C6" s="316"/>
      <c r="D6" s="316"/>
      <c r="E6" s="317"/>
      <c r="F6" s="317"/>
      <c r="G6" s="317"/>
      <c r="H6" s="317"/>
      <c r="I6" s="317"/>
      <c r="J6" s="84"/>
      <c r="K6" s="317"/>
      <c r="L6" s="317"/>
      <c r="M6" s="318"/>
    </row>
    <row r="7" spans="1:13" ht="18.75" customHeight="1">
      <c r="A7" s="309"/>
      <c r="B7" s="172" t="s">
        <v>98</v>
      </c>
      <c r="C7" s="176"/>
      <c r="D7" s="176"/>
      <c r="E7" s="84"/>
      <c r="F7" s="170"/>
      <c r="G7" s="84"/>
      <c r="H7" s="84"/>
      <c r="I7" s="84"/>
      <c r="J7" s="84"/>
      <c r="K7" s="84"/>
      <c r="L7" s="84"/>
      <c r="M7" s="310"/>
    </row>
    <row r="8" spans="1:13" ht="29.25" customHeight="1">
      <c r="A8" s="309"/>
      <c r="B8" s="151" t="str">
        <f>'[1]PA OFERTA INSTITUC.2012-2015'!$S$169</f>
        <v xml:space="preserve">Adecuacion de sitios turisticos </v>
      </c>
      <c r="C8" s="176"/>
      <c r="D8" s="176"/>
      <c r="E8" s="84"/>
      <c r="F8" s="170">
        <f>20000000-4739190</f>
        <v>15260810</v>
      </c>
      <c r="G8" s="84"/>
      <c r="H8" s="84"/>
      <c r="I8" s="84"/>
      <c r="J8" s="84"/>
      <c r="K8" s="84"/>
      <c r="L8" s="84"/>
      <c r="M8" s="310"/>
    </row>
    <row r="9" spans="1:13" ht="28.5">
      <c r="A9" s="309"/>
      <c r="B9" s="151" t="str">
        <f>'[1]PA OFERTA INSTITUC.2012-2015'!$S$170</f>
        <v>Representacion, Promocion y divulgacion  del Tursimo religioso en sus diferentes manifestaciones</v>
      </c>
      <c r="C9" s="176"/>
      <c r="D9" s="176"/>
      <c r="E9" s="84"/>
      <c r="F9" s="170">
        <v>5000000</v>
      </c>
      <c r="G9" s="84"/>
      <c r="H9" s="84"/>
      <c r="I9" s="84"/>
      <c r="J9" s="84"/>
      <c r="K9" s="84"/>
      <c r="L9" s="84"/>
      <c r="M9" s="310"/>
    </row>
    <row r="10" spans="1:13">
      <c r="A10" s="309"/>
      <c r="B10" s="151" t="str">
        <f>'[1]PA OFERTA INSTITUC.2012-2015'!$S$171</f>
        <v>Propuesta para el fortalecimiento del Museo Religioso</v>
      </c>
      <c r="C10" s="176"/>
      <c r="D10" s="176"/>
      <c r="E10" s="84"/>
      <c r="F10" s="170">
        <v>3000000</v>
      </c>
      <c r="G10" s="84"/>
      <c r="H10" s="84"/>
      <c r="I10" s="84"/>
      <c r="J10" s="84"/>
      <c r="K10" s="84"/>
      <c r="L10" s="84"/>
      <c r="M10" s="310"/>
    </row>
    <row r="11" spans="1:13">
      <c r="A11" s="309"/>
      <c r="B11" s="151" t="str">
        <f>'[1]PA OFERTA INSTITUC.2012-2015'!$S$172</f>
        <v>Apoyo a la formacion empresarial de artesanos</v>
      </c>
      <c r="C11" s="176"/>
      <c r="D11" s="176"/>
      <c r="E11" s="84"/>
      <c r="F11" s="170">
        <v>6000000</v>
      </c>
      <c r="G11" s="84"/>
      <c r="H11" s="84"/>
      <c r="I11" s="84"/>
      <c r="J11" s="84"/>
      <c r="K11" s="84"/>
      <c r="L11" s="84"/>
      <c r="M11" s="310"/>
    </row>
    <row r="12" spans="1:13" ht="30">
      <c r="A12" s="309"/>
      <c r="B12" s="125" t="s">
        <v>257</v>
      </c>
      <c r="C12" s="176"/>
      <c r="D12" s="336">
        <f>E12+F12+G12+H12+I12+J12+K12+L12+M12</f>
        <v>29260810</v>
      </c>
      <c r="E12" s="84"/>
      <c r="F12" s="13">
        <f>F8+F9+F10+F11</f>
        <v>29260810</v>
      </c>
      <c r="G12" s="84"/>
      <c r="H12" s="84"/>
      <c r="I12" s="84"/>
      <c r="J12" s="84"/>
      <c r="K12" s="84"/>
      <c r="L12" s="84"/>
      <c r="M12" s="310"/>
    </row>
    <row r="13" spans="1:13">
      <c r="A13" s="309"/>
      <c r="B13" s="104" t="s">
        <v>118</v>
      </c>
      <c r="C13" s="176"/>
      <c r="D13" s="176"/>
      <c r="E13" s="84"/>
      <c r="F13" s="170"/>
      <c r="G13" s="84"/>
      <c r="H13" s="84"/>
      <c r="I13" s="84"/>
      <c r="J13" s="84"/>
      <c r="K13" s="84"/>
      <c r="L13" s="84"/>
      <c r="M13" s="310"/>
    </row>
    <row r="14" spans="1:13" ht="15" customHeight="1">
      <c r="A14" s="488" t="s">
        <v>120</v>
      </c>
      <c r="B14" s="104" t="s">
        <v>233</v>
      </c>
      <c r="C14" s="176"/>
      <c r="D14" s="176"/>
      <c r="E14" s="84"/>
      <c r="F14" s="170"/>
      <c r="G14" s="84"/>
      <c r="H14" s="84"/>
      <c r="I14" s="84"/>
      <c r="J14" s="84"/>
      <c r="K14" s="84"/>
      <c r="L14" s="84"/>
      <c r="M14" s="310"/>
    </row>
    <row r="15" spans="1:13" ht="30">
      <c r="A15" s="488"/>
      <c r="B15" s="334" t="s">
        <v>246</v>
      </c>
      <c r="C15" s="176"/>
      <c r="D15" s="176"/>
      <c r="E15" s="84"/>
      <c r="F15" s="170"/>
      <c r="G15" s="84"/>
      <c r="H15" s="84"/>
      <c r="I15" s="84"/>
      <c r="J15" s="84"/>
      <c r="K15" s="84"/>
      <c r="L15" s="84"/>
      <c r="M15" s="310"/>
    </row>
    <row r="16" spans="1:13">
      <c r="A16" s="488"/>
      <c r="B16" s="103" t="s">
        <v>168</v>
      </c>
      <c r="C16" s="176"/>
      <c r="D16" s="176"/>
      <c r="E16" s="84"/>
      <c r="F16" s="170"/>
      <c r="G16" s="84"/>
      <c r="H16" s="84"/>
      <c r="I16" s="84"/>
      <c r="J16" s="84"/>
      <c r="K16" s="84"/>
      <c r="L16" s="84"/>
      <c r="M16" s="310"/>
    </row>
    <row r="17" spans="1:13">
      <c r="A17" s="309"/>
      <c r="B17" s="68" t="s">
        <v>247</v>
      </c>
      <c r="C17" s="176"/>
      <c r="D17" s="176"/>
      <c r="E17" s="84"/>
      <c r="F17" s="170"/>
      <c r="G17" s="84"/>
      <c r="H17" s="84"/>
      <c r="I17" s="84"/>
      <c r="J17" s="84"/>
      <c r="K17" s="84"/>
      <c r="L17" s="84"/>
      <c r="M17" s="310"/>
    </row>
    <row r="18" spans="1:13" ht="45">
      <c r="A18" s="309"/>
      <c r="B18" s="46" t="s">
        <v>92</v>
      </c>
      <c r="C18" s="176"/>
      <c r="D18" s="176"/>
      <c r="E18" s="84"/>
      <c r="F18" s="170"/>
      <c r="G18" s="84"/>
      <c r="H18" s="84"/>
      <c r="I18" s="84"/>
      <c r="J18" s="84"/>
      <c r="K18" s="84"/>
      <c r="L18" s="84"/>
      <c r="M18" s="310"/>
    </row>
    <row r="19" spans="1:13" ht="42.75">
      <c r="A19" s="309"/>
      <c r="B19" s="55" t="str">
        <f>'[1]PA OFERTA INSTITUC.2012-2015'!$S$100</f>
        <v>Apoyo profesional para atender poblacion vulnerable relacionada con adultos, discapacitados, infantil, jovenes, adolescentes y mujer</v>
      </c>
      <c r="C19" s="176"/>
      <c r="D19" s="176"/>
      <c r="E19" s="84"/>
      <c r="F19" s="170">
        <v>2000000</v>
      </c>
      <c r="G19" s="84"/>
      <c r="H19" s="84"/>
      <c r="I19" s="84"/>
      <c r="J19" s="84"/>
      <c r="K19" s="84"/>
      <c r="L19" s="84"/>
      <c r="M19" s="310"/>
    </row>
    <row r="20" spans="1:13" ht="28.5">
      <c r="A20" s="309"/>
      <c r="B20" s="55" t="str">
        <f>'[1]PA OFERTA INSTITUC.2012-2015'!$S$101</f>
        <v>Financiacion y apoyo para el funcionamiento de la comisaria de Familia</v>
      </c>
      <c r="C20" s="176"/>
      <c r="D20" s="176"/>
      <c r="E20" s="84"/>
      <c r="F20" s="170">
        <v>15000000</v>
      </c>
      <c r="G20" s="84"/>
      <c r="H20" s="84"/>
      <c r="I20" s="84"/>
      <c r="J20" s="84"/>
      <c r="K20" s="84"/>
      <c r="L20" s="84"/>
      <c r="M20" s="310"/>
    </row>
    <row r="21" spans="1:13" ht="42.75">
      <c r="A21" s="309"/>
      <c r="B21" s="55" t="s">
        <v>326</v>
      </c>
      <c r="C21" s="176"/>
      <c r="D21" s="176"/>
      <c r="E21" s="84"/>
      <c r="F21" s="170">
        <v>1500000</v>
      </c>
      <c r="G21" s="84"/>
      <c r="H21" s="84"/>
      <c r="I21" s="84"/>
      <c r="J21" s="84"/>
      <c r="K21" s="84"/>
      <c r="L21" s="84"/>
      <c r="M21" s="310"/>
    </row>
    <row r="22" spans="1:13" ht="28.5">
      <c r="A22" s="309"/>
      <c r="B22" s="55" t="s">
        <v>327</v>
      </c>
      <c r="C22" s="176"/>
      <c r="D22" s="176"/>
      <c r="E22" s="84"/>
      <c r="F22" s="170">
        <v>1500000</v>
      </c>
      <c r="G22" s="84"/>
      <c r="H22" s="84"/>
      <c r="I22" s="84"/>
      <c r="J22" s="84"/>
      <c r="K22" s="84"/>
      <c r="L22" s="84"/>
      <c r="M22" s="310"/>
    </row>
    <row r="23" spans="1:13" ht="45">
      <c r="A23" s="309"/>
      <c r="B23" s="177" t="s">
        <v>91</v>
      </c>
      <c r="C23" s="176"/>
      <c r="D23" s="176"/>
      <c r="E23" s="84"/>
      <c r="F23" s="170"/>
      <c r="G23" s="84"/>
      <c r="H23" s="84"/>
      <c r="I23" s="84"/>
      <c r="J23" s="84"/>
      <c r="K23" s="84"/>
      <c r="L23" s="84"/>
      <c r="M23" s="310"/>
    </row>
    <row r="24" spans="1:13" ht="42.75">
      <c r="A24" s="309"/>
      <c r="B24" s="55" t="str">
        <f>'[1]PA OFERTA INSTITUC.2012-2015'!$S$102</f>
        <v>Dotacion de elementos a la Policia nacional para la minimizacion del riesgo y el fortalecimiento de las actividades de convivencia ciudadana</v>
      </c>
      <c r="C24" s="176"/>
      <c r="D24" s="176"/>
      <c r="E24" s="84"/>
      <c r="F24" s="170"/>
      <c r="G24" s="84"/>
      <c r="H24" s="84"/>
      <c r="I24" s="170">
        <v>30000000</v>
      </c>
      <c r="J24" s="84"/>
      <c r="K24" s="84"/>
      <c r="L24" s="84"/>
      <c r="M24" s="310"/>
    </row>
    <row r="25" spans="1:13">
      <c r="A25" s="309"/>
      <c r="B25" s="55" t="str">
        <f>'[1]PA OFERTA INSTITUC.2012-2015'!$S$103</f>
        <v>Apoyo centros de reclusion</v>
      </c>
      <c r="C25" s="176"/>
      <c r="D25" s="176"/>
      <c r="E25" s="84"/>
      <c r="F25" s="170">
        <v>2000000</v>
      </c>
      <c r="G25" s="84"/>
      <c r="H25" s="84"/>
      <c r="I25" s="170"/>
      <c r="J25" s="84"/>
      <c r="K25" s="84"/>
      <c r="L25" s="84"/>
      <c r="M25" s="310"/>
    </row>
    <row r="26" spans="1:13" ht="45.75" thickBot="1">
      <c r="A26" s="311"/>
      <c r="B26" s="281" t="s">
        <v>248</v>
      </c>
      <c r="C26" s="312"/>
      <c r="D26" s="337">
        <f>F26+G26+H26+I26+J26+K26+L26+M26</f>
        <v>52000000</v>
      </c>
      <c r="E26" s="312"/>
      <c r="F26" s="313">
        <f>F24+F20+F19+F25+F21+F22</f>
        <v>22000000</v>
      </c>
      <c r="G26" s="313">
        <f t="shared" ref="G26:M26" si="0">G24+G20+G19</f>
        <v>0</v>
      </c>
      <c r="H26" s="313">
        <f t="shared" si="0"/>
        <v>0</v>
      </c>
      <c r="I26" s="313">
        <f t="shared" si="0"/>
        <v>30000000</v>
      </c>
      <c r="J26" s="313">
        <f t="shared" si="0"/>
        <v>0</v>
      </c>
      <c r="K26" s="313">
        <f t="shared" si="0"/>
        <v>0</v>
      </c>
      <c r="L26" s="313">
        <f t="shared" si="0"/>
        <v>0</v>
      </c>
      <c r="M26" s="314">
        <f t="shared" si="0"/>
        <v>0</v>
      </c>
    </row>
  </sheetData>
  <mergeCells count="13">
    <mergeCell ref="M3:M5"/>
    <mergeCell ref="I3:I5"/>
    <mergeCell ref="F3:F5"/>
    <mergeCell ref="G3:G5"/>
    <mergeCell ref="H3:H5"/>
    <mergeCell ref="J3:J5"/>
    <mergeCell ref="K3:K5"/>
    <mergeCell ref="L3:L5"/>
    <mergeCell ref="E3:E5"/>
    <mergeCell ref="A3:A5"/>
    <mergeCell ref="A14:A16"/>
    <mergeCell ref="D3:D5"/>
    <mergeCell ref="C3:C5"/>
  </mergeCells>
  <phoneticPr fontId="16" type="noConversion"/>
  <pageMargins left="1.1023622047244095" right="0.70866141732283472" top="0.94488188976377963" bottom="0.94488188976377963" header="0.31496062992125984" footer="0.31496062992125984"/>
  <pageSetup paperSize="5" scale="80" orientation="landscape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89"/>
  <sheetViews>
    <sheetView workbookViewId="0">
      <selection activeCell="F25" sqref="F25"/>
    </sheetView>
  </sheetViews>
  <sheetFormatPr baseColWidth="10" defaultColWidth="11.42578125" defaultRowHeight="15"/>
  <cols>
    <col min="2" max="2" width="38.5703125" customWidth="1"/>
    <col min="3" max="3" width="7.28515625" customWidth="1"/>
    <col min="4" max="4" width="19" customWidth="1"/>
    <col min="5" max="5" width="14.140625" bestFit="1" customWidth="1"/>
    <col min="6" max="6" width="15.140625" bestFit="1" customWidth="1"/>
    <col min="7" max="11" width="8.7109375" customWidth="1"/>
  </cols>
  <sheetData>
    <row r="2" spans="1:11" ht="15" customHeight="1">
      <c r="A2" s="472" t="s">
        <v>120</v>
      </c>
      <c r="B2" s="447" t="s">
        <v>254</v>
      </c>
      <c r="C2" s="494" t="s">
        <v>4</v>
      </c>
      <c r="D2" s="494" t="s">
        <v>256</v>
      </c>
      <c r="E2" s="494" t="s">
        <v>5</v>
      </c>
      <c r="F2" s="494" t="s">
        <v>277</v>
      </c>
      <c r="G2" s="494" t="s">
        <v>211</v>
      </c>
      <c r="H2" s="494" t="s">
        <v>189</v>
      </c>
      <c r="I2" s="494" t="s">
        <v>103</v>
      </c>
      <c r="J2" s="494" t="s">
        <v>190</v>
      </c>
      <c r="K2" s="494" t="s">
        <v>191</v>
      </c>
    </row>
    <row r="3" spans="1:11">
      <c r="A3" s="472"/>
      <c r="B3" s="447"/>
      <c r="C3" s="494"/>
      <c r="D3" s="494"/>
      <c r="E3" s="494"/>
      <c r="F3" s="494"/>
      <c r="G3" s="494"/>
      <c r="H3" s="494"/>
      <c r="I3" s="494"/>
      <c r="J3" s="494"/>
      <c r="K3" s="494"/>
    </row>
    <row r="4" spans="1:11" ht="42" customHeight="1">
      <c r="A4" s="472"/>
      <c r="B4" s="103" t="s">
        <v>239</v>
      </c>
      <c r="C4" s="494"/>
      <c r="D4" s="494"/>
      <c r="E4" s="494"/>
      <c r="F4" s="494"/>
      <c r="G4" s="494"/>
      <c r="H4" s="494"/>
      <c r="I4" s="494"/>
      <c r="J4" s="494"/>
      <c r="K4" s="494"/>
    </row>
    <row r="5" spans="1:11" ht="15.75" customHeight="1">
      <c r="A5" s="4"/>
      <c r="B5" s="178" t="s">
        <v>100</v>
      </c>
      <c r="C5" s="4"/>
      <c r="D5" s="66"/>
      <c r="E5" s="66"/>
      <c r="F5" s="66"/>
      <c r="G5" s="66"/>
      <c r="H5" s="66"/>
      <c r="I5" s="66"/>
      <c r="J5" s="66"/>
      <c r="K5" s="66"/>
    </row>
    <row r="6" spans="1:11" ht="17.25" customHeight="1">
      <c r="A6" s="4"/>
      <c r="B6" s="179" t="s">
        <v>251</v>
      </c>
      <c r="C6" s="4"/>
      <c r="D6" s="66"/>
      <c r="E6" s="66"/>
      <c r="F6" s="66"/>
      <c r="G6" s="66"/>
      <c r="H6" s="66"/>
      <c r="I6" s="66"/>
      <c r="J6" s="66"/>
      <c r="K6" s="66"/>
    </row>
    <row r="7" spans="1:11" ht="19.5" customHeight="1">
      <c r="A7" s="4"/>
      <c r="B7" s="178" t="s">
        <v>252</v>
      </c>
      <c r="C7" s="4"/>
      <c r="D7" s="66"/>
      <c r="E7" s="66" t="s">
        <v>303</v>
      </c>
      <c r="F7" s="66">
        <v>9272000</v>
      </c>
      <c r="G7" s="66"/>
      <c r="H7" s="66"/>
      <c r="I7" s="66"/>
      <c r="J7" s="66"/>
      <c r="K7" s="66"/>
    </row>
    <row r="8" spans="1:11" ht="15.75" thickBot="1">
      <c r="A8" s="4"/>
      <c r="B8" s="180" t="s">
        <v>250</v>
      </c>
      <c r="C8" s="4"/>
      <c r="D8" s="66"/>
      <c r="E8" s="66" t="s">
        <v>303</v>
      </c>
      <c r="F8" s="342">
        <v>30000000</v>
      </c>
      <c r="G8" s="66"/>
      <c r="H8" s="66"/>
      <c r="I8" s="66"/>
      <c r="J8" s="66"/>
      <c r="K8" s="66"/>
    </row>
    <row r="9" spans="1:11" ht="15.75" thickBot="1">
      <c r="A9" s="4"/>
      <c r="B9" s="14" t="s">
        <v>278</v>
      </c>
      <c r="C9" s="338"/>
      <c r="D9" s="339"/>
      <c r="E9" s="340">
        <f>SUM(E7:E8)</f>
        <v>0</v>
      </c>
      <c r="F9" s="344">
        <f>SUM(F7:F8)</f>
        <v>39272000</v>
      </c>
      <c r="G9" s="341"/>
      <c r="H9" s="66"/>
      <c r="I9" s="66"/>
      <c r="J9" s="66"/>
      <c r="K9" s="66"/>
    </row>
    <row r="10" spans="1:11">
      <c r="A10" s="4"/>
      <c r="B10" s="14" t="s">
        <v>253</v>
      </c>
      <c r="C10" s="4"/>
      <c r="D10" s="66"/>
      <c r="E10" s="66"/>
      <c r="F10" s="343"/>
      <c r="G10" s="66"/>
      <c r="H10" s="66"/>
      <c r="I10" s="66"/>
      <c r="J10" s="66"/>
      <c r="K10" s="66"/>
    </row>
    <row r="11" spans="1:11">
      <c r="A11" s="4"/>
      <c r="B11" s="14" t="s">
        <v>275</v>
      </c>
      <c r="C11" s="4"/>
      <c r="D11" s="66"/>
      <c r="E11" s="66"/>
      <c r="F11" s="66"/>
      <c r="G11" s="66"/>
      <c r="H11" s="66"/>
      <c r="I11" s="66"/>
      <c r="J11" s="66"/>
      <c r="K11" s="66"/>
    </row>
    <row r="12" spans="1:11">
      <c r="A12" s="4"/>
      <c r="B12" s="180" t="s">
        <v>250</v>
      </c>
      <c r="C12" s="4"/>
      <c r="D12" s="66"/>
      <c r="E12" s="66">
        <v>50734470</v>
      </c>
      <c r="F12" s="66"/>
      <c r="G12" s="66"/>
      <c r="H12" s="66"/>
      <c r="I12" s="66"/>
      <c r="J12" s="66"/>
      <c r="K12" s="66"/>
    </row>
    <row r="13" spans="1:11" ht="15.75" thickBot="1">
      <c r="A13" s="4"/>
      <c r="B13" s="180" t="s">
        <v>252</v>
      </c>
      <c r="C13" s="4"/>
      <c r="D13" s="66"/>
      <c r="E13" s="342">
        <v>8529000</v>
      </c>
      <c r="F13" s="66"/>
      <c r="G13" s="66"/>
      <c r="H13" s="66"/>
      <c r="I13" s="66"/>
      <c r="J13" s="66"/>
      <c r="K13" s="66"/>
    </row>
    <row r="14" spans="1:11" ht="15.75" thickBot="1">
      <c r="A14" s="4"/>
      <c r="B14" s="14" t="s">
        <v>278</v>
      </c>
      <c r="C14" s="4"/>
      <c r="D14" s="345"/>
      <c r="E14" s="346">
        <f>SUM(E12:E13)</f>
        <v>59263470</v>
      </c>
      <c r="F14" s="341"/>
      <c r="G14" s="66"/>
      <c r="H14" s="66"/>
      <c r="I14" s="66"/>
      <c r="J14" s="66"/>
      <c r="K14" s="66"/>
    </row>
    <row r="15" spans="1:11">
      <c r="A15" s="4"/>
      <c r="B15" s="14" t="s">
        <v>276</v>
      </c>
      <c r="C15" s="4"/>
      <c r="D15" s="66"/>
      <c r="E15" s="343"/>
      <c r="F15" s="66"/>
      <c r="G15" s="66"/>
      <c r="H15" s="66"/>
      <c r="I15" s="66"/>
      <c r="J15" s="66"/>
      <c r="K15" s="66"/>
    </row>
    <row r="16" spans="1:11">
      <c r="A16" s="4"/>
      <c r="B16" s="180" t="s">
        <v>250</v>
      </c>
      <c r="C16" s="4"/>
      <c r="D16" s="66"/>
      <c r="E16" s="66">
        <v>27726796</v>
      </c>
      <c r="F16" s="66" t="s">
        <v>303</v>
      </c>
      <c r="G16" s="66"/>
      <c r="H16" s="66"/>
      <c r="I16" s="66"/>
      <c r="J16" s="66"/>
      <c r="K16" s="66"/>
    </row>
    <row r="17" spans="1:11" ht="15.75" thickBot="1">
      <c r="A17" s="4"/>
      <c r="B17" s="180" t="s">
        <v>252</v>
      </c>
      <c r="C17" s="4"/>
      <c r="D17" s="66"/>
      <c r="E17" s="342">
        <v>10373000</v>
      </c>
      <c r="F17" s="66" t="s">
        <v>303</v>
      </c>
      <c r="G17" s="66"/>
      <c r="H17" s="66"/>
      <c r="I17" s="66"/>
      <c r="J17" s="66"/>
      <c r="K17" s="66"/>
    </row>
    <row r="18" spans="1:11" ht="15.75" thickBot="1">
      <c r="A18" s="4"/>
      <c r="B18" s="14" t="s">
        <v>278</v>
      </c>
      <c r="C18" s="338"/>
      <c r="D18" s="348"/>
      <c r="E18" s="344">
        <f>SUM(E16:E17)</f>
        <v>38099796</v>
      </c>
      <c r="F18" s="212">
        <f>SUM(F16:F17)</f>
        <v>0</v>
      </c>
      <c r="G18" s="66"/>
      <c r="H18" s="66"/>
      <c r="I18" s="66"/>
      <c r="J18" s="66"/>
      <c r="K18" s="66"/>
    </row>
    <row r="19" spans="1:11" ht="30.75" thickBot="1">
      <c r="A19" s="4"/>
      <c r="B19" s="83" t="s">
        <v>255</v>
      </c>
      <c r="C19" s="270"/>
      <c r="D19" s="350">
        <f>E19+F19</f>
        <v>136635266</v>
      </c>
      <c r="E19" s="347">
        <f>E18+E14</f>
        <v>97363266</v>
      </c>
      <c r="F19" s="217">
        <f>+F9</f>
        <v>39272000</v>
      </c>
      <c r="G19" s="66"/>
      <c r="H19" s="66"/>
      <c r="I19" s="66"/>
      <c r="J19" s="66"/>
      <c r="K19" s="66"/>
    </row>
    <row r="20" spans="1:11" ht="37.5" customHeight="1">
      <c r="A20" s="4"/>
      <c r="B20" s="326" t="s">
        <v>298</v>
      </c>
      <c r="C20" s="327"/>
      <c r="D20" s="349"/>
      <c r="E20" s="217"/>
      <c r="F20" s="217"/>
      <c r="G20" s="66"/>
      <c r="H20" s="66"/>
      <c r="I20" s="66"/>
      <c r="J20" s="66"/>
      <c r="K20" s="66"/>
    </row>
    <row r="21" spans="1:11" ht="26.25" customHeight="1">
      <c r="A21" s="223"/>
      <c r="B21" s="20"/>
      <c r="C21" s="223"/>
      <c r="D21" s="224"/>
      <c r="E21" s="224"/>
      <c r="F21" s="224"/>
      <c r="G21" s="225"/>
      <c r="H21" s="225"/>
      <c r="I21" s="225"/>
      <c r="J21" s="225"/>
      <c r="K21" s="225"/>
    </row>
    <row r="22" spans="1:11" ht="26.25" customHeight="1">
      <c r="A22" s="223"/>
      <c r="B22" s="20"/>
      <c r="C22" s="223"/>
      <c r="D22" s="224"/>
      <c r="E22" s="224"/>
      <c r="F22" s="224"/>
      <c r="G22" s="225"/>
      <c r="H22" s="225"/>
      <c r="I22" s="225"/>
      <c r="J22" s="225"/>
      <c r="K22" s="225"/>
    </row>
    <row r="23" spans="1:11" ht="26.25" customHeight="1">
      <c r="A23" s="223"/>
      <c r="B23" s="20"/>
      <c r="C23" s="223"/>
      <c r="D23" s="224"/>
      <c r="E23" s="224"/>
      <c r="F23" s="224"/>
      <c r="G23" s="225"/>
      <c r="H23" s="225"/>
      <c r="I23" s="225"/>
      <c r="J23" s="225"/>
      <c r="K23" s="225"/>
    </row>
    <row r="24" spans="1:11" ht="26.25" customHeight="1">
      <c r="A24" s="223"/>
      <c r="B24" s="20"/>
      <c r="C24" s="223"/>
      <c r="D24" s="224"/>
      <c r="E24" s="224"/>
      <c r="F24" s="224"/>
      <c r="G24" s="225"/>
      <c r="H24" s="225"/>
      <c r="I24" s="225"/>
      <c r="J24" s="225"/>
      <c r="K24" s="225"/>
    </row>
    <row r="25" spans="1:11" ht="26.25" customHeight="1">
      <c r="A25" s="223"/>
      <c r="B25" s="20"/>
      <c r="C25" s="223"/>
      <c r="D25" s="224"/>
      <c r="E25" s="224"/>
      <c r="F25" s="224"/>
      <c r="G25" s="225"/>
      <c r="H25" s="225"/>
      <c r="I25" s="225"/>
      <c r="J25" s="225"/>
      <c r="K25" s="225"/>
    </row>
    <row r="26" spans="1:11" ht="26.25" customHeight="1">
      <c r="A26" s="223"/>
      <c r="B26" s="20"/>
      <c r="C26" s="223"/>
      <c r="D26" s="224"/>
      <c r="E26" s="224"/>
      <c r="F26" s="224"/>
      <c r="G26" s="225"/>
      <c r="H26" s="225"/>
      <c r="I26" s="225"/>
      <c r="J26" s="225"/>
      <c r="K26" s="225"/>
    </row>
    <row r="27" spans="1:11" ht="26.25" customHeight="1">
      <c r="A27" s="223"/>
      <c r="B27" s="20"/>
      <c r="C27" s="223"/>
      <c r="D27" s="224"/>
      <c r="E27" s="224"/>
      <c r="F27" s="224"/>
      <c r="G27" s="225"/>
      <c r="H27" s="225"/>
      <c r="I27" s="225"/>
      <c r="J27" s="225"/>
      <c r="K27" s="225"/>
    </row>
    <row r="28" spans="1:11" ht="26.25" customHeight="1">
      <c r="A28" s="223"/>
      <c r="B28" s="20"/>
      <c r="C28" s="223"/>
      <c r="D28" s="224"/>
      <c r="E28" s="224"/>
      <c r="F28" s="224"/>
      <c r="G28" s="225"/>
      <c r="H28" s="225"/>
      <c r="I28" s="225"/>
      <c r="J28" s="225"/>
      <c r="K28" s="225"/>
    </row>
    <row r="29" spans="1:11" ht="26.25" customHeight="1">
      <c r="A29" s="223"/>
      <c r="B29" s="20"/>
      <c r="C29" s="223"/>
      <c r="D29" s="224"/>
      <c r="E29" s="224"/>
      <c r="F29" s="224"/>
      <c r="G29" s="225"/>
      <c r="H29" s="225"/>
      <c r="I29" s="225"/>
      <c r="J29" s="225"/>
      <c r="K29" s="225"/>
    </row>
    <row r="30" spans="1:11" ht="26.25" customHeight="1">
      <c r="A30" s="223"/>
      <c r="B30" s="20"/>
      <c r="C30" s="223"/>
      <c r="D30" s="224"/>
      <c r="E30" s="224"/>
      <c r="F30" s="224"/>
      <c r="G30" s="225"/>
      <c r="H30" s="225"/>
      <c r="I30" s="225"/>
      <c r="J30" s="225"/>
      <c r="K30" s="225"/>
    </row>
    <row r="31" spans="1:11" ht="26.25" customHeight="1">
      <c r="A31" s="223"/>
      <c r="B31" s="20"/>
      <c r="C31" s="223"/>
      <c r="D31" s="224"/>
      <c r="E31" s="224"/>
      <c r="F31" s="224"/>
      <c r="G31" s="225"/>
      <c r="H31" s="225"/>
      <c r="I31" s="225"/>
      <c r="J31" s="225"/>
      <c r="K31" s="225"/>
    </row>
    <row r="32" spans="1:11" ht="26.25" customHeight="1">
      <c r="A32" s="223"/>
      <c r="B32" s="20"/>
      <c r="C32" s="223"/>
      <c r="D32" s="224"/>
      <c r="E32" s="224"/>
      <c r="F32" s="224"/>
      <c r="G32" s="225"/>
      <c r="H32" s="225"/>
      <c r="I32" s="225"/>
      <c r="J32" s="225"/>
      <c r="K32" s="225"/>
    </row>
    <row r="33" spans="1:11" ht="26.25" customHeight="1">
      <c r="A33" s="223"/>
      <c r="B33" s="20"/>
      <c r="C33" s="223"/>
      <c r="D33" s="224"/>
      <c r="E33" s="224"/>
      <c r="F33" s="224"/>
      <c r="G33" s="225"/>
      <c r="H33" s="225"/>
      <c r="I33" s="225"/>
      <c r="J33" s="225"/>
      <c r="K33" s="225"/>
    </row>
    <row r="34" spans="1:11" ht="26.25" customHeight="1">
      <c r="A34" s="223"/>
      <c r="B34" s="20"/>
      <c r="C34" s="223"/>
      <c r="D34" s="224"/>
      <c r="E34" s="224"/>
      <c r="F34" s="224"/>
      <c r="G34" s="225"/>
      <c r="H34" s="225"/>
      <c r="I34" s="225"/>
      <c r="J34" s="225"/>
      <c r="K34" s="225"/>
    </row>
    <row r="35" spans="1:11">
      <c r="A35" s="223"/>
      <c r="B35" s="20"/>
      <c r="C35" s="223"/>
      <c r="D35" s="224"/>
      <c r="E35" s="224"/>
      <c r="F35" s="224"/>
      <c r="G35" s="225"/>
      <c r="H35" s="225"/>
      <c r="I35" s="225"/>
      <c r="J35" s="225"/>
      <c r="K35" s="225"/>
    </row>
    <row r="36" spans="1:11">
      <c r="B36" s="20"/>
      <c r="D36" s="492">
        <v>5065247649</v>
      </c>
      <c r="E36" s="493"/>
      <c r="F36" t="s">
        <v>297</v>
      </c>
      <c r="G36" s="210" t="s">
        <v>296</v>
      </c>
    </row>
    <row r="37" spans="1:11">
      <c r="B37" s="207" t="s">
        <v>259</v>
      </c>
      <c r="D37" s="491">
        <f>'PLAN PLUR. INVER. EDU'!D48</f>
        <v>331005000</v>
      </c>
      <c r="E37" s="491"/>
      <c r="F37" s="2">
        <f>'PLAN PLUR. INVER. EDU'!F48</f>
        <v>268480000</v>
      </c>
      <c r="G37">
        <f>'PLAN PLUR. INVER. EDU'!E48</f>
        <v>0</v>
      </c>
    </row>
    <row r="38" spans="1:11">
      <c r="B38" s="207" t="s">
        <v>260</v>
      </c>
      <c r="D38" s="491">
        <f>'PPI-SALUD'!D45</f>
        <v>2315100125</v>
      </c>
      <c r="E38" s="491"/>
      <c r="F38" s="2">
        <f>'PPI-SALUD'!F45</f>
        <v>960501973</v>
      </c>
      <c r="G38" s="3">
        <f>'PPI-SALUD'!E45</f>
        <v>73428796</v>
      </c>
    </row>
    <row r="39" spans="1:11" ht="30">
      <c r="B39" s="207" t="s">
        <v>261</v>
      </c>
      <c r="D39" s="491">
        <f>'PPI-AGUAP'!D43</f>
        <v>328188640</v>
      </c>
      <c r="E39" s="491"/>
      <c r="F39" s="2">
        <f>'PPI-AGUAP'!F43</f>
        <v>328188640</v>
      </c>
      <c r="G39">
        <f>'PPI-AGUAP'!J43</f>
        <v>0</v>
      </c>
    </row>
    <row r="40" spans="1:11">
      <c r="B40" s="207" t="s">
        <v>262</v>
      </c>
      <c r="D40" s="491">
        <f>'PPI DEPORTE'!D20</f>
        <v>56545000</v>
      </c>
      <c r="E40" s="491"/>
      <c r="F40" s="2">
        <f>'PPI DEPORTE'!F20</f>
        <v>56545000</v>
      </c>
      <c r="G40">
        <f>'PPI DEPORTE'!H20</f>
        <v>0</v>
      </c>
    </row>
    <row r="41" spans="1:11">
      <c r="B41" s="207" t="s">
        <v>263</v>
      </c>
      <c r="D41" s="491">
        <f>'PPI-CULTURA'!D33</f>
        <v>59409000</v>
      </c>
      <c r="E41" s="491"/>
      <c r="F41" s="2">
        <f>'PPI-CULTURA'!F33</f>
        <v>42409000</v>
      </c>
      <c r="G41" s="3">
        <f>'PPI-CULTURA'!H33</f>
        <v>0</v>
      </c>
      <c r="H41" s="3"/>
    </row>
    <row r="42" spans="1:11">
      <c r="B42" s="213" t="s">
        <v>280</v>
      </c>
      <c r="D42" s="209"/>
      <c r="E42" s="209"/>
      <c r="F42" s="2"/>
      <c r="G42" s="3"/>
    </row>
    <row r="43" spans="1:11">
      <c r="B43" s="214" t="s">
        <v>293</v>
      </c>
      <c r="D43" s="209"/>
      <c r="E43" s="209">
        <f>'PPI- VIVIENDA OTROS SERV'!F17</f>
        <v>60000000</v>
      </c>
      <c r="F43" s="2">
        <f>'PPI- VIVIENDA OTROS SERV'!F17</f>
        <v>60000000</v>
      </c>
      <c r="G43" s="3">
        <f>'PPI- VIVIENDA OTROS SERV'!H17</f>
        <v>0</v>
      </c>
    </row>
    <row r="44" spans="1:11">
      <c r="B44" s="214" t="s">
        <v>294</v>
      </c>
      <c r="D44" s="209"/>
      <c r="E44" s="209">
        <f>'PPI- VIVIENDA OTROS SERV'!G17</f>
        <v>189330000</v>
      </c>
      <c r="F44" s="2"/>
      <c r="G44" s="3"/>
    </row>
    <row r="45" spans="1:11">
      <c r="B45" s="214" t="s">
        <v>279</v>
      </c>
      <c r="D45" s="209"/>
      <c r="E45" s="209">
        <f>'PPI- VIVIENDA OTROS SERV'!D27</f>
        <v>80000100</v>
      </c>
      <c r="F45" s="2">
        <f>'PPI- VIVIENDA OTROS SERV'!F27</f>
        <v>50000100</v>
      </c>
      <c r="G45" s="3">
        <f>'PPI- VIVIENDA OTROS SERV'!H27</f>
        <v>16000000</v>
      </c>
    </row>
    <row r="46" spans="1:11">
      <c r="B46" s="214" t="s">
        <v>281</v>
      </c>
      <c r="D46" s="209"/>
      <c r="E46" s="209">
        <f>'PPI-INFRAEST-EQUIPAM'!D14</f>
        <v>130413504</v>
      </c>
      <c r="F46" s="2">
        <f>'PPI-INFRAEST-EQUIPAM'!F14</f>
        <v>130413504</v>
      </c>
      <c r="G46" s="3"/>
    </row>
    <row r="47" spans="1:11" ht="39">
      <c r="B47" s="215" t="s">
        <v>282</v>
      </c>
      <c r="D47" s="209"/>
      <c r="E47" s="209">
        <f>'PPI-INFRAEST-EQUIPAM'!D27</f>
        <v>41000000</v>
      </c>
      <c r="F47" s="2">
        <f>'PPI-INFRAEST-EQUIPAM'!F27</f>
        <v>36000000</v>
      </c>
      <c r="G47" s="3">
        <f>'PPI-INFRAEST-EQUIPAM'!H14</f>
        <v>0</v>
      </c>
    </row>
    <row r="48" spans="1:11">
      <c r="B48" s="214" t="s">
        <v>283</v>
      </c>
      <c r="D48" s="209"/>
      <c r="E48" s="209">
        <f>'PPI-TIC'!D19</f>
        <v>15000000</v>
      </c>
      <c r="F48" s="2">
        <f>'PPI-TIC'!F19</f>
        <v>15000000</v>
      </c>
      <c r="G48" s="3">
        <f>'PPI-TIC'!H19</f>
        <v>0</v>
      </c>
    </row>
    <row r="49" spans="2:9" ht="26.25">
      <c r="B49" s="215" t="s">
        <v>284</v>
      </c>
      <c r="D49" s="209"/>
      <c r="E49" s="209">
        <f>'PPI-AMBIET-DESASTRES'!D34</f>
        <v>121000000</v>
      </c>
      <c r="F49" s="2">
        <f>'PPI-AMBIET-DESASTRES'!F34</f>
        <v>100000000</v>
      </c>
      <c r="G49" s="3">
        <f>'PPI-AMBIET-DESASTRES'!I34</f>
        <v>0</v>
      </c>
    </row>
    <row r="50" spans="2:9">
      <c r="B50" s="214" t="s">
        <v>285</v>
      </c>
      <c r="D50" s="209"/>
      <c r="E50" s="209">
        <f>'PPI-AGRO ECONOMI-COMUNIT-'!D15</f>
        <v>173077514</v>
      </c>
      <c r="F50" s="2">
        <f>'PPI-AGRO ECONOMI-COMUNIT-'!F15</f>
        <v>158900100</v>
      </c>
      <c r="G50" s="3">
        <f>'PPI-AGRO ECONOMI-COMUNIT-'!H15</f>
        <v>14177414</v>
      </c>
    </row>
    <row r="51" spans="2:9" ht="26.25">
      <c r="B51" s="215" t="s">
        <v>286</v>
      </c>
      <c r="D51" s="209"/>
      <c r="E51" s="209">
        <f>'PPI-AGRO ECONOMI-COMUNIT-'!D26</f>
        <v>29000000</v>
      </c>
      <c r="F51" s="2">
        <f>'PPI-AGRO ECONOMI-COMUNIT-'!F26</f>
        <v>14000000</v>
      </c>
      <c r="G51" s="3">
        <f>'PPI-AGRO ECONOMI-COMUNIT-'!H26</f>
        <v>15000000</v>
      </c>
    </row>
    <row r="52" spans="2:9">
      <c r="B52" s="215" t="s">
        <v>291</v>
      </c>
      <c r="D52" s="209"/>
      <c r="E52" s="209">
        <f>'PPI-AGRO ECONOMI-COMUNIT-'!D38</f>
        <v>7000000</v>
      </c>
      <c r="F52" s="2">
        <f>'PPI-AGRO ECONOMI-COMUNIT-'!F38</f>
        <v>7000000</v>
      </c>
      <c r="G52" s="3">
        <f>'PPI-AGRO ECONOMI-COMUNIT-'!H38</f>
        <v>0</v>
      </c>
    </row>
    <row r="53" spans="2:9" ht="51.75">
      <c r="B53" s="215" t="s">
        <v>287</v>
      </c>
      <c r="D53" s="209"/>
      <c r="E53" s="209">
        <f>'PPI-FLIA-P VULNERABLE-FORT.INST'!D15</f>
        <v>125000000</v>
      </c>
      <c r="F53" s="2">
        <f>'PPI-FLIA-P VULNERABLE-FORT.INST'!F15</f>
        <v>118000000</v>
      </c>
      <c r="G53" s="3">
        <f>'PPI-FLIA-P VULNERABLE-FORT.INST'!H15</f>
        <v>0</v>
      </c>
    </row>
    <row r="54" spans="2:9">
      <c r="B54" s="214" t="s">
        <v>288</v>
      </c>
      <c r="D54" s="209"/>
      <c r="E54" s="209">
        <f>'PPI-FLIA-P VULNERABLE-FORT.INST'!D33</f>
        <v>114000000</v>
      </c>
      <c r="F54" s="2">
        <f>'PPI-FLIA-P VULNERABLE-FORT.INST'!F33</f>
        <v>92000000</v>
      </c>
      <c r="G54" s="3">
        <f>'PPI-FLIA-P VULNERABLE-FORT.INST'!H33</f>
        <v>22000000</v>
      </c>
    </row>
    <row r="55" spans="2:9">
      <c r="B55" s="214" t="s">
        <v>289</v>
      </c>
      <c r="D55" s="209"/>
      <c r="E55" s="209">
        <f>'PPI-TURISMO-JUSTICIA'!D12</f>
        <v>29260810</v>
      </c>
      <c r="F55" s="2">
        <f>'PPI-TURISMO-JUSTICIA'!F12</f>
        <v>29260810</v>
      </c>
      <c r="G55" s="3">
        <f>'PPI-TURISMO-JUSTICIA'!H12</f>
        <v>0</v>
      </c>
    </row>
    <row r="56" spans="2:9" ht="26.25">
      <c r="B56" s="215" t="s">
        <v>292</v>
      </c>
      <c r="D56" s="209"/>
      <c r="E56" s="209">
        <f>'PPI-TURISMO-JUSTICIA'!D26</f>
        <v>52000000</v>
      </c>
      <c r="F56" s="2">
        <f>'PPI-TURISMO-JUSTICIA'!F26</f>
        <v>22000000</v>
      </c>
      <c r="G56" s="3">
        <f>'PPI-TURISMO-JUSTICIA'!H26</f>
        <v>0</v>
      </c>
    </row>
    <row r="57" spans="2:9">
      <c r="B57" s="207" t="s">
        <v>264</v>
      </c>
      <c r="D57" s="209"/>
      <c r="E57" s="216">
        <f>SUM(E43:E56)</f>
        <v>1166081928</v>
      </c>
      <c r="F57" s="218">
        <f>SUM(F43:F56)</f>
        <v>832574514</v>
      </c>
      <c r="G57" s="3">
        <f>SUM(G37:G56)</f>
        <v>140606210</v>
      </c>
      <c r="H57" s="2"/>
      <c r="I57" s="3"/>
    </row>
    <row r="58" spans="2:9">
      <c r="B58" s="214" t="s">
        <v>290</v>
      </c>
      <c r="D58" s="209"/>
      <c r="E58" s="209">
        <f>D19</f>
        <v>136635266</v>
      </c>
      <c r="F58" s="2">
        <f>E19</f>
        <v>97363266</v>
      </c>
      <c r="G58" s="3"/>
    </row>
    <row r="59" spans="2:9">
      <c r="D59" s="491"/>
      <c r="E59" s="491"/>
      <c r="F59" s="3">
        <f>SUM(F57:F58)</f>
        <v>929937780</v>
      </c>
      <c r="G59" s="3"/>
      <c r="H59" s="2">
        <f>930037680</f>
        <v>930037680</v>
      </c>
      <c r="I59" s="3">
        <f>F59-H59</f>
        <v>-99900</v>
      </c>
    </row>
    <row r="60" spans="2:9" ht="30">
      <c r="B60" s="222" t="s">
        <v>267</v>
      </c>
      <c r="D60" s="495">
        <f>E58+E57+D41+D40+D39+D38+D37</f>
        <v>4392964959</v>
      </c>
      <c r="E60" s="495"/>
      <c r="G60" s="3"/>
      <c r="H60" s="3"/>
    </row>
    <row r="61" spans="2:9">
      <c r="B61" s="219" t="s">
        <v>265</v>
      </c>
      <c r="D61" s="497">
        <f>D19</f>
        <v>136635266</v>
      </c>
      <c r="E61" s="497"/>
      <c r="G61" s="3">
        <f>F18</f>
        <v>0</v>
      </c>
      <c r="H61" s="3"/>
    </row>
    <row r="62" spans="2:9" ht="30">
      <c r="B62" s="220" t="s">
        <v>268</v>
      </c>
      <c r="D62" s="498">
        <v>710471790</v>
      </c>
      <c r="E62" s="498"/>
      <c r="G62" s="3">
        <f>G57+G61</f>
        <v>140606210</v>
      </c>
    </row>
    <row r="63" spans="2:9">
      <c r="B63" s="221" t="s">
        <v>266</v>
      </c>
      <c r="D63" s="499">
        <f>D62+D61+E57+D37+D38+D39+D40+D41</f>
        <v>5103436749</v>
      </c>
      <c r="E63" s="499"/>
      <c r="G63" s="3"/>
    </row>
    <row r="64" spans="2:9">
      <c r="B64" s="20"/>
      <c r="D64" s="500">
        <f>D36-D63</f>
        <v>-38189100</v>
      </c>
      <c r="E64" s="501"/>
      <c r="G64" s="2"/>
      <c r="I64" s="2"/>
    </row>
    <row r="65" spans="2:9">
      <c r="B65" s="20"/>
      <c r="D65" s="496"/>
      <c r="E65" s="496"/>
      <c r="G65" s="2"/>
    </row>
    <row r="66" spans="2:9">
      <c r="B66" s="208"/>
      <c r="D66" s="496"/>
      <c r="E66" s="496"/>
      <c r="F66" s="3"/>
      <c r="I66" s="3"/>
    </row>
    <row r="67" spans="2:9">
      <c r="B67" s="20"/>
      <c r="D67" s="496"/>
      <c r="E67" s="496"/>
      <c r="F67" s="3"/>
    </row>
    <row r="68" spans="2:9">
      <c r="B68" s="20"/>
      <c r="D68" s="496"/>
      <c r="E68" s="496"/>
    </row>
    <row r="69" spans="2:9">
      <c r="B69" s="20"/>
      <c r="D69" s="496"/>
      <c r="E69" s="496"/>
    </row>
    <row r="70" spans="2:9">
      <c r="B70" s="20"/>
      <c r="D70" s="496"/>
      <c r="E70" s="496"/>
    </row>
    <row r="71" spans="2:9">
      <c r="B71" s="20"/>
    </row>
    <row r="72" spans="2:9">
      <c r="B72" s="20"/>
    </row>
    <row r="73" spans="2:9">
      <c r="B73" s="20"/>
    </row>
    <row r="74" spans="2:9">
      <c r="B74" s="20"/>
    </row>
    <row r="75" spans="2:9">
      <c r="B75" s="20"/>
    </row>
    <row r="76" spans="2:9">
      <c r="B76" s="20"/>
    </row>
    <row r="78" spans="2:9">
      <c r="B78" s="12">
        <v>136000000</v>
      </c>
    </row>
    <row r="79" spans="2:9">
      <c r="B79" s="12">
        <f>(500000000/5)+(6000000*12)</f>
        <v>172000000</v>
      </c>
    </row>
    <row r="83" spans="2:2" ht="63" customHeight="1">
      <c r="B83" s="1" t="e">
        <f>(B78*100)/#REF!</f>
        <v>#REF!</v>
      </c>
    </row>
    <row r="85" spans="2:2" ht="66.75" customHeight="1">
      <c r="B85" s="1" t="e">
        <f>(B79*100)/#REF!</f>
        <v>#REF!</v>
      </c>
    </row>
    <row r="87" spans="2:2">
      <c r="B87" s="3">
        <f>B79*68.68%</f>
        <v>118129600.00000001</v>
      </c>
    </row>
    <row r="89" spans="2:2">
      <c r="B89" s="19" t="e">
        <f>(#REF!*100)/#REF!</f>
        <v>#REF!</v>
      </c>
    </row>
  </sheetData>
  <mergeCells count="29">
    <mergeCell ref="D68:E68"/>
    <mergeCell ref="D69:E69"/>
    <mergeCell ref="D61:E61"/>
    <mergeCell ref="D70:E70"/>
    <mergeCell ref="D62:E62"/>
    <mergeCell ref="D63:E63"/>
    <mergeCell ref="D65:E65"/>
    <mergeCell ref="D66:E66"/>
    <mergeCell ref="D67:E67"/>
    <mergeCell ref="D64:E64"/>
    <mergeCell ref="J2:J4"/>
    <mergeCell ref="K2:K4"/>
    <mergeCell ref="B2:B3"/>
    <mergeCell ref="H2:H4"/>
    <mergeCell ref="I2:I4"/>
    <mergeCell ref="F2:F4"/>
    <mergeCell ref="G2:G4"/>
    <mergeCell ref="D38:E38"/>
    <mergeCell ref="D59:E59"/>
    <mergeCell ref="D60:E60"/>
    <mergeCell ref="D39:E39"/>
    <mergeCell ref="D40:E40"/>
    <mergeCell ref="D41:E41"/>
    <mergeCell ref="A2:A4"/>
    <mergeCell ref="D37:E37"/>
    <mergeCell ref="D36:E36"/>
    <mergeCell ref="C2:C4"/>
    <mergeCell ref="D2:D4"/>
    <mergeCell ref="E2:E4"/>
  </mergeCells>
  <phoneticPr fontId="16" type="noConversion"/>
  <pageMargins left="0.9055118110236221" right="0.51181102362204722" top="0.94488188976377963" bottom="0.74803149606299213" header="0.31496062992125984" footer="0.31496062992125984"/>
  <pageSetup scale="85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2"/>
  <sheetViews>
    <sheetView topLeftCell="A3" zoomScale="95" zoomScaleNormal="95" workbookViewId="0">
      <pane ySplit="4" topLeftCell="A7" activePane="bottomLeft" state="frozen"/>
      <selection activeCell="A3" sqref="A3"/>
      <selection pane="bottomLeft" activeCell="S40" sqref="S40"/>
    </sheetView>
  </sheetViews>
  <sheetFormatPr baseColWidth="10" defaultColWidth="11.42578125" defaultRowHeight="15"/>
  <cols>
    <col min="1" max="1" width="8.85546875" customWidth="1"/>
    <col min="2" max="2" width="41.7109375" customWidth="1"/>
    <col min="3" max="3" width="2.7109375" customWidth="1"/>
    <col min="4" max="4" width="18" customWidth="1"/>
    <col min="5" max="5" width="12.7109375" customWidth="1"/>
    <col min="6" max="6" width="15.28515625" customWidth="1"/>
    <col min="7" max="7" width="14.42578125" customWidth="1"/>
    <col min="8" max="8" width="12" customWidth="1"/>
    <col min="9" max="9" width="12.5703125" customWidth="1"/>
    <col min="10" max="10" width="10.140625" customWidth="1"/>
    <col min="11" max="11" width="6.140625" customWidth="1"/>
    <col min="12" max="12" width="5.42578125" customWidth="1"/>
    <col min="13" max="13" width="11.85546875" customWidth="1"/>
    <col min="14" max="14" width="8.5703125" customWidth="1"/>
    <col min="15" max="15" width="7.5703125" customWidth="1"/>
    <col min="16" max="16" width="17.5703125" customWidth="1"/>
  </cols>
  <sheetData>
    <row r="1" spans="1:15" ht="15.75" thickBot="1">
      <c r="B1" s="361"/>
      <c r="C1" s="362"/>
      <c r="D1" s="362"/>
      <c r="E1" s="362"/>
      <c r="F1" s="362"/>
      <c r="G1" s="362"/>
      <c r="H1" s="362"/>
      <c r="I1" s="362"/>
      <c r="J1" s="362"/>
      <c r="K1" s="362"/>
    </row>
    <row r="2" spans="1:15" ht="16.5" customHeight="1" thickBot="1">
      <c r="A2" s="365" t="s">
        <v>118</v>
      </c>
      <c r="B2" s="365"/>
      <c r="C2" s="376">
        <v>2013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7.25" customHeight="1">
      <c r="A3" s="366" t="s">
        <v>122</v>
      </c>
      <c r="B3" s="367"/>
      <c r="C3" s="373" t="s">
        <v>4</v>
      </c>
      <c r="D3" s="368" t="s">
        <v>256</v>
      </c>
      <c r="E3" s="368" t="s">
        <v>202</v>
      </c>
      <c r="F3" s="373" t="s">
        <v>201</v>
      </c>
      <c r="G3" s="368" t="s">
        <v>195</v>
      </c>
      <c r="H3" s="368" t="s">
        <v>196</v>
      </c>
      <c r="I3" s="368" t="s">
        <v>197</v>
      </c>
      <c r="J3" s="368" t="s">
        <v>198</v>
      </c>
      <c r="K3" s="373" t="s">
        <v>112</v>
      </c>
      <c r="L3" s="373" t="s">
        <v>102</v>
      </c>
      <c r="M3" s="373" t="s">
        <v>103</v>
      </c>
      <c r="N3" s="373" t="s">
        <v>109</v>
      </c>
      <c r="O3" s="377" t="s">
        <v>110</v>
      </c>
    </row>
    <row r="4" spans="1:15" ht="30" customHeight="1">
      <c r="A4" s="363" t="s">
        <v>19</v>
      </c>
      <c r="B4" s="364"/>
      <c r="C4" s="374"/>
      <c r="D4" s="369"/>
      <c r="E4" s="369"/>
      <c r="F4" s="374"/>
      <c r="G4" s="369"/>
      <c r="H4" s="369"/>
      <c r="I4" s="369"/>
      <c r="J4" s="369"/>
      <c r="K4" s="374"/>
      <c r="L4" s="374"/>
      <c r="M4" s="374"/>
      <c r="N4" s="374"/>
      <c r="O4" s="378"/>
    </row>
    <row r="5" spans="1:15" ht="48" customHeight="1">
      <c r="A5" s="359" t="s">
        <v>120</v>
      </c>
      <c r="B5" s="371" t="s">
        <v>168</v>
      </c>
      <c r="C5" s="374"/>
      <c r="D5" s="369"/>
      <c r="E5" s="369"/>
      <c r="F5" s="374"/>
      <c r="G5" s="369"/>
      <c r="H5" s="369"/>
      <c r="I5" s="369"/>
      <c r="J5" s="369"/>
      <c r="K5" s="374"/>
      <c r="L5" s="374"/>
      <c r="M5" s="374"/>
      <c r="N5" s="374"/>
      <c r="O5" s="378"/>
    </row>
    <row r="6" spans="1:15" ht="40.5" customHeight="1" thickBot="1">
      <c r="A6" s="360"/>
      <c r="B6" s="372"/>
      <c r="C6" s="375"/>
      <c r="D6" s="370"/>
      <c r="E6" s="370"/>
      <c r="F6" s="375"/>
      <c r="G6" s="370"/>
      <c r="H6" s="370"/>
      <c r="I6" s="370"/>
      <c r="J6" s="370"/>
      <c r="K6" s="375"/>
      <c r="L6" s="375"/>
      <c r="M6" s="375"/>
      <c r="N6" s="375"/>
      <c r="O6" s="379"/>
    </row>
    <row r="7" spans="1:15" ht="24.75" customHeight="1" thickBot="1">
      <c r="A7" s="229"/>
      <c r="B7" s="331" t="s">
        <v>300</v>
      </c>
      <c r="C7" s="28"/>
      <c r="D7" s="28"/>
      <c r="E7" s="9"/>
      <c r="F7" s="9"/>
      <c r="G7" s="28"/>
      <c r="H7" s="28"/>
      <c r="I7" s="28"/>
      <c r="J7" s="28"/>
      <c r="K7" s="28"/>
      <c r="L7" s="28"/>
      <c r="M7" s="28"/>
      <c r="N7" s="28"/>
      <c r="O7" s="228"/>
    </row>
    <row r="8" spans="1:15" ht="27.75" customHeight="1" thickBot="1">
      <c r="A8" s="229"/>
      <c r="B8" s="93" t="s">
        <v>28</v>
      </c>
      <c r="C8" s="40"/>
      <c r="D8" s="146"/>
      <c r="E8" s="23"/>
      <c r="F8" s="23"/>
      <c r="G8" s="23"/>
      <c r="H8" s="23"/>
      <c r="I8" s="23"/>
      <c r="J8" s="23"/>
      <c r="K8" s="21"/>
      <c r="L8" s="4"/>
      <c r="M8" s="4"/>
      <c r="N8" s="4"/>
      <c r="O8" s="230"/>
    </row>
    <row r="9" spans="1:15" ht="43.5" customHeight="1" thickBot="1">
      <c r="A9" s="229"/>
      <c r="B9" s="55" t="str">
        <f>'[1]PA OFERTA INSTITUC.2012-2015'!$S$27</f>
        <v>Aplicación de la Norma NTC IS0, para mejorar estandares de calidad de la ESE Luis Antonio Mojica.</v>
      </c>
      <c r="C9" s="144"/>
      <c r="D9" s="202"/>
      <c r="E9" s="9">
        <v>0</v>
      </c>
      <c r="F9" s="23"/>
      <c r="G9" s="23"/>
      <c r="H9" s="23"/>
      <c r="I9" s="23"/>
      <c r="J9" s="23"/>
      <c r="K9" s="21"/>
      <c r="L9" s="4"/>
      <c r="M9" s="4"/>
      <c r="N9" s="4"/>
      <c r="O9" s="230"/>
    </row>
    <row r="10" spans="1:15" ht="46.5" customHeight="1" thickBot="1">
      <c r="A10" s="229"/>
      <c r="B10" s="330" t="str">
        <f>'[1]PA OFERTA INSTITUC.2012-2015'!$S$28</f>
        <v>Apoyo y Fortalecimiento de la Direccion Local de salud(Sivigila-Profesional apoyo-Riesgos profesionales(salud ocupacional)</v>
      </c>
      <c r="C10" s="40"/>
      <c r="D10" s="202"/>
      <c r="E10" s="9">
        <v>37428796</v>
      </c>
      <c r="F10" s="9"/>
      <c r="G10" s="9"/>
      <c r="H10" s="9"/>
      <c r="I10" s="9"/>
      <c r="J10" s="9"/>
      <c r="K10" s="21"/>
      <c r="L10" s="4"/>
      <c r="M10" s="4"/>
      <c r="N10" s="4"/>
      <c r="O10" s="230"/>
    </row>
    <row r="11" spans="1:15" ht="21" customHeight="1" thickBot="1">
      <c r="A11" s="287"/>
      <c r="B11" s="332" t="s">
        <v>313</v>
      </c>
      <c r="C11" s="40"/>
      <c r="D11" s="202"/>
      <c r="E11" s="9"/>
      <c r="F11" s="9"/>
      <c r="G11" s="9"/>
      <c r="H11" s="9"/>
      <c r="I11" s="9"/>
      <c r="J11" s="9"/>
      <c r="K11" s="21"/>
      <c r="L11" s="4"/>
      <c r="M11" s="4"/>
      <c r="N11" s="4"/>
      <c r="O11" s="230"/>
    </row>
    <row r="12" spans="1:15" ht="40.5" customHeight="1" thickBot="1">
      <c r="A12" s="287"/>
      <c r="B12" s="323" t="s">
        <v>301</v>
      </c>
      <c r="C12" s="40"/>
      <c r="D12" s="202"/>
      <c r="E12" s="9"/>
      <c r="F12" s="9">
        <v>40034000</v>
      </c>
      <c r="G12" s="9"/>
      <c r="H12" s="9"/>
      <c r="I12" s="9"/>
      <c r="J12" s="9"/>
      <c r="K12" s="21"/>
      <c r="L12" s="4"/>
      <c r="M12" s="4"/>
      <c r="N12" s="4"/>
      <c r="O12" s="230"/>
    </row>
    <row r="13" spans="1:15" ht="29.25" customHeight="1" thickBot="1">
      <c r="A13" s="287"/>
      <c r="B13" s="322" t="s">
        <v>302</v>
      </c>
      <c r="C13" s="40"/>
      <c r="D13" s="202"/>
      <c r="E13" s="21"/>
      <c r="F13" s="9">
        <v>0</v>
      </c>
      <c r="G13" s="23"/>
      <c r="H13" s="23"/>
      <c r="I13" s="23"/>
      <c r="J13" s="23"/>
      <c r="K13" s="21"/>
      <c r="L13" s="4"/>
      <c r="M13" s="4"/>
      <c r="N13" s="4"/>
      <c r="O13" s="230"/>
    </row>
    <row r="14" spans="1:15" ht="26.25" customHeight="1" thickBot="1">
      <c r="A14" s="229"/>
      <c r="B14" s="321" t="s">
        <v>192</v>
      </c>
      <c r="C14" s="40"/>
      <c r="D14" s="202"/>
      <c r="E14" s="21"/>
      <c r="F14" s="9">
        <v>0</v>
      </c>
      <c r="G14" s="23"/>
      <c r="H14" s="23"/>
      <c r="I14" s="23"/>
      <c r="J14" s="23"/>
      <c r="K14" s="21"/>
      <c r="L14" s="4"/>
      <c r="M14" s="4"/>
      <c r="N14" s="4"/>
      <c r="O14" s="230"/>
    </row>
    <row r="15" spans="1:15" ht="24.75" customHeight="1" thickBot="1">
      <c r="A15" s="229"/>
      <c r="B15" s="93" t="s">
        <v>29</v>
      </c>
      <c r="C15" s="40"/>
      <c r="D15" s="202"/>
      <c r="E15" s="23"/>
      <c r="F15" s="23"/>
      <c r="G15" s="23"/>
      <c r="H15" s="23"/>
      <c r="I15" s="23"/>
      <c r="J15" s="23"/>
      <c r="K15" s="21"/>
      <c r="L15" s="4"/>
      <c r="M15" s="4"/>
      <c r="N15" s="4"/>
      <c r="O15" s="230"/>
    </row>
    <row r="16" spans="1:15" ht="47.25" customHeight="1" thickBot="1">
      <c r="A16" s="229"/>
      <c r="B16" s="42" t="s">
        <v>193</v>
      </c>
      <c r="C16" s="40"/>
      <c r="D16" s="202"/>
      <c r="E16" s="21"/>
      <c r="F16" s="9">
        <v>13764000</v>
      </c>
      <c r="G16" s="23"/>
      <c r="H16" s="23"/>
      <c r="I16" s="23"/>
      <c r="J16" s="23"/>
      <c r="K16" s="21"/>
      <c r="L16" s="4"/>
      <c r="M16" s="4"/>
      <c r="N16" s="4"/>
      <c r="O16" s="230"/>
    </row>
    <row r="17" spans="1:15" ht="47.25" customHeight="1" thickBot="1">
      <c r="A17" s="229"/>
      <c r="B17" s="42" t="s">
        <v>299</v>
      </c>
      <c r="C17" s="40"/>
      <c r="D17" s="202"/>
      <c r="E17" s="21"/>
      <c r="F17" s="9">
        <v>0</v>
      </c>
      <c r="G17" s="23"/>
      <c r="H17" s="23"/>
      <c r="I17" s="23"/>
      <c r="J17" s="23"/>
      <c r="K17" s="21"/>
      <c r="L17" s="4"/>
      <c r="M17" s="4"/>
      <c r="N17" s="4"/>
      <c r="O17" s="230"/>
    </row>
    <row r="18" spans="1:15" ht="21.75" customHeight="1" thickBot="1">
      <c r="A18" s="229"/>
      <c r="B18" s="93" t="s">
        <v>99</v>
      </c>
      <c r="C18" s="40"/>
      <c r="D18" s="202"/>
      <c r="E18" s="23"/>
      <c r="F18" s="23"/>
      <c r="G18" s="23"/>
      <c r="H18" s="23"/>
      <c r="I18" s="23"/>
      <c r="J18" s="23"/>
      <c r="K18" s="23"/>
      <c r="L18" s="4"/>
      <c r="M18" s="4"/>
      <c r="N18" s="4"/>
      <c r="O18" s="230"/>
    </row>
    <row r="19" spans="1:15" ht="21.75" customHeight="1" thickBot="1">
      <c r="A19" s="229"/>
      <c r="B19" s="42" t="s">
        <v>203</v>
      </c>
      <c r="C19" s="40"/>
      <c r="D19" s="202"/>
      <c r="E19" s="9"/>
      <c r="F19" s="9" t="s">
        <v>303</v>
      </c>
      <c r="G19" s="23"/>
      <c r="H19" s="23"/>
      <c r="I19" s="23"/>
      <c r="J19" s="9">
        <v>55000</v>
      </c>
      <c r="K19" s="23"/>
      <c r="L19" s="4"/>
      <c r="M19" s="4"/>
      <c r="N19" s="4"/>
      <c r="O19" s="230"/>
    </row>
    <row r="20" spans="1:15" ht="24.75" customHeight="1" thickBot="1">
      <c r="A20" s="229"/>
      <c r="B20" s="93" t="s">
        <v>30</v>
      </c>
      <c r="C20" s="41"/>
      <c r="D20" s="203"/>
      <c r="E20" s="23"/>
      <c r="F20" s="23"/>
      <c r="G20" s="23"/>
      <c r="H20" s="23"/>
      <c r="I20" s="23"/>
      <c r="J20" s="23"/>
      <c r="K20" s="23"/>
      <c r="L20" s="4"/>
      <c r="M20" s="4"/>
      <c r="N20" s="4"/>
      <c r="O20" s="230"/>
    </row>
    <row r="21" spans="1:15" ht="45" customHeight="1" thickBot="1">
      <c r="A21" s="229"/>
      <c r="B21" s="55" t="s">
        <v>207</v>
      </c>
      <c r="C21" s="145"/>
      <c r="D21" s="203"/>
      <c r="E21" s="9"/>
      <c r="F21" s="9">
        <v>8000000</v>
      </c>
      <c r="G21" s="23"/>
      <c r="H21" s="23"/>
      <c r="I21" s="23"/>
      <c r="J21" s="23"/>
      <c r="K21" s="23"/>
      <c r="L21" s="4"/>
      <c r="M21" s="4"/>
      <c r="N21" s="4"/>
      <c r="O21" s="230"/>
    </row>
    <row r="22" spans="1:15" ht="20.25" customHeight="1" thickBot="1">
      <c r="A22" s="229"/>
      <c r="B22" s="38" t="s">
        <v>113</v>
      </c>
      <c r="C22" s="40"/>
      <c r="D22" s="202"/>
      <c r="E22" s="21"/>
      <c r="F22" s="21"/>
      <c r="G22" s="21"/>
      <c r="H22" s="21"/>
      <c r="I22" s="21"/>
      <c r="J22" s="21"/>
      <c r="K22" s="21"/>
      <c r="L22" s="4"/>
      <c r="M22" s="4"/>
      <c r="N22" s="4"/>
      <c r="O22" s="230"/>
    </row>
    <row r="23" spans="1:15" ht="24" customHeight="1" thickBot="1">
      <c r="A23" s="229"/>
      <c r="B23" s="93" t="s">
        <v>31</v>
      </c>
      <c r="C23" s="40"/>
      <c r="D23" s="202"/>
      <c r="E23" s="21"/>
      <c r="F23" s="23"/>
      <c r="G23" s="23"/>
      <c r="H23" s="23"/>
      <c r="I23" s="23"/>
      <c r="J23" s="23"/>
      <c r="K23" s="21"/>
      <c r="L23" s="4"/>
      <c r="M23" s="4"/>
      <c r="N23" s="4"/>
      <c r="O23" s="230"/>
    </row>
    <row r="24" spans="1:15" ht="27" customHeight="1" thickBot="1">
      <c r="A24" s="229"/>
      <c r="B24" s="55" t="s">
        <v>208</v>
      </c>
      <c r="C24" s="144"/>
      <c r="D24" s="202"/>
      <c r="E24" s="21"/>
      <c r="F24" s="9">
        <v>6000000</v>
      </c>
      <c r="G24" s="23"/>
      <c r="H24" s="23"/>
      <c r="I24" s="23"/>
      <c r="J24" s="23"/>
      <c r="K24" s="21"/>
      <c r="L24" s="4"/>
      <c r="M24" s="4"/>
      <c r="N24" s="4"/>
      <c r="O24" s="230"/>
    </row>
    <row r="25" spans="1:15" ht="27.75" customHeight="1" thickBot="1">
      <c r="A25" s="229"/>
      <c r="B25" s="44" t="s">
        <v>32</v>
      </c>
      <c r="C25" s="40"/>
      <c r="D25" s="202"/>
      <c r="E25" s="21"/>
      <c r="F25" s="21"/>
      <c r="G25" s="21"/>
      <c r="H25" s="21"/>
      <c r="I25" s="21"/>
      <c r="J25" s="21"/>
      <c r="K25" s="21"/>
      <c r="L25" s="4"/>
      <c r="M25" s="4"/>
      <c r="N25" s="4"/>
      <c r="O25" s="230"/>
    </row>
    <row r="26" spans="1:15" ht="48.75" customHeight="1" thickBot="1">
      <c r="A26" s="229"/>
      <c r="B26" s="114" t="s">
        <v>209</v>
      </c>
      <c r="C26" s="40"/>
      <c r="D26" s="202"/>
      <c r="E26" s="21"/>
      <c r="F26" s="21">
        <v>7000000</v>
      </c>
      <c r="G26" s="21"/>
      <c r="H26" s="21"/>
      <c r="I26" s="21"/>
      <c r="J26" s="21"/>
      <c r="K26" s="21"/>
      <c r="L26" s="4"/>
      <c r="M26" s="4"/>
      <c r="N26" s="4"/>
      <c r="O26" s="230"/>
    </row>
    <row r="27" spans="1:15" ht="42" customHeight="1" thickBot="1">
      <c r="A27" s="229"/>
      <c r="B27" s="44" t="s">
        <v>33</v>
      </c>
      <c r="C27" s="40"/>
      <c r="D27" s="202"/>
      <c r="E27" s="21"/>
      <c r="F27" s="23"/>
      <c r="G27" s="23"/>
      <c r="H27" s="23"/>
      <c r="I27" s="23"/>
      <c r="J27" s="23"/>
      <c r="K27" s="21"/>
      <c r="L27" s="4"/>
      <c r="M27" s="4"/>
      <c r="N27" s="4"/>
      <c r="O27" s="230"/>
    </row>
    <row r="28" spans="1:15" ht="36" customHeight="1" thickBot="1">
      <c r="A28" s="229"/>
      <c r="B28" s="94" t="s">
        <v>204</v>
      </c>
      <c r="C28" s="40"/>
      <c r="D28" s="202"/>
      <c r="E28" s="21"/>
      <c r="F28" s="21">
        <v>3000000</v>
      </c>
      <c r="G28" s="23"/>
      <c r="H28" s="23"/>
      <c r="I28" s="23"/>
      <c r="J28" s="23"/>
      <c r="K28" s="21"/>
      <c r="L28" s="4"/>
      <c r="M28" s="4"/>
      <c r="N28" s="4"/>
      <c r="O28" s="230"/>
    </row>
    <row r="29" spans="1:15" ht="21.75" customHeight="1" thickBot="1">
      <c r="A29" s="229"/>
      <c r="B29" s="39" t="s">
        <v>101</v>
      </c>
      <c r="C29" s="40"/>
      <c r="D29" s="202"/>
      <c r="E29" s="21"/>
      <c r="F29" s="23"/>
      <c r="G29" s="23"/>
      <c r="H29" s="23"/>
      <c r="I29" s="23"/>
      <c r="J29" s="23"/>
      <c r="K29" s="21"/>
      <c r="L29" s="4"/>
      <c r="M29" s="4"/>
      <c r="N29" s="4"/>
      <c r="O29" s="230"/>
    </row>
    <row r="30" spans="1:15" ht="15" customHeight="1" thickBot="1">
      <c r="A30" s="229"/>
      <c r="B30" s="44" t="s">
        <v>34</v>
      </c>
      <c r="C30" s="40"/>
      <c r="D30" s="202"/>
      <c r="E30" s="21"/>
      <c r="F30" s="21"/>
      <c r="G30" s="21"/>
      <c r="H30" s="21"/>
      <c r="I30" s="21"/>
      <c r="J30" s="21"/>
      <c r="K30" s="21"/>
      <c r="L30" s="4"/>
      <c r="M30" s="4"/>
      <c r="N30" s="4"/>
      <c r="O30" s="230"/>
    </row>
    <row r="31" spans="1:15" ht="72" customHeight="1" thickBot="1">
      <c r="A31" s="229"/>
      <c r="B31" s="114" t="s">
        <v>206</v>
      </c>
      <c r="C31" s="40"/>
      <c r="D31" s="202"/>
      <c r="E31" s="21"/>
      <c r="F31" s="21">
        <v>6000000</v>
      </c>
      <c r="G31" s="21"/>
      <c r="H31" s="21"/>
      <c r="I31" s="21"/>
      <c r="J31" s="21"/>
      <c r="K31" s="21"/>
      <c r="L31" s="4"/>
      <c r="M31" s="4"/>
      <c r="N31" s="4"/>
      <c r="O31" s="230"/>
    </row>
    <row r="32" spans="1:15" ht="42.75" customHeight="1" thickBot="1">
      <c r="A32" s="229"/>
      <c r="B32" s="44" t="s">
        <v>35</v>
      </c>
      <c r="C32" s="40"/>
      <c r="D32" s="202"/>
      <c r="E32" s="21"/>
      <c r="F32" s="9"/>
      <c r="G32" s="9"/>
      <c r="H32" s="9"/>
      <c r="I32" s="9"/>
      <c r="J32" s="9"/>
      <c r="K32" s="21"/>
      <c r="L32" s="4"/>
      <c r="M32" s="4"/>
      <c r="N32" s="4"/>
      <c r="O32" s="230"/>
    </row>
    <row r="33" spans="1:16" ht="39" customHeight="1" thickBot="1">
      <c r="A33" s="229"/>
      <c r="B33" s="94" t="s">
        <v>205</v>
      </c>
      <c r="C33" s="40"/>
      <c r="D33" s="202"/>
      <c r="E33" s="21"/>
      <c r="F33" s="9">
        <v>4000000</v>
      </c>
      <c r="G33" s="9"/>
      <c r="H33" s="9"/>
      <c r="I33" s="9"/>
      <c r="J33" s="9"/>
      <c r="K33" s="21"/>
      <c r="L33" s="4"/>
      <c r="M33" s="4"/>
      <c r="N33" s="4"/>
      <c r="O33" s="230"/>
    </row>
    <row r="34" spans="1:16" ht="21" customHeight="1" thickBot="1">
      <c r="A34" s="229"/>
      <c r="B34" s="333" t="s">
        <v>314</v>
      </c>
      <c r="C34" s="40"/>
      <c r="D34" s="202" t="s">
        <v>303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f>SUM(K36:K44)</f>
        <v>0</v>
      </c>
      <c r="L34" s="21">
        <f>SUM(L36:L44)</f>
        <v>0</v>
      </c>
      <c r="M34" s="21">
        <v>0</v>
      </c>
      <c r="N34" s="21">
        <f>SUM(N36:N44)</f>
        <v>0</v>
      </c>
      <c r="O34" s="21">
        <f>SUM(O36:O44)</f>
        <v>0</v>
      </c>
    </row>
    <row r="35" spans="1:16" ht="23.25" customHeight="1">
      <c r="A35" s="229"/>
      <c r="B35" s="44" t="s">
        <v>36</v>
      </c>
      <c r="C35" s="40"/>
      <c r="D35" s="202"/>
      <c r="E35" s="21"/>
      <c r="F35" s="21"/>
      <c r="G35" s="21"/>
      <c r="H35" s="21"/>
      <c r="I35" s="21"/>
      <c r="J35" s="21"/>
      <c r="K35" s="21"/>
      <c r="L35" s="4"/>
      <c r="M35" s="4"/>
      <c r="N35" s="4"/>
      <c r="O35" s="230"/>
    </row>
    <row r="36" spans="1:16" ht="30.75" customHeight="1">
      <c r="A36" s="229"/>
      <c r="B36" s="55" t="s">
        <v>194</v>
      </c>
      <c r="C36" s="146"/>
      <c r="D36" s="146"/>
      <c r="E36" s="21"/>
      <c r="F36" s="21">
        <v>872703973</v>
      </c>
      <c r="G36" s="21"/>
      <c r="H36" s="21"/>
      <c r="I36" s="21"/>
      <c r="J36" s="21"/>
      <c r="K36" s="21"/>
      <c r="L36" s="4"/>
      <c r="M36" s="4"/>
      <c r="N36" s="4"/>
      <c r="O36" s="230"/>
    </row>
    <row r="37" spans="1:16" ht="30.75" customHeight="1">
      <c r="A37" s="229"/>
      <c r="B37" s="55" t="s">
        <v>270</v>
      </c>
      <c r="C37" s="146"/>
      <c r="D37" s="146"/>
      <c r="E37" s="21"/>
      <c r="F37" s="21"/>
      <c r="G37" s="21">
        <v>225371500</v>
      </c>
      <c r="H37" s="21"/>
      <c r="I37" s="21"/>
      <c r="J37" s="21"/>
      <c r="K37" s="21"/>
      <c r="L37" s="4"/>
      <c r="M37" s="4"/>
      <c r="N37" s="4"/>
      <c r="O37" s="230"/>
    </row>
    <row r="38" spans="1:16" ht="30.75" customHeight="1">
      <c r="A38" s="229"/>
      <c r="B38" s="55" t="s">
        <v>269</v>
      </c>
      <c r="C38" s="146"/>
      <c r="D38" s="146"/>
      <c r="E38" s="21"/>
      <c r="F38" s="21"/>
      <c r="G38" s="21">
        <v>975472001</v>
      </c>
      <c r="H38" s="21"/>
      <c r="I38" s="21"/>
      <c r="J38" s="21"/>
      <c r="K38" s="21"/>
      <c r="L38" s="4"/>
      <c r="M38" s="4"/>
      <c r="N38" s="4"/>
      <c r="O38" s="230"/>
    </row>
    <row r="39" spans="1:16" ht="37.5" customHeight="1">
      <c r="A39" s="229"/>
      <c r="B39" s="55" t="s">
        <v>271</v>
      </c>
      <c r="C39" s="146"/>
      <c r="D39" s="146"/>
      <c r="E39" s="21"/>
      <c r="F39" s="21"/>
      <c r="G39" s="21"/>
      <c r="H39" s="21">
        <v>11660000</v>
      </c>
      <c r="I39" s="21"/>
      <c r="J39" s="21"/>
      <c r="K39" s="21"/>
      <c r="L39" s="4"/>
      <c r="M39" s="4"/>
      <c r="N39" s="4"/>
      <c r="O39" s="230"/>
    </row>
    <row r="40" spans="1:16" ht="30.75" customHeight="1">
      <c r="A40" s="229"/>
      <c r="B40" s="55" t="s">
        <v>194</v>
      </c>
      <c r="C40" s="146"/>
      <c r="D40" s="146"/>
      <c r="E40" s="21"/>
      <c r="F40" s="21"/>
      <c r="G40" s="21"/>
      <c r="H40" s="21"/>
      <c r="I40" s="21"/>
      <c r="J40" s="21"/>
      <c r="K40" s="21"/>
      <c r="L40" s="4"/>
      <c r="M40" s="324">
        <v>57389110</v>
      </c>
      <c r="N40" s="4"/>
      <c r="O40" s="230"/>
    </row>
    <row r="41" spans="1:16" ht="30.75" customHeight="1">
      <c r="A41" s="229"/>
      <c r="B41" s="55" t="s">
        <v>194</v>
      </c>
      <c r="C41" s="146"/>
      <c r="D41" s="146"/>
      <c r="E41" s="21"/>
      <c r="F41" s="21"/>
      <c r="G41" s="21"/>
      <c r="H41" s="21"/>
      <c r="I41" s="21">
        <v>10721745</v>
      </c>
      <c r="J41" s="21"/>
      <c r="K41" s="21"/>
      <c r="L41" s="4"/>
      <c r="M41" s="4"/>
      <c r="N41" s="4"/>
      <c r="O41" s="230"/>
    </row>
    <row r="42" spans="1:16" ht="30.75" customHeight="1">
      <c r="A42" s="229"/>
      <c r="B42" s="55" t="s">
        <v>194</v>
      </c>
      <c r="C42" s="146"/>
      <c r="D42" s="146"/>
      <c r="E42" s="21"/>
      <c r="F42" s="21"/>
      <c r="G42" s="21"/>
      <c r="H42" s="21"/>
      <c r="I42" s="21"/>
      <c r="J42" s="21"/>
      <c r="K42" s="21"/>
      <c r="L42" s="4"/>
      <c r="M42" s="4"/>
      <c r="N42" s="4"/>
      <c r="O42" s="230"/>
    </row>
    <row r="43" spans="1:16" ht="30.75" customHeight="1">
      <c r="A43" s="229"/>
      <c r="B43" s="55" t="s">
        <v>199</v>
      </c>
      <c r="C43" s="146"/>
      <c r="D43" s="146"/>
      <c r="E43" s="21">
        <v>36000000</v>
      </c>
      <c r="F43" s="21"/>
      <c r="G43" s="21"/>
      <c r="H43" s="21"/>
      <c r="I43" s="21"/>
      <c r="J43" s="21"/>
      <c r="K43" s="21"/>
      <c r="L43" s="4"/>
      <c r="M43" s="4"/>
      <c r="N43" s="4"/>
      <c r="O43" s="230"/>
    </row>
    <row r="44" spans="1:16" ht="30.75" customHeight="1">
      <c r="A44" s="229"/>
      <c r="B44" s="55" t="s">
        <v>200</v>
      </c>
      <c r="C44" s="146"/>
      <c r="D44" s="146"/>
      <c r="E44" s="21"/>
      <c r="F44" s="21"/>
      <c r="G44" s="21"/>
      <c r="H44" s="21"/>
      <c r="I44" s="21"/>
      <c r="J44" s="21">
        <v>500000</v>
      </c>
      <c r="K44" s="21"/>
      <c r="L44" s="4"/>
      <c r="M44" s="4"/>
      <c r="N44" s="4"/>
      <c r="O44" s="230"/>
    </row>
    <row r="45" spans="1:16" ht="30.75" customHeight="1" thickBot="1">
      <c r="A45" s="231"/>
      <c r="B45" s="232" t="s">
        <v>169</v>
      </c>
      <c r="C45" s="233"/>
      <c r="D45" s="234">
        <f>E45+F45+G45+H45+I45+J45+K45+L45+M45+N45+O45</f>
        <v>2315100125</v>
      </c>
      <c r="E45" s="235">
        <f>E43+E33+E31+E28+E26+E24+E21+E10</f>
        <v>73428796</v>
      </c>
      <c r="F45" s="235">
        <f>+F36+F33+F31+F28+F26+F24++F21+F16+F12</f>
        <v>960501973</v>
      </c>
      <c r="G45" s="235">
        <f>G37+G38</f>
        <v>1200843501</v>
      </c>
      <c r="H45" s="235">
        <f>H10+H14+H16+H19+H21+H24+H26+H28+H31+H33+H36+H37+H39+H40+H41+H42+H43+H44</f>
        <v>11660000</v>
      </c>
      <c r="I45" s="235">
        <f>I10+I14+I16+I19+I21+I24+I26+I28+I31+I33+I36+I37+I39+I40+I41+I42+I43+I44</f>
        <v>10721745</v>
      </c>
      <c r="J45" s="235">
        <f>J44+J19</f>
        <v>555000</v>
      </c>
      <c r="K45" s="235">
        <f>K10+K14+K16+K19+K21+K24+K26+K28+K31+K33+K36+K37+K39+K40+K41+K42+K43+K44</f>
        <v>0</v>
      </c>
      <c r="L45" s="235">
        <f>L10+L14+L16+L19+L21+L24+L26+L28+L31+L33+L36+L37+L39+L40+L41+L42+L43+L44</f>
        <v>0</v>
      </c>
      <c r="M45" s="235">
        <f>M10+M14+M16+M19+M21+M24+M26+M28+M31+M33+M36+M37+M39+M40+M41+M42+M43+M44</f>
        <v>57389110</v>
      </c>
      <c r="N45" s="235">
        <f>N10+N14+N16+N19+N21+N24+N26+N28+N31+N33+N36+N37+N39+N40+N41+N42+N43+N44</f>
        <v>0</v>
      </c>
      <c r="O45" s="236">
        <f>O10+O14+O16+O19+O21+O24+O26+O28+O31+O33+O36+O37+O39+O40+O41+O42+O43+O44</f>
        <v>0</v>
      </c>
      <c r="P45" s="3">
        <f>SUM(E45:O45)</f>
        <v>2315100125</v>
      </c>
    </row>
    <row r="46" spans="1:16">
      <c r="B46" s="2"/>
      <c r="C46" s="3"/>
      <c r="D46" s="3"/>
      <c r="E46" s="3"/>
      <c r="P46" s="3">
        <f>F47-P45</f>
        <v>-2315100125</v>
      </c>
    </row>
    <row r="47" spans="1:16">
      <c r="B47" s="3"/>
      <c r="D47" s="2"/>
      <c r="F47" s="3"/>
      <c r="G47" s="3"/>
      <c r="H47" s="3"/>
      <c r="I47" s="3"/>
      <c r="J47" s="3"/>
    </row>
    <row r="48" spans="1:16">
      <c r="B48" s="3"/>
      <c r="D48" s="2"/>
      <c r="E48" s="3"/>
      <c r="F48" s="3"/>
    </row>
    <row r="49" spans="2:8">
      <c r="B49" s="2"/>
      <c r="D49" s="2"/>
      <c r="F49" s="3"/>
      <c r="H49" s="3"/>
    </row>
    <row r="50" spans="2:8">
      <c r="B50" s="3"/>
      <c r="D50" s="2"/>
      <c r="H50" s="3"/>
    </row>
    <row r="51" spans="2:8">
      <c r="B51" s="3"/>
      <c r="D51" s="3"/>
      <c r="E51" s="3"/>
      <c r="F51" s="3"/>
      <c r="G51" s="3"/>
      <c r="H51" s="3"/>
    </row>
    <row r="52" spans="2:8">
      <c r="B52" s="3"/>
      <c r="D52" s="3"/>
      <c r="E52" s="3"/>
      <c r="F52" s="3"/>
      <c r="G52" s="3"/>
      <c r="H52" s="3"/>
    </row>
  </sheetData>
  <mergeCells count="20">
    <mergeCell ref="D3:D6"/>
    <mergeCell ref="J3:J6"/>
    <mergeCell ref="I3:I6"/>
    <mergeCell ref="C3:C6"/>
    <mergeCell ref="A5:A6"/>
    <mergeCell ref="B1:K1"/>
    <mergeCell ref="A4:B4"/>
    <mergeCell ref="A2:B2"/>
    <mergeCell ref="A3:B3"/>
    <mergeCell ref="H3:H6"/>
    <mergeCell ref="B5:B6"/>
    <mergeCell ref="G3:G6"/>
    <mergeCell ref="K3:K6"/>
    <mergeCell ref="F3:F6"/>
    <mergeCell ref="C2:O2"/>
    <mergeCell ref="N3:N6"/>
    <mergeCell ref="O3:O6"/>
    <mergeCell ref="L3:L6"/>
    <mergeCell ref="E3:E6"/>
    <mergeCell ref="M3:M6"/>
  </mergeCells>
  <phoneticPr fontId="16" type="noConversion"/>
  <pageMargins left="0.70866141732283472" right="0.9055118110236221" top="0.94488188976377963" bottom="1.1417322834645669" header="0.31496062992125984" footer="0.31496062992125984"/>
  <pageSetup paperSize="5" scale="85" orientation="landscape" horizontalDpi="4294967295" r:id="rId1"/>
  <headerFooter>
    <oddHeader>&amp;C&amp;"-,Negrita"&amp;12DEPARTAMENTO DEL HUILA
MUNICIPIO DE NATAGA
PLAN OPERATIVO ANUAL DE INVERSIONES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7"/>
  <sheetViews>
    <sheetView zoomScale="91" zoomScaleNormal="91" workbookViewId="0">
      <pane ySplit="6" topLeftCell="A28" activePane="bottomLeft" state="frozen"/>
      <selection pane="bottomLeft" activeCell="M46" sqref="M46"/>
    </sheetView>
  </sheetViews>
  <sheetFormatPr baseColWidth="10" defaultColWidth="11.42578125" defaultRowHeight="15"/>
  <cols>
    <col min="1" max="1" width="12.28515625" customWidth="1"/>
    <col min="2" max="2" width="65.7109375" customWidth="1"/>
    <col min="3" max="3" width="5.140625" customWidth="1"/>
    <col min="4" max="4" width="12.7109375" customWidth="1"/>
    <col min="5" max="5" width="9.140625" customWidth="1"/>
    <col min="6" max="6" width="13.5703125" customWidth="1"/>
    <col min="7" max="10" width="9" customWidth="1"/>
    <col min="11" max="11" width="8.7109375" customWidth="1"/>
    <col min="12" max="12" width="7.28515625" customWidth="1"/>
    <col min="13" max="14" width="9.7109375" customWidth="1"/>
  </cols>
  <sheetData>
    <row r="1" spans="1:14" ht="15.75" thickBot="1">
      <c r="B1" s="362"/>
      <c r="C1" s="362"/>
      <c r="D1" s="362"/>
      <c r="E1" s="362"/>
      <c r="F1" s="362"/>
      <c r="G1" s="362"/>
      <c r="H1" s="362"/>
      <c r="I1" s="362"/>
    </row>
    <row r="2" spans="1:14" ht="15" customHeight="1">
      <c r="A2" s="384" t="s">
        <v>132</v>
      </c>
      <c r="B2" s="385"/>
      <c r="C2" s="380">
        <v>2013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0.75" customHeight="1">
      <c r="A3" s="386"/>
      <c r="B3" s="387"/>
      <c r="C3" s="353" t="s">
        <v>4</v>
      </c>
      <c r="D3" s="26"/>
      <c r="E3" s="353" t="s">
        <v>111</v>
      </c>
      <c r="F3" s="353" t="s">
        <v>165</v>
      </c>
      <c r="G3" s="353" t="s">
        <v>112</v>
      </c>
      <c r="H3" s="26"/>
      <c r="I3" s="353" t="s">
        <v>131</v>
      </c>
      <c r="J3" s="353" t="s">
        <v>108</v>
      </c>
      <c r="K3" s="353" t="s">
        <v>102</v>
      </c>
      <c r="L3" s="353" t="s">
        <v>103</v>
      </c>
      <c r="M3" s="353" t="s">
        <v>109</v>
      </c>
      <c r="N3" s="392" t="s">
        <v>110</v>
      </c>
    </row>
    <row r="4" spans="1:14" ht="21.75" customHeight="1">
      <c r="A4" s="382" t="s">
        <v>133</v>
      </c>
      <c r="B4" s="383"/>
      <c r="C4" s="354"/>
      <c r="D4" s="354" t="s">
        <v>256</v>
      </c>
      <c r="E4" s="354"/>
      <c r="F4" s="354"/>
      <c r="G4" s="354"/>
      <c r="H4" s="354" t="s">
        <v>135</v>
      </c>
      <c r="I4" s="354"/>
      <c r="J4" s="354"/>
      <c r="K4" s="354"/>
      <c r="L4" s="354"/>
      <c r="M4" s="354"/>
      <c r="N4" s="393"/>
    </row>
    <row r="5" spans="1:14" ht="45" customHeight="1">
      <c r="A5" s="390" t="s">
        <v>120</v>
      </c>
      <c r="B5" s="394" t="s">
        <v>170</v>
      </c>
      <c r="C5" s="354"/>
      <c r="D5" s="388"/>
      <c r="E5" s="354"/>
      <c r="F5" s="354"/>
      <c r="G5" s="354"/>
      <c r="H5" s="354"/>
      <c r="I5" s="354"/>
      <c r="J5" s="354"/>
      <c r="K5" s="354"/>
      <c r="L5" s="354"/>
      <c r="M5" s="354"/>
      <c r="N5" s="393"/>
    </row>
    <row r="6" spans="1:14" ht="47.25" customHeight="1">
      <c r="A6" s="391"/>
      <c r="B6" s="395"/>
      <c r="C6" s="354"/>
      <c r="D6" s="389"/>
      <c r="E6" s="354"/>
      <c r="F6" s="354"/>
      <c r="G6" s="354"/>
      <c r="H6" s="354"/>
      <c r="I6" s="354"/>
      <c r="J6" s="354"/>
      <c r="K6" s="354"/>
      <c r="L6" s="354"/>
      <c r="M6" s="354"/>
      <c r="N6" s="393"/>
    </row>
    <row r="7" spans="1:14" ht="47.25" customHeight="1">
      <c r="A7" s="229"/>
      <c r="B7" s="83" t="s">
        <v>123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237"/>
    </row>
    <row r="8" spans="1:14" ht="40.5" customHeight="1" thickBot="1">
      <c r="A8" s="229"/>
      <c r="B8" s="100" t="s">
        <v>38</v>
      </c>
      <c r="C8" s="101">
        <f>15/4</f>
        <v>3.75</v>
      </c>
      <c r="D8" s="101"/>
      <c r="E8" s="35"/>
      <c r="F8" s="35"/>
      <c r="G8" s="49"/>
      <c r="H8" s="49"/>
      <c r="I8" s="49"/>
      <c r="J8" s="49"/>
      <c r="K8" s="49"/>
      <c r="L8" s="49"/>
      <c r="M8" s="49"/>
      <c r="N8" s="238"/>
    </row>
    <row r="9" spans="1:14" ht="54" customHeight="1" thickBot="1">
      <c r="A9" s="229"/>
      <c r="B9" s="54" t="s">
        <v>315</v>
      </c>
      <c r="C9" s="56">
        <v>1</v>
      </c>
      <c r="D9" s="101"/>
      <c r="E9" s="35"/>
      <c r="F9" s="35">
        <v>0</v>
      </c>
      <c r="G9" s="49"/>
      <c r="H9" s="77"/>
      <c r="I9" s="77"/>
      <c r="J9" s="49"/>
      <c r="K9" s="49"/>
      <c r="L9" s="49"/>
      <c r="M9" s="49"/>
      <c r="N9" s="238"/>
    </row>
    <row r="10" spans="1:14" ht="54" customHeight="1" thickBot="1">
      <c r="A10" s="229"/>
      <c r="B10" s="54" t="str">
        <f>'[1]PA OFERTA INSTITUC.2012-2015'!$S$46</f>
        <v>Plan Departamental de Aguas- Vigencias Futuras</v>
      </c>
      <c r="C10" s="56"/>
      <c r="D10" s="101"/>
      <c r="E10" s="35"/>
      <c r="F10" s="35">
        <v>227597243</v>
      </c>
      <c r="G10" s="49"/>
      <c r="H10" s="77"/>
      <c r="I10" s="77"/>
      <c r="J10" s="49"/>
      <c r="K10" s="49"/>
      <c r="L10" s="49"/>
      <c r="M10" s="49"/>
      <c r="N10" s="238"/>
    </row>
    <row r="11" spans="1:14" ht="28.5" customHeight="1" thickBot="1">
      <c r="A11" s="229"/>
      <c r="B11" s="95" t="s">
        <v>39</v>
      </c>
      <c r="C11" s="56"/>
      <c r="D11" s="101"/>
      <c r="E11" s="49"/>
      <c r="F11" s="49"/>
      <c r="G11" s="50"/>
      <c r="H11" s="51"/>
      <c r="I11" s="51"/>
      <c r="J11" s="11"/>
      <c r="K11" s="11"/>
      <c r="L11" s="11"/>
      <c r="M11" s="11"/>
      <c r="N11" s="239"/>
    </row>
    <row r="12" spans="1:14" ht="36" customHeight="1" thickBot="1">
      <c r="A12" s="229"/>
      <c r="B12" s="54" t="str">
        <f>'[1]PA OFERTA INSTITUC.2012-2015'!$S$43</f>
        <v>Identificacion y actualizacion de los suscriptores de acueductos  Rurales</v>
      </c>
      <c r="C12" s="56"/>
      <c r="D12" s="101"/>
      <c r="E12" s="49"/>
      <c r="F12" s="35">
        <v>0</v>
      </c>
      <c r="G12" s="50"/>
      <c r="H12" s="51"/>
      <c r="I12" s="51"/>
      <c r="J12" s="11"/>
      <c r="K12" s="11"/>
      <c r="L12" s="11"/>
      <c r="M12" s="11"/>
      <c r="N12" s="239"/>
    </row>
    <row r="13" spans="1:14" ht="57" customHeight="1" thickBot="1">
      <c r="A13" s="229"/>
      <c r="B13" s="47" t="s">
        <v>124</v>
      </c>
      <c r="C13" s="56"/>
      <c r="D13" s="101"/>
      <c r="E13" s="49"/>
      <c r="F13" s="35"/>
      <c r="G13" s="50"/>
      <c r="H13" s="51"/>
      <c r="I13" s="51"/>
      <c r="J13" s="11"/>
      <c r="K13" s="11"/>
      <c r="L13" s="11"/>
      <c r="M13" s="11"/>
      <c r="N13" s="239"/>
    </row>
    <row r="14" spans="1:14" ht="33.75" customHeight="1" thickBot="1">
      <c r="A14" s="229"/>
      <c r="B14" s="95" t="s">
        <v>40</v>
      </c>
      <c r="C14" s="56"/>
      <c r="D14" s="101"/>
      <c r="E14" s="21"/>
      <c r="F14" s="35"/>
      <c r="G14" s="21"/>
      <c r="H14" s="52"/>
      <c r="I14" s="52"/>
      <c r="J14" s="11"/>
      <c r="K14" s="11"/>
      <c r="L14" s="11"/>
      <c r="M14" s="11"/>
      <c r="N14" s="239"/>
    </row>
    <row r="15" spans="1:14" ht="29.25" customHeight="1" thickBot="1">
      <c r="A15" s="229"/>
      <c r="B15" s="54" t="str">
        <f>'[1]PA OFERTA INSTITUC.2012-2015'!$S$44</f>
        <v xml:space="preserve">Construccion, ampliaciom, mejoramiento y rehabilitacion de acueductos </v>
      </c>
      <c r="C15" s="56"/>
      <c r="D15" s="101"/>
      <c r="E15" s="21"/>
      <c r="F15" s="35">
        <v>10000000</v>
      </c>
      <c r="G15" s="21"/>
      <c r="H15" s="52"/>
      <c r="I15" s="52"/>
      <c r="J15" s="11"/>
      <c r="K15" s="11"/>
      <c r="L15" s="11"/>
      <c r="M15" s="11"/>
      <c r="N15" s="239"/>
    </row>
    <row r="16" spans="1:14" ht="21" customHeight="1" thickBot="1">
      <c r="A16" s="229"/>
      <c r="B16" s="95" t="s">
        <v>39</v>
      </c>
      <c r="C16" s="56"/>
      <c r="D16" s="101"/>
      <c r="E16" s="21"/>
      <c r="F16" s="35"/>
      <c r="G16" s="21"/>
      <c r="H16" s="52"/>
      <c r="I16" s="52"/>
      <c r="J16" s="11"/>
      <c r="K16" s="11"/>
      <c r="L16" s="11"/>
      <c r="M16" s="11"/>
      <c r="N16" s="239"/>
    </row>
    <row r="17" spans="1:14" ht="33" customHeight="1" thickBot="1">
      <c r="A17" s="229"/>
      <c r="B17" s="55" t="str">
        <f>'[1]PA OFERTA INSTITUC.2012-2015'!$S$45</f>
        <v xml:space="preserve">Identificacion y actualizacion de los suscriptores de acueductos Urbanos </v>
      </c>
      <c r="C17" s="56"/>
      <c r="D17" s="101"/>
      <c r="E17" s="21"/>
      <c r="F17" s="35">
        <v>0</v>
      </c>
      <c r="G17" s="21"/>
      <c r="H17" s="52"/>
      <c r="I17" s="52"/>
      <c r="J17" s="11"/>
      <c r="K17" s="11"/>
      <c r="L17" s="11"/>
      <c r="M17" s="11"/>
      <c r="N17" s="239"/>
    </row>
    <row r="18" spans="1:14" ht="39.75" customHeight="1" thickBot="1">
      <c r="A18" s="229"/>
      <c r="B18" s="47" t="s">
        <v>125</v>
      </c>
      <c r="C18" s="56"/>
      <c r="D18" s="101"/>
      <c r="E18" s="21"/>
      <c r="F18" s="35"/>
      <c r="G18" s="21"/>
      <c r="H18" s="52"/>
      <c r="I18" s="52"/>
      <c r="J18" s="11"/>
      <c r="K18" s="11"/>
      <c r="L18" s="11"/>
      <c r="M18" s="11"/>
      <c r="N18" s="239"/>
    </row>
    <row r="19" spans="1:14" ht="33" customHeight="1" thickBot="1">
      <c r="A19" s="229"/>
      <c r="B19" s="95" t="s">
        <v>41</v>
      </c>
      <c r="C19" s="56">
        <f>2.4/4</f>
        <v>0.6</v>
      </c>
      <c r="D19" s="101"/>
      <c r="E19" s="23"/>
      <c r="F19" s="35"/>
      <c r="G19" s="21"/>
      <c r="H19" s="52"/>
      <c r="I19" s="52"/>
      <c r="J19" s="11"/>
      <c r="K19" s="11"/>
      <c r="L19" s="11"/>
      <c r="M19" s="11"/>
      <c r="N19" s="239"/>
    </row>
    <row r="20" spans="1:14" ht="27" customHeight="1" thickBot="1">
      <c r="A20" s="229"/>
      <c r="B20" s="55" t="str">
        <f>'[1]PA OFERTA INSTITUC.2012-2015'!$S$47</f>
        <v>Reparacion y/o mantenimiento Alcantarillado Urbano y Rural</v>
      </c>
      <c r="C20" s="56"/>
      <c r="D20" s="101"/>
      <c r="E20" s="23"/>
      <c r="F20" s="35">
        <v>10000000</v>
      </c>
      <c r="G20" s="21"/>
      <c r="H20" s="52"/>
      <c r="I20" s="52"/>
      <c r="J20" s="11"/>
      <c r="K20" s="11"/>
      <c r="L20" s="11"/>
      <c r="M20" s="11"/>
      <c r="N20" s="239"/>
    </row>
    <row r="21" spans="1:14" ht="23.25" customHeight="1" thickBot="1">
      <c r="A21" s="229"/>
      <c r="B21" s="107" t="s">
        <v>126</v>
      </c>
      <c r="C21" s="56"/>
      <c r="D21" s="101"/>
      <c r="E21" s="23"/>
      <c r="F21" s="35"/>
      <c r="G21" s="21"/>
      <c r="H21" s="52"/>
      <c r="I21" s="52"/>
      <c r="J21" s="11"/>
      <c r="K21" s="11"/>
      <c r="L21" s="11"/>
      <c r="M21" s="11"/>
      <c r="N21" s="239"/>
    </row>
    <row r="22" spans="1:14" ht="32.25" customHeight="1" thickBot="1">
      <c r="A22" s="229"/>
      <c r="B22" s="95" t="s">
        <v>42</v>
      </c>
      <c r="C22" s="56">
        <f>25/4</f>
        <v>6.25</v>
      </c>
      <c r="D22" s="101"/>
      <c r="E22" s="23"/>
      <c r="F22" s="35"/>
      <c r="G22" s="23"/>
      <c r="H22" s="53"/>
      <c r="I22" s="53"/>
      <c r="J22" s="11"/>
      <c r="K22" s="11"/>
      <c r="L22" s="11"/>
      <c r="M22" s="11"/>
      <c r="N22" s="239"/>
    </row>
    <row r="23" spans="1:14" ht="33" customHeight="1" thickBot="1">
      <c r="A23" s="229"/>
      <c r="B23" s="54" t="str">
        <f>'[1]PA OFERTA INSTITUC.2012-2015'!$S$48</f>
        <v>Elaboracion del estudio y diseño para la  implementacion del servicio de potabilizacion de agua para servicio urbano y rural</v>
      </c>
      <c r="C23" s="56"/>
      <c r="D23" s="101"/>
      <c r="E23" s="23"/>
      <c r="F23" s="35">
        <v>0</v>
      </c>
      <c r="G23" s="23"/>
      <c r="H23" s="53"/>
      <c r="I23" s="53"/>
      <c r="J23" s="11"/>
      <c r="K23" s="11"/>
      <c r="L23" s="11"/>
      <c r="M23" s="11"/>
      <c r="N23" s="239"/>
    </row>
    <row r="24" spans="1:14" ht="33" customHeight="1" thickBot="1">
      <c r="A24" s="229"/>
      <c r="B24" s="54" t="str">
        <f>'[1]PA OFERTA INSTITUC.2012-2015'!$S$53</f>
        <v>Apoyo en la optimizacion y manejo de la Planta de Tratamiento de aguas residuales</v>
      </c>
      <c r="C24" s="56"/>
      <c r="D24" s="101"/>
      <c r="E24" s="23"/>
      <c r="F24" s="35">
        <f>800000*12</f>
        <v>9600000</v>
      </c>
      <c r="G24" s="23"/>
      <c r="H24" s="53"/>
      <c r="I24" s="53"/>
      <c r="J24" s="11"/>
      <c r="K24" s="11"/>
      <c r="L24" s="11"/>
      <c r="M24" s="11"/>
      <c r="N24" s="239"/>
    </row>
    <row r="25" spans="1:14" ht="20.25" customHeight="1" thickBot="1">
      <c r="A25" s="229"/>
      <c r="B25" s="95" t="s">
        <v>43</v>
      </c>
      <c r="C25" s="56">
        <f>25/4</f>
        <v>6.25</v>
      </c>
      <c r="D25" s="101"/>
      <c r="E25" s="23"/>
      <c r="F25" s="35"/>
      <c r="G25" s="23"/>
      <c r="H25" s="53"/>
      <c r="I25" s="53"/>
      <c r="J25" s="11"/>
      <c r="K25" s="11"/>
      <c r="L25" s="11"/>
      <c r="M25" s="11"/>
      <c r="N25" s="239"/>
    </row>
    <row r="26" spans="1:14" ht="19.5" customHeight="1" thickBot="1">
      <c r="A26" s="229"/>
      <c r="B26" s="54" t="str">
        <f>'[1]PA OFERTA INSTITUC.2012-2015'!$S$49</f>
        <v>Construccion de Baterias Sanitarias en la zona urbana y rural</v>
      </c>
      <c r="C26" s="56"/>
      <c r="D26" s="101"/>
      <c r="E26" s="23"/>
      <c r="F26" s="35">
        <v>30000000</v>
      </c>
      <c r="G26" s="23"/>
      <c r="H26" s="53"/>
      <c r="I26" s="53"/>
      <c r="J26" s="11"/>
      <c r="K26" s="11"/>
      <c r="L26" s="11"/>
      <c r="M26" s="11"/>
      <c r="N26" s="239"/>
    </row>
    <row r="27" spans="1:14" ht="16.5" customHeight="1" thickBot="1">
      <c r="A27" s="229"/>
      <c r="B27" s="106" t="s">
        <v>127</v>
      </c>
      <c r="C27" s="56"/>
      <c r="D27" s="101"/>
      <c r="E27" s="23"/>
      <c r="F27" s="35"/>
      <c r="G27" s="23"/>
      <c r="H27" s="53"/>
      <c r="I27" s="53"/>
      <c r="J27" s="11"/>
      <c r="K27" s="11"/>
      <c r="L27" s="11"/>
      <c r="M27" s="11"/>
      <c r="N27" s="239"/>
    </row>
    <row r="28" spans="1:14" ht="21" customHeight="1" thickBot="1">
      <c r="A28" s="229"/>
      <c r="B28" s="95" t="s">
        <v>44</v>
      </c>
      <c r="C28" s="56">
        <f>25/4</f>
        <v>6.25</v>
      </c>
      <c r="D28" s="101"/>
      <c r="E28" s="21"/>
      <c r="F28" s="35"/>
      <c r="G28" s="21"/>
      <c r="H28" s="52"/>
      <c r="I28" s="52"/>
      <c r="J28" s="11"/>
      <c r="K28" s="11"/>
      <c r="L28" s="11"/>
      <c r="M28" s="11"/>
      <c r="N28" s="239"/>
    </row>
    <row r="29" spans="1:14" ht="21" customHeight="1" thickBot="1">
      <c r="A29" s="229"/>
      <c r="B29" s="54" t="str">
        <f>'[1]PA OFERTA INSTITUC.2012-2015'!$S$50</f>
        <v>Barrido, recoleccion y disposicion final de residuos solidos urbanos</v>
      </c>
      <c r="C29" s="56"/>
      <c r="D29" s="101"/>
      <c r="E29" s="21"/>
      <c r="F29" s="35">
        <v>20000000</v>
      </c>
      <c r="G29" s="21"/>
      <c r="H29" s="52"/>
      <c r="I29" s="52"/>
      <c r="J29" s="11"/>
      <c r="K29" s="11"/>
      <c r="L29" s="11"/>
      <c r="M29" s="11"/>
      <c r="N29" s="239"/>
    </row>
    <row r="30" spans="1:14" ht="30.75" customHeight="1" thickBot="1">
      <c r="A30" s="229"/>
      <c r="B30" s="54" t="str">
        <f>'[1]PA OFERTA INSTITUC.2012-2015'!$S$51</f>
        <v>Jornadas de sencibilizacion y educacion en la aplicación del comparendo ambiental</v>
      </c>
      <c r="C30" s="56"/>
      <c r="D30" s="101"/>
      <c r="E30" s="21"/>
      <c r="F30" s="35">
        <v>5000000</v>
      </c>
      <c r="G30" s="21"/>
      <c r="H30" s="52"/>
      <c r="I30" s="52"/>
      <c r="J30" s="11"/>
      <c r="K30" s="11"/>
      <c r="L30" s="11"/>
      <c r="M30" s="11"/>
      <c r="N30" s="239"/>
    </row>
    <row r="31" spans="1:14" ht="24.75" customHeight="1" thickBot="1">
      <c r="A31" s="229"/>
      <c r="B31" s="108" t="s">
        <v>128</v>
      </c>
      <c r="C31" s="56"/>
      <c r="D31" s="101"/>
      <c r="E31" s="21"/>
      <c r="F31" s="35"/>
      <c r="G31" s="21"/>
      <c r="H31" s="52"/>
      <c r="I31" s="52"/>
      <c r="J31" s="11"/>
      <c r="K31" s="11"/>
      <c r="L31" s="11"/>
      <c r="M31" s="11"/>
      <c r="N31" s="239"/>
    </row>
    <row r="32" spans="1:14" ht="34.5" customHeight="1" thickBot="1">
      <c r="A32" s="229"/>
      <c r="B32" s="95" t="s">
        <v>45</v>
      </c>
      <c r="C32" s="56"/>
      <c r="D32" s="101"/>
      <c r="E32" s="21"/>
      <c r="F32" s="35"/>
      <c r="G32" s="21"/>
      <c r="H32" s="52"/>
      <c r="I32" s="52"/>
      <c r="J32" s="11"/>
      <c r="K32" s="11"/>
      <c r="L32" s="11"/>
      <c r="M32" s="11"/>
      <c r="N32" s="239"/>
    </row>
    <row r="33" spans="1:14" ht="33" customHeight="1" thickBot="1">
      <c r="A33" s="229"/>
      <c r="B33" s="54" t="str">
        <f>'[1]PA OFERTA INSTITUC.2012-2015'!$S$52</f>
        <v>Ampliacion de cobertura de redes de alcantarillado para el tratamiento de aguas servidas</v>
      </c>
      <c r="C33" s="56"/>
      <c r="D33" s="101"/>
      <c r="E33" s="21"/>
      <c r="F33" s="35">
        <v>0</v>
      </c>
      <c r="G33" s="21"/>
      <c r="H33" s="52"/>
      <c r="I33" s="52"/>
      <c r="J33" s="11"/>
      <c r="K33" s="11"/>
      <c r="L33" s="11"/>
      <c r="M33" s="11"/>
      <c r="N33" s="239"/>
    </row>
    <row r="34" spans="1:14" ht="18.75" customHeight="1" thickBot="1">
      <c r="A34" s="229"/>
      <c r="B34" s="96" t="s">
        <v>104</v>
      </c>
      <c r="C34" s="56"/>
      <c r="D34" s="101"/>
      <c r="E34" s="21"/>
      <c r="F34" s="35"/>
      <c r="G34" s="21"/>
      <c r="H34" s="52"/>
      <c r="I34" s="52"/>
      <c r="J34" s="11"/>
      <c r="K34" s="11"/>
      <c r="L34" s="11"/>
      <c r="M34" s="11"/>
      <c r="N34" s="239"/>
    </row>
    <row r="35" spans="1:14" ht="24.75" customHeight="1" thickBot="1">
      <c r="A35" s="229"/>
      <c r="B35" s="95" t="s">
        <v>46</v>
      </c>
      <c r="C35" s="56"/>
      <c r="D35" s="101"/>
      <c r="E35" s="21"/>
      <c r="F35" s="35"/>
      <c r="G35" s="21"/>
      <c r="H35" s="52"/>
      <c r="I35" s="52"/>
      <c r="J35" s="11"/>
      <c r="K35" s="11"/>
      <c r="L35" s="11"/>
      <c r="M35" s="11"/>
      <c r="N35" s="239"/>
    </row>
    <row r="36" spans="1:14" ht="31.5" customHeight="1" thickBot="1">
      <c r="A36" s="229"/>
      <c r="B36" s="54" t="str">
        <f>'[1]PA OFERTA INSTITUC.2012-2015'!$S$54</f>
        <v>Aplicación de la norma con la implementacion de subsidios para estratos 1,2,3</v>
      </c>
      <c r="C36" s="56"/>
      <c r="D36" s="101"/>
      <c r="E36" s="21"/>
      <c r="F36" s="35">
        <v>0</v>
      </c>
      <c r="G36" s="21"/>
      <c r="H36" s="52"/>
      <c r="I36" s="52"/>
      <c r="J36" s="11"/>
      <c r="K36" s="11"/>
      <c r="L36" s="11"/>
      <c r="M36" s="11"/>
      <c r="N36" s="239"/>
    </row>
    <row r="37" spans="1:14" ht="20.25" customHeight="1" thickBot="1">
      <c r="A37" s="229"/>
      <c r="B37" s="48" t="s">
        <v>129</v>
      </c>
      <c r="C37" s="56"/>
      <c r="D37" s="101"/>
      <c r="E37" s="21"/>
      <c r="F37" s="35"/>
      <c r="G37" s="21"/>
      <c r="H37" s="52"/>
      <c r="I37" s="52"/>
      <c r="J37" s="11"/>
      <c r="K37" s="11"/>
      <c r="L37" s="11"/>
      <c r="M37" s="11"/>
      <c r="N37" s="239"/>
    </row>
    <row r="38" spans="1:14" ht="26.25" customHeight="1" thickBot="1">
      <c r="A38" s="229"/>
      <c r="B38" s="95" t="s">
        <v>47</v>
      </c>
      <c r="C38" s="56"/>
      <c r="D38" s="101"/>
      <c r="E38" s="21"/>
      <c r="F38" s="35"/>
      <c r="G38" s="21"/>
      <c r="H38" s="52"/>
      <c r="I38" s="52"/>
      <c r="J38" s="11"/>
      <c r="K38" s="11"/>
      <c r="L38" s="11"/>
      <c r="M38" s="11"/>
      <c r="N38" s="239"/>
    </row>
    <row r="39" spans="1:14" ht="36" customHeight="1" thickBot="1">
      <c r="A39" s="229"/>
      <c r="B39" s="54" t="str">
        <f>'[1]PA OFERTA INSTITUC.2012-2015'!$S$55</f>
        <v>Estudio y diseños para la articulacion a la planta de tratamiento de aguas servidas del Barrio Villa del Rosario y el Colegio las Mercedes.</v>
      </c>
      <c r="C39" s="56"/>
      <c r="D39" s="101"/>
      <c r="E39" s="21"/>
      <c r="F39" s="35">
        <v>0</v>
      </c>
      <c r="G39" s="21"/>
      <c r="H39" s="52"/>
      <c r="I39" s="52"/>
      <c r="J39" s="11"/>
      <c r="K39" s="11"/>
      <c r="L39" s="11"/>
      <c r="M39" s="11"/>
      <c r="N39" s="239"/>
    </row>
    <row r="40" spans="1:14" ht="19.5" customHeight="1" thickBot="1">
      <c r="A40" s="229"/>
      <c r="B40" s="38" t="s">
        <v>130</v>
      </c>
      <c r="C40" s="56"/>
      <c r="D40" s="101"/>
      <c r="E40" s="21"/>
      <c r="F40" s="35"/>
      <c r="G40" s="21"/>
      <c r="H40" s="52"/>
      <c r="I40" s="52"/>
      <c r="J40" s="11"/>
      <c r="K40" s="11"/>
      <c r="L40" s="11"/>
      <c r="M40" s="11"/>
      <c r="N40" s="239"/>
    </row>
    <row r="41" spans="1:14" ht="27.75" customHeight="1">
      <c r="A41" s="229"/>
      <c r="B41" s="89" t="s">
        <v>48</v>
      </c>
      <c r="C41" s="56"/>
      <c r="D41" s="101"/>
      <c r="E41" s="21"/>
      <c r="F41" s="35"/>
      <c r="G41" s="21"/>
      <c r="H41" s="52"/>
      <c r="I41" s="52"/>
      <c r="J41" s="11"/>
      <c r="K41" s="11"/>
      <c r="L41" s="11"/>
      <c r="M41" s="11"/>
      <c r="N41" s="239"/>
    </row>
    <row r="42" spans="1:14" ht="31.5" customHeight="1">
      <c r="A42" s="229"/>
      <c r="B42" s="55" t="str">
        <f>'[1]PA OFERTA INSTITUC.2012-2015'!$S$56</f>
        <v>Convenio de Cooperacion para la adquisiscion del Nuevo lote para el tratamiento y disposicion final de residuos solidos urbanos</v>
      </c>
      <c r="C42" s="97"/>
      <c r="D42" s="97"/>
      <c r="E42" s="98"/>
      <c r="F42" s="35">
        <v>15991397</v>
      </c>
      <c r="G42" s="21"/>
      <c r="H42" s="99"/>
      <c r="I42" s="99"/>
      <c r="J42" s="11"/>
      <c r="K42" s="11"/>
      <c r="L42" s="11"/>
      <c r="M42" s="11"/>
      <c r="N42" s="239"/>
    </row>
    <row r="43" spans="1:14" ht="24" customHeight="1" thickBot="1">
      <c r="A43" s="231"/>
      <c r="B43" s="199" t="s">
        <v>136</v>
      </c>
      <c r="C43" s="200"/>
      <c r="D43" s="240">
        <f>E43+F43+G43+H43+I43+J43+K43+L43+M43+N43</f>
        <v>328188640</v>
      </c>
      <c r="E43" s="201">
        <f>E9+E12+E15+E17+E20+E23+E26+E29+E30+E33+E36+E39+E42</f>
        <v>0</v>
      </c>
      <c r="F43" s="241">
        <f>F9+F10+F12+F15+F17+F20+F23+F24+F26+F29+F30+F33+F36+F39+F42</f>
        <v>328188640</v>
      </c>
      <c r="G43" s="201">
        <f t="shared" ref="G43:N43" si="0">G9+G12+G15+G17+G20+G23+G26+G29+G30+G33+G36+G39+G42</f>
        <v>0</v>
      </c>
      <c r="H43" s="201">
        <f t="shared" si="0"/>
        <v>0</v>
      </c>
      <c r="I43" s="201">
        <f t="shared" si="0"/>
        <v>0</v>
      </c>
      <c r="J43" s="201">
        <f t="shared" si="0"/>
        <v>0</v>
      </c>
      <c r="K43" s="201">
        <f t="shared" si="0"/>
        <v>0</v>
      </c>
      <c r="L43" s="201">
        <f t="shared" si="0"/>
        <v>0</v>
      </c>
      <c r="M43" s="201">
        <f t="shared" si="0"/>
        <v>0</v>
      </c>
      <c r="N43" s="242">
        <f t="shared" si="0"/>
        <v>0</v>
      </c>
    </row>
    <row r="46" spans="1:14">
      <c r="E46" s="2"/>
      <c r="F46" s="3"/>
    </row>
    <row r="47" spans="1:14">
      <c r="F47" s="3"/>
    </row>
  </sheetData>
  <mergeCells count="18">
    <mergeCell ref="E3:E6"/>
    <mergeCell ref="F3:F6"/>
    <mergeCell ref="B1:I1"/>
    <mergeCell ref="C2:N2"/>
    <mergeCell ref="A4:B4"/>
    <mergeCell ref="A2:B3"/>
    <mergeCell ref="C3:C6"/>
    <mergeCell ref="D4:D6"/>
    <mergeCell ref="K3:K6"/>
    <mergeCell ref="H4:H6"/>
    <mergeCell ref="M3:M6"/>
    <mergeCell ref="A5:A6"/>
    <mergeCell ref="N3:N6"/>
    <mergeCell ref="L3:L6"/>
    <mergeCell ref="J3:J6"/>
    <mergeCell ref="G3:G6"/>
    <mergeCell ref="I3:I6"/>
    <mergeCell ref="B5:B6"/>
  </mergeCells>
  <phoneticPr fontId="16" type="noConversion"/>
  <pageMargins left="0.9055118110236221" right="0.9055118110236221" top="0.74803149606299213" bottom="0.94488188976377963" header="0.31496062992125984" footer="0.31496062992125984"/>
  <pageSetup paperSize="5" scale="75" orientation="landscape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5"/>
  <sheetViews>
    <sheetView zoomScaleNormal="86" workbookViewId="0">
      <selection activeCell="B16" sqref="B16"/>
    </sheetView>
  </sheetViews>
  <sheetFormatPr baseColWidth="10" defaultColWidth="11.42578125" defaultRowHeight="15"/>
  <cols>
    <col min="2" max="2" width="70" customWidth="1"/>
    <col min="3" max="3" width="5.28515625" customWidth="1"/>
    <col min="4" max="8" width="12.7109375" customWidth="1"/>
    <col min="9" max="9" width="10.5703125" customWidth="1"/>
    <col min="10" max="10" width="9.28515625" customWidth="1"/>
    <col min="11" max="11" width="10" customWidth="1"/>
    <col min="12" max="12" width="9.85546875" customWidth="1"/>
  </cols>
  <sheetData>
    <row r="1" spans="1:12" ht="15.75" thickBot="1">
      <c r="B1" s="362"/>
      <c r="C1" s="362"/>
      <c r="D1" s="362"/>
      <c r="E1" s="362"/>
      <c r="F1" s="362"/>
      <c r="G1" s="362"/>
    </row>
    <row r="2" spans="1:12" ht="15" customHeight="1" thickBot="1">
      <c r="A2" s="384" t="s">
        <v>142</v>
      </c>
      <c r="B2" s="385"/>
      <c r="C2" s="405">
        <v>2013</v>
      </c>
      <c r="D2" s="405"/>
      <c r="E2" s="405"/>
      <c r="F2" s="405"/>
      <c r="G2" s="380"/>
      <c r="H2" s="405"/>
      <c r="I2" s="405"/>
      <c r="J2" s="405"/>
      <c r="K2" s="405"/>
      <c r="L2" s="406"/>
    </row>
    <row r="3" spans="1:12" ht="15" customHeight="1">
      <c r="A3" s="386" t="s">
        <v>117</v>
      </c>
      <c r="B3" s="398"/>
      <c r="C3" s="402" t="s">
        <v>4</v>
      </c>
      <c r="D3" s="402" t="s">
        <v>256</v>
      </c>
      <c r="E3" s="399" t="s">
        <v>272</v>
      </c>
      <c r="F3" s="399" t="s">
        <v>164</v>
      </c>
      <c r="G3" s="407" t="s">
        <v>112</v>
      </c>
      <c r="H3" s="399" t="s">
        <v>108</v>
      </c>
      <c r="I3" s="399" t="s">
        <v>102</v>
      </c>
      <c r="J3" s="399" t="s">
        <v>103</v>
      </c>
      <c r="K3" s="399" t="s">
        <v>109</v>
      </c>
      <c r="L3" s="399" t="s">
        <v>121</v>
      </c>
    </row>
    <row r="4" spans="1:12" ht="33.75" customHeight="1">
      <c r="A4" s="396" t="s">
        <v>120</v>
      </c>
      <c r="B4" s="249" t="s">
        <v>143</v>
      </c>
      <c r="C4" s="403"/>
      <c r="D4" s="403"/>
      <c r="E4" s="400"/>
      <c r="F4" s="400"/>
      <c r="G4" s="408"/>
      <c r="H4" s="400"/>
      <c r="I4" s="400"/>
      <c r="J4" s="400"/>
      <c r="K4" s="400"/>
      <c r="L4" s="400"/>
    </row>
    <row r="5" spans="1:12" ht="28.5" customHeight="1">
      <c r="A5" s="397"/>
      <c r="B5" s="116" t="s">
        <v>171</v>
      </c>
      <c r="C5" s="403"/>
      <c r="D5" s="403"/>
      <c r="E5" s="400"/>
      <c r="F5" s="400"/>
      <c r="G5" s="408"/>
      <c r="H5" s="400"/>
      <c r="I5" s="400"/>
      <c r="J5" s="400"/>
      <c r="K5" s="400"/>
      <c r="L5" s="400"/>
    </row>
    <row r="6" spans="1:12" ht="30" customHeight="1" thickBot="1">
      <c r="A6" s="229"/>
      <c r="B6" s="116" t="s">
        <v>137</v>
      </c>
      <c r="C6" s="404"/>
      <c r="D6" s="404"/>
      <c r="E6" s="401"/>
      <c r="F6" s="401"/>
      <c r="G6" s="408"/>
      <c r="H6" s="401"/>
      <c r="I6" s="401"/>
      <c r="J6" s="401"/>
      <c r="K6" s="401"/>
      <c r="L6" s="401"/>
    </row>
    <row r="7" spans="1:12" ht="39.75" customHeight="1" thickBot="1">
      <c r="A7" s="229"/>
      <c r="B7" s="46" t="s">
        <v>54</v>
      </c>
      <c r="C7" s="60"/>
      <c r="D7" s="60"/>
      <c r="E7" s="61"/>
      <c r="F7" s="61"/>
      <c r="G7" s="62"/>
      <c r="H7" s="243"/>
      <c r="I7" s="243"/>
      <c r="J7" s="243"/>
      <c r="K7" s="243"/>
      <c r="L7" s="244"/>
    </row>
    <row r="8" spans="1:12" ht="40.5" customHeight="1" thickBot="1">
      <c r="A8" s="229"/>
      <c r="B8" s="59" t="str">
        <f>'[1]PA OFERTA INSTITUC.2012-2015'!$S$58</f>
        <v>Implementacion y ejecucion proyecto de telecomunicaciones internet  para todos y modernizacion de la sistematizacion de las entidades publicas</v>
      </c>
      <c r="C8" s="60"/>
      <c r="D8" s="63"/>
      <c r="E8" s="49"/>
      <c r="F8" s="143"/>
      <c r="G8" s="50"/>
      <c r="H8" s="4"/>
      <c r="I8" s="4"/>
      <c r="J8" s="4"/>
      <c r="K8" s="4"/>
      <c r="L8" s="230"/>
    </row>
    <row r="9" spans="1:12" ht="38.25" customHeight="1">
      <c r="A9" s="229"/>
      <c r="B9" s="46" t="s">
        <v>49</v>
      </c>
      <c r="C9" s="60"/>
      <c r="D9" s="63"/>
      <c r="E9" s="21"/>
      <c r="F9" s="9"/>
      <c r="G9" s="21"/>
      <c r="H9" s="4"/>
      <c r="I9" s="66"/>
      <c r="J9" s="4"/>
      <c r="K9" s="4"/>
      <c r="L9" s="230"/>
    </row>
    <row r="10" spans="1:12" ht="40.5" customHeight="1">
      <c r="A10" s="229"/>
      <c r="B10" s="59" t="s">
        <v>316</v>
      </c>
      <c r="C10" s="63"/>
      <c r="D10" s="63"/>
      <c r="E10" s="21"/>
      <c r="F10" s="9">
        <v>8000000</v>
      </c>
      <c r="G10" s="21"/>
      <c r="H10" s="4"/>
      <c r="I10" s="66"/>
      <c r="J10" s="4"/>
      <c r="K10" s="4"/>
      <c r="L10" s="230"/>
    </row>
    <row r="11" spans="1:12" ht="19.5" customHeight="1" thickBot="1">
      <c r="A11" s="229"/>
      <c r="B11" s="103" t="s">
        <v>138</v>
      </c>
      <c r="C11" s="63"/>
      <c r="D11" s="63"/>
      <c r="E11" s="21"/>
      <c r="F11" s="23"/>
      <c r="G11" s="21"/>
      <c r="H11" s="4"/>
      <c r="I11" s="4"/>
      <c r="J11" s="4"/>
      <c r="K11" s="4"/>
      <c r="L11" s="230"/>
    </row>
    <row r="12" spans="1:12" ht="53.25" customHeight="1">
      <c r="A12" s="229"/>
      <c r="B12" s="46" t="s">
        <v>57</v>
      </c>
      <c r="C12" s="60"/>
      <c r="D12" s="63"/>
      <c r="E12" s="23"/>
      <c r="F12" s="23"/>
      <c r="G12" s="21"/>
      <c r="H12" s="4"/>
      <c r="I12" s="4"/>
      <c r="J12" s="4"/>
      <c r="K12" s="4"/>
      <c r="L12" s="230"/>
    </row>
    <row r="13" spans="1:12" ht="40.5" customHeight="1">
      <c r="A13" s="229"/>
      <c r="B13" s="59" t="str">
        <f>'[1]PA OFERTA INSTITUC.2012-2015'!$S$60</f>
        <v>Dotacion de Instrumentos, elementos para el funcionamiento de la Banda Municipal, Grupos artisticos y folcloricos y trajes tipicos casa de la Cultura</v>
      </c>
      <c r="C13" s="63"/>
      <c r="D13" s="63"/>
      <c r="E13" s="23"/>
      <c r="F13" s="9">
        <v>8000000</v>
      </c>
      <c r="G13" s="21"/>
      <c r="H13" s="4"/>
      <c r="I13" s="4"/>
      <c r="J13" s="4"/>
      <c r="K13" s="4"/>
      <c r="L13" s="230"/>
    </row>
    <row r="14" spans="1:12" ht="23.25" customHeight="1">
      <c r="A14" s="229"/>
      <c r="B14" s="103" t="s">
        <v>139</v>
      </c>
      <c r="C14" s="63"/>
      <c r="D14" s="63"/>
      <c r="E14" s="23"/>
      <c r="F14" s="23"/>
      <c r="G14" s="21"/>
      <c r="H14" s="4"/>
      <c r="I14" s="4"/>
      <c r="J14" s="4"/>
      <c r="K14" s="4"/>
      <c r="L14" s="230"/>
    </row>
    <row r="15" spans="1:12" ht="35.25" customHeight="1">
      <c r="A15" s="229"/>
      <c r="B15" s="46" t="s">
        <v>58</v>
      </c>
      <c r="C15" s="64"/>
      <c r="D15" s="64"/>
      <c r="E15" s="23"/>
      <c r="F15" s="23"/>
      <c r="G15" s="23"/>
      <c r="H15" s="4"/>
      <c r="I15" s="4"/>
      <c r="J15" s="4"/>
      <c r="K15" s="4"/>
      <c r="L15" s="230"/>
    </row>
    <row r="16" spans="1:12" ht="31.5" customHeight="1">
      <c r="A16" s="229"/>
      <c r="B16" s="59" t="str">
        <f>'[1]PA OFERTA INSTITUC.2012-2015'!$S$62</f>
        <v xml:space="preserve">Apoyo a eventos culturales tradicionales y Muestras folcloricas  </v>
      </c>
      <c r="C16" s="64"/>
      <c r="D16" s="64"/>
      <c r="E16" s="23"/>
      <c r="F16" s="9">
        <v>1000000</v>
      </c>
      <c r="G16" s="23"/>
      <c r="H16" s="4"/>
      <c r="I16" s="4"/>
      <c r="J16" s="4"/>
      <c r="K16" s="4"/>
      <c r="L16" s="230"/>
    </row>
    <row r="17" spans="1:12" ht="33.75" customHeight="1">
      <c r="A17" s="229"/>
      <c r="B17" s="59" t="str">
        <f>'[1]PA OFERTA INSTITUC.2012-2015'!$S$63</f>
        <v>Incentivo a la Jornada de peregrinacion como promocion del Turismo religioso</v>
      </c>
      <c r="C17" s="64"/>
      <c r="D17" s="64"/>
      <c r="E17" s="23"/>
      <c r="F17" s="9">
        <f>2000000</f>
        <v>2000000</v>
      </c>
      <c r="G17" s="23"/>
      <c r="H17" s="4"/>
      <c r="I17" s="4"/>
      <c r="J17" s="4"/>
      <c r="K17" s="4"/>
      <c r="L17" s="230"/>
    </row>
    <row r="18" spans="1:12" ht="43.5" customHeight="1">
      <c r="A18" s="229"/>
      <c r="B18" s="59" t="s">
        <v>317</v>
      </c>
      <c r="C18" s="64"/>
      <c r="D18" s="64"/>
      <c r="E18" s="9">
        <f>17000000</f>
        <v>17000000</v>
      </c>
      <c r="F18" s="9">
        <v>10000000</v>
      </c>
      <c r="G18" s="23"/>
      <c r="H18" s="4"/>
      <c r="I18" s="4"/>
      <c r="J18" s="4"/>
      <c r="K18" s="4"/>
      <c r="L18" s="230"/>
    </row>
    <row r="19" spans="1:12">
      <c r="A19" s="229"/>
      <c r="B19" s="46" t="s">
        <v>140</v>
      </c>
      <c r="C19" s="64"/>
      <c r="D19" s="64"/>
      <c r="E19" s="23"/>
      <c r="F19" s="23"/>
      <c r="G19" s="23"/>
      <c r="H19" s="4"/>
      <c r="I19" s="4"/>
      <c r="J19" s="4"/>
      <c r="K19" s="4"/>
      <c r="L19" s="230"/>
    </row>
    <row r="20" spans="1:12" ht="31.5" customHeight="1">
      <c r="A20" s="229"/>
      <c r="B20" s="46" t="s">
        <v>50</v>
      </c>
      <c r="C20" s="64"/>
      <c r="D20" s="64"/>
      <c r="E20" s="23"/>
      <c r="F20" s="23"/>
      <c r="G20" s="23"/>
      <c r="H20" s="4"/>
      <c r="I20" s="4"/>
      <c r="J20" s="4"/>
      <c r="K20" s="4"/>
      <c r="L20" s="230"/>
    </row>
    <row r="21" spans="1:12" ht="31.5" customHeight="1">
      <c r="A21" s="229"/>
      <c r="B21" s="59" t="str">
        <f>'[1]PA OFERTA INSTITUC.2012-2015'!$S$65</f>
        <v>Fortalecimiento de la sinfonica juvenil municipal</v>
      </c>
      <c r="C21" s="64"/>
      <c r="D21" s="64"/>
      <c r="E21" s="23"/>
      <c r="F21" s="9">
        <f>0</f>
        <v>0</v>
      </c>
      <c r="G21" s="23"/>
      <c r="H21" s="4"/>
      <c r="I21" s="4"/>
      <c r="J21" s="4"/>
      <c r="K21" s="4"/>
      <c r="L21" s="230"/>
    </row>
    <row r="22" spans="1:12" ht="25.5" customHeight="1">
      <c r="A22" s="229"/>
      <c r="B22" s="46" t="s">
        <v>51</v>
      </c>
      <c r="C22" s="64"/>
      <c r="D22" s="64"/>
      <c r="E22" s="21"/>
      <c r="F22" s="23"/>
      <c r="G22" s="21"/>
      <c r="H22" s="4"/>
      <c r="I22" s="4"/>
      <c r="J22" s="4"/>
      <c r="K22" s="4"/>
      <c r="L22" s="230"/>
    </row>
    <row r="23" spans="1:12" ht="25.5" customHeight="1">
      <c r="A23" s="229"/>
      <c r="B23" s="59" t="str">
        <f>'[1]PA OFERTA INSTITUC.2012-2015'!$S$66</f>
        <v>Direccion e instrucción en formacion musical, artistica y cultural</v>
      </c>
      <c r="C23" s="64"/>
      <c r="D23" s="64"/>
      <c r="E23" s="21"/>
      <c r="F23" s="66">
        <f>8000000-697600+2000000</f>
        <v>9302400</v>
      </c>
      <c r="G23" s="21"/>
      <c r="H23" s="4"/>
      <c r="I23" s="4"/>
      <c r="J23" s="4"/>
      <c r="K23" s="4"/>
      <c r="L23" s="230"/>
    </row>
    <row r="24" spans="1:12" ht="53.25" customHeight="1">
      <c r="A24" s="229"/>
      <c r="B24" s="46" t="s">
        <v>55</v>
      </c>
      <c r="C24" s="64"/>
      <c r="D24" s="64"/>
      <c r="E24" s="21"/>
      <c r="F24" s="23"/>
      <c r="G24" s="21"/>
      <c r="H24" s="4"/>
      <c r="I24" s="4"/>
      <c r="J24" s="4"/>
      <c r="K24" s="4"/>
      <c r="L24" s="230"/>
    </row>
    <row r="25" spans="1:12" ht="24" customHeight="1">
      <c r="A25" s="229"/>
      <c r="B25" s="59" t="str">
        <f>'[1]PA OFERTA INSTITUC.2012-2015'!$S$67</f>
        <v>Fortalecimiento para el mejoramiento de la infraestructura cultural</v>
      </c>
      <c r="C25" s="64"/>
      <c r="D25" s="64"/>
      <c r="E25" s="21"/>
      <c r="F25" s="66">
        <v>100</v>
      </c>
      <c r="G25" s="21"/>
      <c r="H25" s="4"/>
      <c r="I25" s="4"/>
      <c r="J25" s="4"/>
      <c r="K25" s="4"/>
      <c r="L25" s="230"/>
    </row>
    <row r="26" spans="1:12" ht="36.75" customHeight="1">
      <c r="A26" s="229"/>
      <c r="B26" s="46" t="s">
        <v>52</v>
      </c>
      <c r="C26" s="64"/>
      <c r="D26" s="64"/>
      <c r="E26" s="21"/>
      <c r="F26" s="23"/>
      <c r="G26" s="21"/>
      <c r="H26" s="57"/>
      <c r="I26" s="223"/>
      <c r="J26" s="4"/>
      <c r="K26" s="4"/>
      <c r="L26" s="230"/>
    </row>
    <row r="27" spans="1:12" ht="27.75" customHeight="1">
      <c r="A27" s="229"/>
      <c r="B27" s="59" t="str">
        <f>'[1]PA OFERTA INSTITUC.2012-2015'!$S$68</f>
        <v xml:space="preserve">Radio Comunitaria para la gente como apropicacion del patrimonio cultural </v>
      </c>
      <c r="C27" s="64"/>
      <c r="D27" s="64"/>
      <c r="E27" s="21"/>
      <c r="F27" s="66">
        <v>100</v>
      </c>
      <c r="G27" s="21"/>
      <c r="H27" s="57"/>
      <c r="I27" s="4">
        <v>0</v>
      </c>
      <c r="J27" s="4"/>
      <c r="K27" s="4"/>
      <c r="L27" s="230"/>
    </row>
    <row r="28" spans="1:12" ht="29.25" customHeight="1">
      <c r="A28" s="229"/>
      <c r="B28" s="45" t="s">
        <v>141</v>
      </c>
      <c r="C28" s="64"/>
      <c r="D28" s="64"/>
      <c r="E28" s="21"/>
      <c r="F28" s="23"/>
      <c r="G28" s="21"/>
      <c r="H28" s="57"/>
      <c r="I28" s="4"/>
      <c r="J28" s="4"/>
      <c r="K28" s="4"/>
      <c r="L28" s="230"/>
    </row>
    <row r="29" spans="1:12" ht="30">
      <c r="A29" s="229"/>
      <c r="B29" s="46" t="s">
        <v>53</v>
      </c>
      <c r="C29" s="64"/>
      <c r="D29" s="64"/>
      <c r="E29" s="21"/>
      <c r="F29" s="23"/>
      <c r="G29" s="21"/>
      <c r="H29" s="4"/>
      <c r="I29" s="4"/>
      <c r="J29" s="4"/>
      <c r="K29" s="4"/>
      <c r="L29" s="230"/>
    </row>
    <row r="30" spans="1:12">
      <c r="A30" s="229"/>
      <c r="B30" s="59" t="str">
        <f>'[1]PA OFERTA INSTITUC.2012-2015'!$S$69</f>
        <v>Fortalecimiento escuela de Musica Municipio de Nataga</v>
      </c>
      <c r="C30" s="64"/>
      <c r="D30" s="64"/>
      <c r="E30" s="21"/>
      <c r="F30" s="66">
        <v>2000000</v>
      </c>
      <c r="G30" s="21"/>
      <c r="H30" s="4"/>
      <c r="I30" s="4"/>
      <c r="J30" s="4"/>
      <c r="K30" s="4"/>
      <c r="L30" s="230"/>
    </row>
    <row r="31" spans="1:12" ht="53.25" customHeight="1">
      <c r="A31" s="229"/>
      <c r="B31" s="46" t="s">
        <v>56</v>
      </c>
      <c r="C31" s="64"/>
      <c r="D31" s="64"/>
      <c r="E31" s="21"/>
      <c r="F31" s="23"/>
      <c r="G31" s="21"/>
      <c r="H31" s="4"/>
      <c r="I31" s="4"/>
      <c r="J31" s="4"/>
      <c r="K31" s="4"/>
      <c r="L31" s="230"/>
    </row>
    <row r="32" spans="1:12" ht="36" customHeight="1">
      <c r="A32" s="229"/>
      <c r="B32" s="59" t="str">
        <f>'[1]PA OFERTA INSTITUC.2012-2015'!$S$70</f>
        <v xml:space="preserve">Gestion y facilitacion de procesos de participacion cultural institucional </v>
      </c>
      <c r="C32" s="64"/>
      <c r="D32" s="196"/>
      <c r="E32" s="98"/>
      <c r="F32" s="66">
        <v>2106400</v>
      </c>
      <c r="G32" s="98"/>
      <c r="H32" s="4"/>
      <c r="I32" s="4"/>
      <c r="J32" s="4"/>
      <c r="K32" s="4"/>
      <c r="L32" s="230"/>
    </row>
    <row r="33" spans="1:12" ht="23.25" customHeight="1" thickBot="1">
      <c r="A33" s="231"/>
      <c r="B33" s="199" t="s">
        <v>144</v>
      </c>
      <c r="C33" s="245"/>
      <c r="D33" s="246">
        <f>E33+F33+G33+H33+I33+J33+K33+L33</f>
        <v>59409000</v>
      </c>
      <c r="E33" s="247">
        <f>E8+E10+E13+E16+E17+E18+E21+E23+E25+E27+E30+E32</f>
        <v>17000000</v>
      </c>
      <c r="F33" s="247">
        <f>F10+F13+F16+F17+F18+F23+F25+F27+F30+F32</f>
        <v>42409000</v>
      </c>
      <c r="G33" s="247">
        <f t="shared" ref="G33:L33" si="0">G8+G10+G13+G16+G17+G18+G21+G23+G25+G27+G30+G32</f>
        <v>0</v>
      </c>
      <c r="H33" s="247">
        <f t="shared" si="0"/>
        <v>0</v>
      </c>
      <c r="I33" s="247">
        <f t="shared" si="0"/>
        <v>0</v>
      </c>
      <c r="J33" s="247">
        <f t="shared" si="0"/>
        <v>0</v>
      </c>
      <c r="K33" s="247">
        <f t="shared" si="0"/>
        <v>0</v>
      </c>
      <c r="L33" s="248">
        <f t="shared" si="0"/>
        <v>0</v>
      </c>
    </row>
    <row r="35" spans="1:12" ht="84.75" customHeight="1">
      <c r="F35" s="2">
        <f>F33-42409000</f>
        <v>0</v>
      </c>
    </row>
  </sheetData>
  <mergeCells count="15">
    <mergeCell ref="B1:G1"/>
    <mergeCell ref="C2:L2"/>
    <mergeCell ref="J3:J6"/>
    <mergeCell ref="K3:K6"/>
    <mergeCell ref="L3:L6"/>
    <mergeCell ref="E3:E6"/>
    <mergeCell ref="F3:F6"/>
    <mergeCell ref="G3:G6"/>
    <mergeCell ref="H3:H6"/>
    <mergeCell ref="D3:D6"/>
    <mergeCell ref="A4:A5"/>
    <mergeCell ref="A2:B2"/>
    <mergeCell ref="A3:B3"/>
    <mergeCell ref="I3:I6"/>
    <mergeCell ref="C3:C6"/>
  </mergeCells>
  <phoneticPr fontId="16" type="noConversion"/>
  <pageMargins left="0.9055118110236221" right="0.70866141732283472" top="0.74803149606299213" bottom="0.94488188976377963" header="0.31496062992125984" footer="0.31496062992125984"/>
  <pageSetup paperSize="5" scale="80" orientation="landscape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23"/>
  <sheetViews>
    <sheetView workbookViewId="0">
      <pane ySplit="6" topLeftCell="A7" activePane="bottomLeft" state="frozen"/>
      <selection pane="bottomLeft" activeCell="B12" sqref="B12"/>
    </sheetView>
  </sheetViews>
  <sheetFormatPr baseColWidth="10" defaultColWidth="11.42578125" defaultRowHeight="15"/>
  <cols>
    <col min="1" max="1" width="12.7109375" customWidth="1"/>
    <col min="2" max="2" width="56.85546875" customWidth="1"/>
    <col min="3" max="3" width="5.85546875" customWidth="1"/>
    <col min="4" max="4" width="12.7109375" customWidth="1"/>
    <col min="5" max="7" width="13.7109375" customWidth="1"/>
    <col min="8" max="8" width="11.7109375" customWidth="1"/>
    <col min="9" max="11" width="8.5703125" customWidth="1"/>
    <col min="12" max="12" width="11.140625" customWidth="1"/>
  </cols>
  <sheetData>
    <row r="1" spans="1:12" ht="15.75" thickBot="1">
      <c r="B1" s="362"/>
      <c r="C1" s="362"/>
      <c r="D1" s="362"/>
      <c r="E1" s="362"/>
      <c r="F1" s="362"/>
      <c r="G1" s="362"/>
    </row>
    <row r="2" spans="1:12" ht="15.75" customHeight="1" thickBot="1">
      <c r="A2" s="409" t="s">
        <v>120</v>
      </c>
      <c r="B2" s="250" t="s">
        <v>145</v>
      </c>
      <c r="C2" s="412">
        <v>2013</v>
      </c>
      <c r="D2" s="412"/>
      <c r="E2" s="412"/>
      <c r="F2" s="412"/>
      <c r="G2" s="412"/>
      <c r="H2" s="412"/>
      <c r="I2" s="412"/>
      <c r="J2" s="412"/>
      <c r="K2" s="412"/>
      <c r="L2" s="413"/>
    </row>
    <row r="3" spans="1:12" ht="15" customHeight="1" thickBot="1">
      <c r="A3" s="410"/>
      <c r="B3" s="252" t="s">
        <v>146</v>
      </c>
      <c r="C3" s="402" t="s">
        <v>4</v>
      </c>
      <c r="D3" s="402" t="s">
        <v>256</v>
      </c>
      <c r="E3" s="399" t="s">
        <v>111</v>
      </c>
      <c r="F3" s="399" t="s">
        <v>163</v>
      </c>
      <c r="G3" s="399" t="s">
        <v>112</v>
      </c>
      <c r="H3" s="399" t="s">
        <v>108</v>
      </c>
      <c r="I3" s="399" t="s">
        <v>102</v>
      </c>
      <c r="J3" s="399" t="s">
        <v>103</v>
      </c>
      <c r="K3" s="399" t="s">
        <v>109</v>
      </c>
      <c r="L3" s="399" t="s">
        <v>121</v>
      </c>
    </row>
    <row r="4" spans="1:12" ht="28.5" customHeight="1" thickBot="1">
      <c r="A4" s="410"/>
      <c r="B4" s="253" t="s">
        <v>147</v>
      </c>
      <c r="C4" s="403"/>
      <c r="D4" s="403"/>
      <c r="E4" s="400"/>
      <c r="F4" s="400"/>
      <c r="G4" s="400"/>
      <c r="H4" s="400"/>
      <c r="I4" s="400"/>
      <c r="J4" s="400"/>
      <c r="K4" s="400"/>
      <c r="L4" s="400"/>
    </row>
    <row r="5" spans="1:12" ht="15" customHeight="1" thickBot="1">
      <c r="A5" s="411"/>
      <c r="B5" s="254" t="s">
        <v>134</v>
      </c>
      <c r="C5" s="403"/>
      <c r="D5" s="403"/>
      <c r="E5" s="400"/>
      <c r="F5" s="400"/>
      <c r="G5" s="400"/>
      <c r="H5" s="400"/>
      <c r="I5" s="400"/>
      <c r="J5" s="400"/>
      <c r="K5" s="400"/>
      <c r="L5" s="400"/>
    </row>
    <row r="6" spans="1:12" ht="48" customHeight="1" thickBot="1">
      <c r="A6" s="264"/>
      <c r="B6" s="258" t="s">
        <v>59</v>
      </c>
      <c r="C6" s="404"/>
      <c r="D6" s="404"/>
      <c r="E6" s="401"/>
      <c r="F6" s="401"/>
      <c r="G6" s="401"/>
      <c r="H6" s="401"/>
      <c r="I6" s="401"/>
      <c r="J6" s="401"/>
      <c r="K6" s="401"/>
      <c r="L6" s="401"/>
    </row>
    <row r="7" spans="1:12" ht="50.25" customHeight="1" thickBot="1">
      <c r="A7" s="265"/>
      <c r="B7" s="259" t="s">
        <v>60</v>
      </c>
      <c r="C7" s="60"/>
      <c r="D7" s="60"/>
      <c r="E7" s="61"/>
      <c r="F7" s="61"/>
      <c r="G7" s="62"/>
      <c r="H7" s="243"/>
      <c r="I7" s="243"/>
      <c r="J7" s="243"/>
      <c r="K7" s="243"/>
      <c r="L7" s="244"/>
    </row>
    <row r="8" spans="1:12" ht="45.75" customHeight="1" thickBot="1">
      <c r="A8" s="265"/>
      <c r="B8" s="260" t="str">
        <f>'[1]PA OFERTA INSTITUC.2012-2015'!$S$72</f>
        <v>Fortalecimiento para la practica del Deporte la recreacion y la sana convivencia de niñ@s , jovenes, adolescentes y adultos del Municipio de Nataga</v>
      </c>
      <c r="C8" s="60"/>
      <c r="D8" s="63"/>
      <c r="E8" s="49"/>
      <c r="F8" s="35">
        <v>5000000</v>
      </c>
      <c r="G8" s="50"/>
      <c r="H8" s="4"/>
      <c r="I8" s="4"/>
      <c r="J8" s="4"/>
      <c r="K8" s="4"/>
      <c r="L8" s="230"/>
    </row>
    <row r="9" spans="1:12" ht="57.75" customHeight="1" thickBot="1">
      <c r="A9" s="265"/>
      <c r="B9" s="259" t="s">
        <v>66</v>
      </c>
      <c r="C9" s="60"/>
      <c r="D9" s="63"/>
      <c r="E9" s="21"/>
      <c r="F9" s="35"/>
      <c r="G9" s="21"/>
      <c r="H9" s="4"/>
      <c r="I9" s="4"/>
      <c r="J9" s="4"/>
      <c r="K9" s="4"/>
      <c r="L9" s="230"/>
    </row>
    <row r="10" spans="1:12" ht="38.25" customHeight="1" thickBot="1">
      <c r="A10" s="265"/>
      <c r="B10" s="260" t="s">
        <v>318</v>
      </c>
      <c r="C10" s="60"/>
      <c r="D10" s="63"/>
      <c r="E10" s="21"/>
      <c r="F10" s="35">
        <v>5000000</v>
      </c>
      <c r="G10" s="21"/>
      <c r="H10" s="4"/>
      <c r="I10" s="4"/>
      <c r="J10" s="4"/>
      <c r="K10" s="4"/>
      <c r="L10" s="230"/>
    </row>
    <row r="11" spans="1:12" ht="46.5" customHeight="1" thickBot="1">
      <c r="A11" s="265"/>
      <c r="B11" s="259" t="s">
        <v>61</v>
      </c>
      <c r="C11" s="60"/>
      <c r="D11" s="63"/>
      <c r="E11" s="23"/>
      <c r="F11" s="35"/>
      <c r="G11" s="21"/>
      <c r="H11" s="4"/>
      <c r="I11" s="4"/>
      <c r="J11" s="4"/>
      <c r="K11" s="4"/>
      <c r="L11" s="230"/>
    </row>
    <row r="12" spans="1:12" ht="38.25" customHeight="1" thickBot="1">
      <c r="A12" s="265"/>
      <c r="B12" s="260" t="str">
        <f>'[1]PA OFERTA INSTITUC.2012-2015'!$S$74</f>
        <v>Apoyo a las actividades de recreacion y sana convivencia de la poblacion vulnerable y discapacitada</v>
      </c>
      <c r="C12" s="60"/>
      <c r="D12" s="63"/>
      <c r="E12" s="23"/>
      <c r="F12" s="35">
        <v>9600000</v>
      </c>
      <c r="G12" s="21"/>
      <c r="H12" s="4"/>
      <c r="I12" s="4"/>
      <c r="J12" s="4"/>
      <c r="K12" s="4"/>
      <c r="L12" s="230"/>
    </row>
    <row r="13" spans="1:12" ht="42.75" customHeight="1" thickBot="1">
      <c r="A13" s="265"/>
      <c r="B13" s="259" t="s">
        <v>65</v>
      </c>
      <c r="C13" s="60"/>
      <c r="D13" s="63"/>
      <c r="E13" s="23"/>
      <c r="F13" s="35"/>
      <c r="G13" s="23"/>
      <c r="H13" s="4"/>
      <c r="I13" s="4"/>
      <c r="J13" s="4"/>
      <c r="K13" s="4"/>
      <c r="L13" s="230"/>
    </row>
    <row r="14" spans="1:12" ht="60" customHeight="1" thickBot="1">
      <c r="A14" s="265"/>
      <c r="B14" s="260" t="s">
        <v>319</v>
      </c>
      <c r="C14" s="60"/>
      <c r="D14" s="63"/>
      <c r="E14" s="23"/>
      <c r="F14" s="35">
        <f>25208700+1736200+100</f>
        <v>26945000</v>
      </c>
      <c r="G14" s="23"/>
      <c r="H14" s="4"/>
      <c r="I14" s="4"/>
      <c r="J14" s="4"/>
      <c r="K14" s="4"/>
      <c r="L14" s="230"/>
    </row>
    <row r="15" spans="1:12" ht="36" customHeight="1">
      <c r="A15" s="265"/>
      <c r="B15" s="259" t="s">
        <v>62</v>
      </c>
      <c r="C15" s="60"/>
      <c r="D15" s="63"/>
      <c r="E15" s="23"/>
      <c r="F15" s="35"/>
      <c r="G15" s="23"/>
      <c r="H15" s="4"/>
      <c r="I15" s="4"/>
      <c r="J15" s="4"/>
      <c r="K15" s="4"/>
      <c r="L15" s="230"/>
    </row>
    <row r="16" spans="1:12" ht="24" customHeight="1">
      <c r="A16" s="265"/>
      <c r="B16" s="260" t="str">
        <f>'[1]PA OFERTA INSTITUC.2012-2015'!$S$76</f>
        <v xml:space="preserve">Apoyo a la Formacion y Capacitacion deportiva  </v>
      </c>
      <c r="C16" s="63"/>
      <c r="D16" s="63"/>
      <c r="E16" s="23"/>
      <c r="F16" s="35">
        <v>5000000</v>
      </c>
      <c r="G16" s="23"/>
      <c r="H16" s="4"/>
      <c r="I16" s="4"/>
      <c r="J16" s="4"/>
      <c r="K16" s="4"/>
      <c r="L16" s="230"/>
    </row>
    <row r="17" spans="1:12" ht="35.25" customHeight="1" thickBot="1">
      <c r="A17" s="265"/>
      <c r="B17" s="259" t="s">
        <v>64</v>
      </c>
      <c r="C17" s="63"/>
      <c r="D17" s="63"/>
      <c r="E17" s="23"/>
      <c r="F17" s="35"/>
      <c r="G17" s="23"/>
      <c r="H17" s="4"/>
      <c r="I17" s="4"/>
      <c r="J17" s="4"/>
      <c r="K17" s="4"/>
      <c r="L17" s="230"/>
    </row>
    <row r="18" spans="1:12" ht="50.25" customHeight="1">
      <c r="A18" s="265"/>
      <c r="B18" s="261" t="s">
        <v>63</v>
      </c>
      <c r="C18" s="60"/>
      <c r="D18" s="63"/>
      <c r="E18" s="21"/>
      <c r="F18" s="35"/>
      <c r="G18" s="21"/>
      <c r="H18" s="4"/>
      <c r="I18" s="4"/>
      <c r="J18" s="4"/>
      <c r="K18" s="4"/>
      <c r="L18" s="230"/>
    </row>
    <row r="19" spans="1:12" ht="41.25" customHeight="1">
      <c r="A19" s="265"/>
      <c r="B19" s="262" t="str">
        <f>'[1]PA OFERTA INSTITUC.2012-2015'!$S$77</f>
        <v>Apoyo a jornadas ludicas, deportivas y de convivencia ciudadana para el aprovechamiento del tiempo libre</v>
      </c>
      <c r="C19" s="111"/>
      <c r="D19" s="158"/>
      <c r="E19" s="98"/>
      <c r="F19" s="35">
        <v>5000000</v>
      </c>
      <c r="G19" s="21"/>
      <c r="H19" s="4"/>
      <c r="I19" s="4"/>
      <c r="J19" s="4"/>
      <c r="K19" s="4"/>
      <c r="L19" s="230"/>
    </row>
    <row r="20" spans="1:12" ht="35.25" customHeight="1" thickBot="1">
      <c r="A20" s="266"/>
      <c r="B20" s="263" t="s">
        <v>148</v>
      </c>
      <c r="C20" s="67"/>
      <c r="D20" s="255">
        <f>E20+F20+G20+H20+I20+J20+K20+L20</f>
        <v>56545000</v>
      </c>
      <c r="E20" s="65"/>
      <c r="F20" s="255">
        <f t="shared" ref="F20:L20" si="0">F8+F10+F12+F14+F16+F19</f>
        <v>56545000</v>
      </c>
      <c r="G20" s="256">
        <f t="shared" si="0"/>
        <v>0</v>
      </c>
      <c r="H20" s="255">
        <f t="shared" si="0"/>
        <v>0</v>
      </c>
      <c r="I20" s="255">
        <f t="shared" si="0"/>
        <v>0</v>
      </c>
      <c r="J20" s="255">
        <f t="shared" si="0"/>
        <v>0</v>
      </c>
      <c r="K20" s="255">
        <f t="shared" si="0"/>
        <v>0</v>
      </c>
      <c r="L20" s="257">
        <f t="shared" si="0"/>
        <v>0</v>
      </c>
    </row>
    <row r="22" spans="1:12">
      <c r="B22" s="3"/>
      <c r="E22" s="147"/>
    </row>
    <row r="23" spans="1:12">
      <c r="E23" s="2">
        <f>56545000-F20</f>
        <v>0</v>
      </c>
    </row>
  </sheetData>
  <mergeCells count="13">
    <mergeCell ref="B1:G1"/>
    <mergeCell ref="C2:L2"/>
    <mergeCell ref="I3:I6"/>
    <mergeCell ref="J3:J6"/>
    <mergeCell ref="K3:K6"/>
    <mergeCell ref="L3:L6"/>
    <mergeCell ref="D3:D6"/>
    <mergeCell ref="A2:A5"/>
    <mergeCell ref="H3:H6"/>
    <mergeCell ref="E3:E6"/>
    <mergeCell ref="F3:F6"/>
    <mergeCell ref="G3:G6"/>
    <mergeCell ref="C3:C6"/>
  </mergeCells>
  <phoneticPr fontId="16" type="noConversion"/>
  <pageMargins left="0.9055118110236221" right="0.70866141732283472" top="0.74803149606299213" bottom="0.94488188976377963" header="0.31496062992125984" footer="0.31496062992125984"/>
  <pageSetup paperSize="5" scale="85" orientation="landscape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7"/>
  <sheetViews>
    <sheetView zoomScale="87" zoomScaleNormal="87" workbookViewId="0">
      <pane ySplit="7" topLeftCell="A8" activePane="bottomLeft" state="frozen"/>
      <selection activeCell="B1" sqref="B1"/>
      <selection pane="bottomLeft" activeCell="B11" sqref="B11"/>
    </sheetView>
  </sheetViews>
  <sheetFormatPr baseColWidth="10" defaultColWidth="11.42578125" defaultRowHeight="15"/>
  <cols>
    <col min="2" max="2" width="49.5703125" customWidth="1"/>
    <col min="3" max="3" width="5.42578125" customWidth="1"/>
    <col min="4" max="4" width="14.28515625" customWidth="1"/>
    <col min="5" max="5" width="9.42578125" customWidth="1"/>
    <col min="6" max="6" width="13.7109375" customWidth="1"/>
    <col min="7" max="7" width="18.28515625" customWidth="1"/>
    <col min="8" max="8" width="14.42578125" customWidth="1"/>
    <col min="9" max="9" width="13.7109375" customWidth="1"/>
    <col min="10" max="14" width="9.140625" customWidth="1"/>
  </cols>
  <sheetData>
    <row r="1" spans="1:14">
      <c r="B1" s="362"/>
      <c r="C1" s="362"/>
      <c r="D1" s="362"/>
      <c r="E1" s="362"/>
      <c r="F1" s="362"/>
      <c r="G1" s="362"/>
      <c r="H1" s="362"/>
      <c r="I1" s="148"/>
      <c r="J1" s="148"/>
    </row>
    <row r="2" spans="1:14" ht="15" customHeight="1">
      <c r="A2" s="387" t="s">
        <v>151</v>
      </c>
      <c r="B2" s="387"/>
      <c r="C2" s="415">
        <v>2013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ht="15" customHeight="1">
      <c r="A3" s="387" t="s">
        <v>145</v>
      </c>
      <c r="B3" s="398"/>
      <c r="C3" s="418" t="s">
        <v>4</v>
      </c>
      <c r="D3" s="419" t="s">
        <v>256</v>
      </c>
      <c r="E3" s="414" t="s">
        <v>111</v>
      </c>
      <c r="F3" s="414" t="s">
        <v>163</v>
      </c>
      <c r="G3" s="414" t="s">
        <v>112</v>
      </c>
      <c r="H3" s="414" t="s">
        <v>108</v>
      </c>
      <c r="I3" s="353" t="s">
        <v>210</v>
      </c>
      <c r="J3" s="353" t="s">
        <v>211</v>
      </c>
      <c r="K3" s="414" t="s">
        <v>102</v>
      </c>
      <c r="L3" s="414" t="s">
        <v>103</v>
      </c>
      <c r="M3" s="414" t="s">
        <v>109</v>
      </c>
      <c r="N3" s="414" t="s">
        <v>121</v>
      </c>
    </row>
    <row r="4" spans="1:14" ht="15" customHeight="1">
      <c r="A4" s="387" t="s">
        <v>153</v>
      </c>
      <c r="B4" s="398"/>
      <c r="C4" s="418"/>
      <c r="D4" s="369"/>
      <c r="E4" s="414"/>
      <c r="F4" s="414"/>
      <c r="G4" s="414"/>
      <c r="H4" s="414"/>
      <c r="I4" s="354"/>
      <c r="J4" s="354"/>
      <c r="K4" s="414"/>
      <c r="L4" s="414"/>
      <c r="M4" s="414"/>
      <c r="N4" s="414"/>
    </row>
    <row r="5" spans="1:14">
      <c r="A5" s="421" t="s">
        <v>152</v>
      </c>
      <c r="B5" s="422"/>
      <c r="C5" s="418"/>
      <c r="D5" s="369"/>
      <c r="E5" s="414"/>
      <c r="F5" s="414"/>
      <c r="G5" s="414"/>
      <c r="H5" s="414"/>
      <c r="I5" s="354"/>
      <c r="J5" s="354"/>
      <c r="K5" s="414"/>
      <c r="L5" s="414"/>
      <c r="M5" s="414"/>
      <c r="N5" s="414"/>
    </row>
    <row r="6" spans="1:14" ht="48" customHeight="1">
      <c r="A6" s="416" t="s">
        <v>120</v>
      </c>
      <c r="B6" s="417" t="s">
        <v>168</v>
      </c>
      <c r="C6" s="418"/>
      <c r="D6" s="369"/>
      <c r="E6" s="414"/>
      <c r="F6" s="414"/>
      <c r="G6" s="414"/>
      <c r="H6" s="414"/>
      <c r="I6" s="354"/>
      <c r="J6" s="354"/>
      <c r="K6" s="414"/>
      <c r="L6" s="414"/>
      <c r="M6" s="414"/>
      <c r="N6" s="414"/>
    </row>
    <row r="7" spans="1:14">
      <c r="A7" s="416"/>
      <c r="B7" s="417"/>
      <c r="C7" s="418"/>
      <c r="D7" s="420"/>
      <c r="E7" s="414"/>
      <c r="F7" s="414"/>
      <c r="G7" s="414"/>
      <c r="H7" s="414"/>
      <c r="I7" s="355"/>
      <c r="J7" s="355"/>
      <c r="K7" s="414"/>
      <c r="L7" s="414"/>
      <c r="M7" s="414"/>
      <c r="N7" s="414"/>
    </row>
    <row r="8" spans="1:14" ht="15.75" thickBot="1">
      <c r="A8" s="4">
        <v>2306</v>
      </c>
      <c r="B8" s="103" t="s">
        <v>149</v>
      </c>
      <c r="C8" s="28"/>
      <c r="D8" s="73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44.25" customHeight="1" thickBot="1">
      <c r="A9" s="4">
        <v>230601</v>
      </c>
      <c r="B9" s="46" t="s">
        <v>67</v>
      </c>
      <c r="C9" s="76"/>
      <c r="D9" s="192"/>
      <c r="E9" s="23"/>
      <c r="F9" s="9"/>
      <c r="G9" s="21"/>
      <c r="H9" s="23"/>
      <c r="I9" s="23"/>
      <c r="J9" s="23"/>
      <c r="K9" s="4"/>
      <c r="L9" s="4"/>
      <c r="M9" s="4"/>
      <c r="N9" s="4"/>
    </row>
    <row r="10" spans="1:14" ht="28.5">
      <c r="A10" s="4">
        <v>23060101</v>
      </c>
      <c r="B10" s="59" t="str">
        <f>'[1]PA OFERTA INSTITUC.2012-2015'!$S$79</f>
        <v>Rehubicacion viviendas en zonas de riesgo vereda yarumal</v>
      </c>
      <c r="C10" s="76"/>
      <c r="D10" s="192"/>
      <c r="E10" s="23"/>
      <c r="F10" s="9"/>
      <c r="G10" s="21">
        <v>30000000</v>
      </c>
      <c r="H10" s="23"/>
      <c r="I10" s="23"/>
      <c r="J10" s="23"/>
      <c r="K10" s="4"/>
      <c r="L10" s="4"/>
      <c r="M10" s="4"/>
      <c r="N10" s="4"/>
    </row>
    <row r="11" spans="1:14" ht="33.75" customHeight="1">
      <c r="A11" s="4"/>
      <c r="B11" s="46" t="s">
        <v>69</v>
      </c>
      <c r="C11" s="78"/>
      <c r="D11" s="78"/>
      <c r="E11" s="23"/>
      <c r="F11" s="9"/>
      <c r="G11" s="21"/>
      <c r="H11" s="23"/>
      <c r="I11" s="23"/>
      <c r="J11" s="23"/>
      <c r="K11" s="4"/>
      <c r="L11" s="4"/>
      <c r="M11" s="4"/>
      <c r="N11" s="4"/>
    </row>
    <row r="12" spans="1:14" ht="41.25" customHeight="1">
      <c r="A12" s="4"/>
      <c r="B12" s="59" t="str">
        <f>'[1]PA OFERTA INSTITUC.2012-2015'!$S$82</f>
        <v>Apoyo a la Gestion para la supervision y seguimiento de las obras de viviendade interes social</v>
      </c>
      <c r="C12" s="78"/>
      <c r="D12" s="78"/>
      <c r="E12" s="23"/>
      <c r="F12" s="9">
        <f>5000000</f>
        <v>5000000</v>
      </c>
      <c r="G12" s="21"/>
      <c r="H12" s="23"/>
      <c r="I12" s="23"/>
      <c r="J12" s="23"/>
      <c r="K12" s="4"/>
      <c r="L12" s="4"/>
      <c r="M12" s="4"/>
      <c r="N12" s="4"/>
    </row>
    <row r="13" spans="1:14" ht="36.75" customHeight="1">
      <c r="A13" s="4"/>
      <c r="B13" s="59" t="s">
        <v>320</v>
      </c>
      <c r="C13" s="78"/>
      <c r="D13" s="78"/>
      <c r="E13" s="23"/>
      <c r="F13" s="9">
        <v>30000000</v>
      </c>
      <c r="G13" s="21"/>
      <c r="H13" s="23"/>
      <c r="I13" s="23"/>
      <c r="J13" s="23"/>
      <c r="K13" s="4"/>
      <c r="L13" s="4"/>
      <c r="M13" s="4"/>
      <c r="N13" s="4"/>
    </row>
    <row r="14" spans="1:14" ht="30" customHeight="1">
      <c r="A14" s="4"/>
      <c r="B14" s="46" t="s">
        <v>150</v>
      </c>
      <c r="C14" s="78"/>
      <c r="D14" s="78"/>
      <c r="E14" s="23"/>
      <c r="F14" s="9"/>
      <c r="G14" s="21"/>
      <c r="H14" s="23"/>
      <c r="I14" s="23"/>
      <c r="J14" s="23"/>
      <c r="K14" s="4"/>
      <c r="L14" s="4"/>
      <c r="M14" s="4"/>
      <c r="N14" s="4"/>
    </row>
    <row r="15" spans="1:14" ht="25.5" customHeight="1">
      <c r="A15" s="4"/>
      <c r="B15" s="46" t="s">
        <v>68</v>
      </c>
      <c r="C15" s="79"/>
      <c r="D15" s="79"/>
      <c r="E15" s="23"/>
      <c r="F15" s="9"/>
      <c r="G15" s="23"/>
      <c r="H15" s="23"/>
      <c r="I15" s="23"/>
      <c r="J15" s="23"/>
      <c r="K15" s="4"/>
      <c r="L15" s="4"/>
      <c r="M15" s="4"/>
      <c r="N15" s="4"/>
    </row>
    <row r="16" spans="1:14" ht="37.5" customHeight="1">
      <c r="A16" s="4"/>
      <c r="B16" s="59" t="str">
        <f>'[1]PA OFERTA INSTITUC.2012-2015'!$S$83</f>
        <v>Mejoramiento de vivienda rural y urbana(Logro de habitabilidad- extrema pobreza)</v>
      </c>
      <c r="C16" s="115"/>
      <c r="D16" s="115"/>
      <c r="E16" s="23"/>
      <c r="F16" s="9">
        <v>25000000</v>
      </c>
      <c r="G16" s="9">
        <v>159330000</v>
      </c>
      <c r="H16" s="23"/>
      <c r="I16" s="23"/>
      <c r="J16" s="23"/>
      <c r="K16" s="4"/>
      <c r="L16" s="4"/>
      <c r="M16" s="4"/>
      <c r="N16" s="4"/>
    </row>
    <row r="17" spans="1:14" ht="15.75" customHeight="1">
      <c r="A17" s="4"/>
      <c r="B17" s="193" t="s">
        <v>154</v>
      </c>
      <c r="C17" s="194"/>
      <c r="D17" s="191">
        <f>E17+F17+G17+H17+I17+J17+K17+L17+M17+N17</f>
        <v>249330000</v>
      </c>
      <c r="E17" s="195"/>
      <c r="F17" s="191">
        <f>F10+F13+F16+F12</f>
        <v>60000000</v>
      </c>
      <c r="G17" s="191">
        <f t="shared" ref="G17:N17" si="0">G10+G13+G16</f>
        <v>189330000</v>
      </c>
      <c r="H17" s="191">
        <f t="shared" si="0"/>
        <v>0</v>
      </c>
      <c r="I17" s="191">
        <f t="shared" si="0"/>
        <v>0</v>
      </c>
      <c r="J17" s="191">
        <f t="shared" si="0"/>
        <v>0</v>
      </c>
      <c r="K17" s="191">
        <f t="shared" si="0"/>
        <v>0</v>
      </c>
      <c r="L17" s="191">
        <f t="shared" si="0"/>
        <v>0</v>
      </c>
      <c r="M17" s="191">
        <f t="shared" si="0"/>
        <v>0</v>
      </c>
      <c r="N17" s="191">
        <f t="shared" si="0"/>
        <v>0</v>
      </c>
    </row>
    <row r="18" spans="1:14" ht="15.75" customHeight="1">
      <c r="A18" s="4"/>
      <c r="B18" s="116"/>
      <c r="C18" s="80"/>
      <c r="D18" s="80"/>
      <c r="E18" s="81"/>
      <c r="F18" s="9"/>
      <c r="G18" s="81"/>
      <c r="H18" s="81"/>
      <c r="I18" s="81"/>
      <c r="J18" s="81"/>
      <c r="K18" s="120"/>
      <c r="L18" s="120"/>
      <c r="M18" s="120"/>
      <c r="N18" s="120"/>
    </row>
    <row r="19" spans="1:14">
      <c r="A19" s="4"/>
      <c r="B19" s="116" t="s">
        <v>145</v>
      </c>
      <c r="C19" s="75"/>
      <c r="D19" s="75"/>
      <c r="E19" s="23"/>
      <c r="F19" s="23"/>
      <c r="G19" s="23"/>
      <c r="H19" s="23"/>
      <c r="I19" s="23"/>
      <c r="J19" s="23"/>
      <c r="K19" s="4"/>
      <c r="L19" s="4"/>
      <c r="M19" s="4"/>
      <c r="N19" s="4"/>
    </row>
    <row r="20" spans="1:14" ht="15" customHeight="1">
      <c r="A20" s="4"/>
      <c r="B20" s="117" t="s">
        <v>159</v>
      </c>
      <c r="C20" s="75"/>
      <c r="D20" s="75"/>
      <c r="E20" s="23"/>
      <c r="F20" s="23"/>
      <c r="G20" s="23"/>
      <c r="H20" s="23"/>
      <c r="I20" s="23"/>
      <c r="J20" s="23"/>
      <c r="K20" s="4"/>
      <c r="L20" s="4"/>
      <c r="M20" s="4"/>
      <c r="N20" s="4"/>
    </row>
    <row r="21" spans="1:14" ht="15.75" customHeight="1">
      <c r="A21" s="4"/>
      <c r="B21" s="116" t="s">
        <v>158</v>
      </c>
      <c r="C21" s="75"/>
      <c r="D21" s="75"/>
      <c r="E21" s="23"/>
      <c r="F21" s="23"/>
      <c r="G21" s="23"/>
      <c r="H21" s="23"/>
      <c r="I21" s="23"/>
      <c r="J21" s="23"/>
      <c r="K21" s="4"/>
      <c r="L21" s="4"/>
      <c r="M21" s="4"/>
      <c r="N21" s="4"/>
    </row>
    <row r="22" spans="1:14" ht="33" customHeight="1">
      <c r="A22" s="4"/>
      <c r="B22" s="121" t="s">
        <v>156</v>
      </c>
      <c r="C22" s="74"/>
      <c r="D22" s="74"/>
      <c r="E22" s="23"/>
      <c r="F22" s="23"/>
      <c r="G22" s="21"/>
      <c r="H22" s="23"/>
      <c r="I22" s="23"/>
      <c r="J22" s="23"/>
      <c r="K22" s="11"/>
      <c r="L22" s="11"/>
      <c r="M22" s="11"/>
      <c r="N22" s="11"/>
    </row>
    <row r="23" spans="1:14" ht="64.5" customHeight="1">
      <c r="A23" s="4"/>
      <c r="B23" s="118" t="str">
        <f>'[1]PA OFERTA INSTITUC.2012-2015'!$S$88</f>
        <v>Proyecto para gestion de instalacion de gas natural domiciliario , programa nacional de masificacion de gas natural(Ministerio de Minas y Energia-Division de Gas Natural)</v>
      </c>
      <c r="C23" s="74"/>
      <c r="D23" s="74"/>
      <c r="E23" s="23"/>
      <c r="F23" s="9">
        <v>100</v>
      </c>
      <c r="G23" s="21"/>
      <c r="H23" s="23"/>
      <c r="I23" s="23"/>
      <c r="J23" s="23"/>
      <c r="K23" s="11"/>
      <c r="L23" s="11"/>
      <c r="M23" s="11"/>
      <c r="N23" s="11"/>
    </row>
    <row r="24" spans="1:14" ht="35.25" customHeight="1">
      <c r="A24" s="4"/>
      <c r="B24" s="121" t="s">
        <v>155</v>
      </c>
      <c r="C24" s="21"/>
      <c r="D24" s="21"/>
      <c r="E24" s="21"/>
      <c r="F24" s="9"/>
      <c r="G24" s="21"/>
      <c r="H24" s="21"/>
      <c r="I24" s="21"/>
      <c r="J24" s="21"/>
      <c r="K24" s="11"/>
      <c r="L24" s="11"/>
      <c r="M24" s="11"/>
      <c r="N24" s="11"/>
    </row>
    <row r="25" spans="1:14" ht="71.25" customHeight="1">
      <c r="A25" s="4"/>
      <c r="B25" s="118" t="s">
        <v>321</v>
      </c>
      <c r="C25" s="75"/>
      <c r="D25" s="75"/>
      <c r="E25" s="23"/>
      <c r="F25" s="9">
        <v>30000000</v>
      </c>
      <c r="G25" s="21"/>
      <c r="H25" s="23"/>
      <c r="I25" s="9">
        <v>14000000</v>
      </c>
      <c r="J25" s="23"/>
      <c r="K25" s="11"/>
      <c r="L25" s="11"/>
      <c r="M25" s="11"/>
      <c r="N25" s="11"/>
    </row>
    <row r="26" spans="1:14" ht="50.25" customHeight="1">
      <c r="A26" s="4"/>
      <c r="B26" s="119" t="str">
        <f>'[1]PA OFERTA INSTITUC.2012-2015'!$S$91</f>
        <v>Mantenimiento General de alumbrado publico de la Zona Urbana y ampliacion de los barrios Juan Felix Londoño, Villa del Rosario.</v>
      </c>
      <c r="C26" s="75"/>
      <c r="D26" s="75"/>
      <c r="E26" s="23"/>
      <c r="F26" s="9">
        <v>20000000</v>
      </c>
      <c r="G26" s="21"/>
      <c r="H26" s="9">
        <v>16000000</v>
      </c>
      <c r="I26" s="9"/>
      <c r="J26" s="23"/>
      <c r="K26" s="11"/>
      <c r="L26" s="11"/>
      <c r="M26" s="11"/>
      <c r="N26" s="11"/>
    </row>
    <row r="27" spans="1:14" ht="26.25" customHeight="1" thickBot="1">
      <c r="A27" s="4"/>
      <c r="B27" s="70" t="s">
        <v>157</v>
      </c>
      <c r="C27" s="186"/>
      <c r="D27" s="191">
        <f>E27+F27+G27+H27+I27+J27+K27+L27+M27+N27</f>
        <v>80000100</v>
      </c>
      <c r="E27" s="188"/>
      <c r="F27" s="191">
        <f t="shared" ref="F27:N27" si="1">F26+F25+F23</f>
        <v>50000100</v>
      </c>
      <c r="G27" s="191">
        <f t="shared" si="1"/>
        <v>0</v>
      </c>
      <c r="H27" s="191">
        <f t="shared" si="1"/>
        <v>16000000</v>
      </c>
      <c r="I27" s="191">
        <f t="shared" si="1"/>
        <v>14000000</v>
      </c>
      <c r="J27" s="191">
        <f t="shared" si="1"/>
        <v>0</v>
      </c>
      <c r="K27" s="191">
        <f t="shared" si="1"/>
        <v>0</v>
      </c>
      <c r="L27" s="191">
        <f t="shared" si="1"/>
        <v>0</v>
      </c>
      <c r="M27" s="191">
        <f t="shared" si="1"/>
        <v>0</v>
      </c>
      <c r="N27" s="191">
        <f t="shared" si="1"/>
        <v>0</v>
      </c>
    </row>
  </sheetData>
  <mergeCells count="20">
    <mergeCell ref="D3:D7"/>
    <mergeCell ref="A3:B3"/>
    <mergeCell ref="A4:B4"/>
    <mergeCell ref="A5:B5"/>
    <mergeCell ref="M3:M7"/>
    <mergeCell ref="N3:N7"/>
    <mergeCell ref="I3:I7"/>
    <mergeCell ref="J3:J7"/>
    <mergeCell ref="B1:H1"/>
    <mergeCell ref="C2:N2"/>
    <mergeCell ref="A2:B2"/>
    <mergeCell ref="E3:E7"/>
    <mergeCell ref="F3:F7"/>
    <mergeCell ref="G3:G7"/>
    <mergeCell ref="A6:A7"/>
    <mergeCell ref="L3:L7"/>
    <mergeCell ref="H3:H7"/>
    <mergeCell ref="B6:B7"/>
    <mergeCell ref="C3:C7"/>
    <mergeCell ref="K3:K7"/>
  </mergeCells>
  <phoneticPr fontId="16" type="noConversion"/>
  <pageMargins left="0.70866141732283472" right="0.70866141732283472" top="0.74803149606299213" bottom="0.74803149606299213" header="0.31496062992125984" footer="0.31496062992125984"/>
  <pageSetup paperSize="5" scale="80" orientation="landscape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8"/>
  <sheetViews>
    <sheetView topLeftCell="A13" zoomScale="87" zoomScaleNormal="87" workbookViewId="0">
      <selection activeCell="B26" sqref="B26"/>
    </sheetView>
  </sheetViews>
  <sheetFormatPr baseColWidth="10" defaultColWidth="11.42578125" defaultRowHeight="15"/>
  <cols>
    <col min="2" max="2" width="68.42578125" customWidth="1"/>
    <col min="3" max="3" width="6.7109375" customWidth="1"/>
    <col min="4" max="4" width="14.85546875" customWidth="1"/>
    <col min="5" max="5" width="8.140625" customWidth="1"/>
    <col min="6" max="6" width="15.85546875" customWidth="1"/>
    <col min="7" max="7" width="8.7109375" customWidth="1"/>
    <col min="8" max="8" width="12.7109375" customWidth="1"/>
    <col min="9" max="12" width="10.5703125" customWidth="1"/>
  </cols>
  <sheetData>
    <row r="1" spans="1:12" ht="15.75" thickBot="1">
      <c r="B1" s="362"/>
      <c r="C1" s="361"/>
      <c r="D1" s="361"/>
      <c r="E1" s="361"/>
      <c r="F1" s="361"/>
      <c r="G1" s="361"/>
      <c r="H1" s="361"/>
    </row>
    <row r="2" spans="1:12" ht="15.75" thickBot="1">
      <c r="A2" s="428" t="s">
        <v>160</v>
      </c>
      <c r="B2" s="428"/>
      <c r="C2" s="435">
        <v>2013</v>
      </c>
      <c r="D2" s="436"/>
      <c r="E2" s="436"/>
      <c r="F2" s="436"/>
      <c r="G2" s="436"/>
      <c r="H2" s="436"/>
      <c r="I2" s="436"/>
      <c r="J2" s="436"/>
      <c r="K2" s="436"/>
      <c r="L2" s="436"/>
    </row>
    <row r="3" spans="1:12" ht="37.5" customHeight="1">
      <c r="A3" s="428" t="s">
        <v>161</v>
      </c>
      <c r="B3" s="429"/>
      <c r="C3" s="425" t="s">
        <v>4</v>
      </c>
      <c r="D3" s="432" t="s">
        <v>256</v>
      </c>
      <c r="E3" s="425" t="s">
        <v>111</v>
      </c>
      <c r="F3" s="425" t="s">
        <v>163</v>
      </c>
      <c r="G3" s="425" t="s">
        <v>112</v>
      </c>
      <c r="H3" s="425" t="s">
        <v>108</v>
      </c>
      <c r="I3" s="425" t="s">
        <v>102</v>
      </c>
      <c r="J3" s="425" t="s">
        <v>103</v>
      </c>
      <c r="K3" s="425" t="s">
        <v>109</v>
      </c>
      <c r="L3" s="425" t="s">
        <v>121</v>
      </c>
    </row>
    <row r="4" spans="1:12" ht="28.5" customHeight="1" thickBot="1">
      <c r="A4" s="430" t="s">
        <v>162</v>
      </c>
      <c r="B4" s="431"/>
      <c r="C4" s="426"/>
      <c r="D4" s="403"/>
      <c r="E4" s="426"/>
      <c r="F4" s="426"/>
      <c r="G4" s="426"/>
      <c r="H4" s="426"/>
      <c r="I4" s="426"/>
      <c r="J4" s="426"/>
      <c r="K4" s="426"/>
      <c r="L4" s="426"/>
    </row>
    <row r="5" spans="1:12" ht="11.25" customHeight="1">
      <c r="A5" s="423" t="s">
        <v>120</v>
      </c>
      <c r="B5" s="433" t="s">
        <v>166</v>
      </c>
      <c r="C5" s="426"/>
      <c r="D5" s="403"/>
      <c r="E5" s="426"/>
      <c r="F5" s="426"/>
      <c r="G5" s="426"/>
      <c r="H5" s="426"/>
      <c r="I5" s="426"/>
      <c r="J5" s="426"/>
      <c r="K5" s="426"/>
      <c r="L5" s="426"/>
    </row>
    <row r="6" spans="1:12" ht="63" customHeight="1" thickBot="1">
      <c r="A6" s="424"/>
      <c r="B6" s="434"/>
      <c r="C6" s="427"/>
      <c r="D6" s="404"/>
      <c r="E6" s="427"/>
      <c r="F6" s="427"/>
      <c r="G6" s="427"/>
      <c r="H6" s="427"/>
      <c r="I6" s="427"/>
      <c r="J6" s="427"/>
      <c r="K6" s="427"/>
      <c r="L6" s="427"/>
    </row>
    <row r="7" spans="1:12" ht="25.5" customHeight="1" thickBot="1">
      <c r="A7" s="274"/>
      <c r="B7" s="269" t="s">
        <v>71</v>
      </c>
      <c r="C7" s="275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36.75" customHeight="1">
      <c r="A8" s="71"/>
      <c r="B8" s="268" t="s">
        <v>70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32.25" customHeight="1">
      <c r="A9" s="84"/>
      <c r="B9" s="59" t="s">
        <v>322</v>
      </c>
      <c r="C9" s="124"/>
      <c r="D9" s="124"/>
      <c r="E9" s="23"/>
      <c r="F9" s="66">
        <v>11072304</v>
      </c>
      <c r="G9" s="21"/>
      <c r="H9" s="21"/>
      <c r="I9" s="4">
        <v>0</v>
      </c>
      <c r="J9" s="4"/>
      <c r="K9" s="4"/>
      <c r="L9" s="4"/>
    </row>
    <row r="10" spans="1:12" ht="25.5" customHeight="1">
      <c r="A10" s="84"/>
      <c r="B10" s="59" t="s">
        <v>323</v>
      </c>
      <c r="C10" s="124"/>
      <c r="D10" s="124"/>
      <c r="E10" s="23"/>
      <c r="F10" s="66">
        <v>64000000</v>
      </c>
      <c r="G10" s="21"/>
      <c r="H10" s="21"/>
      <c r="I10" s="4"/>
      <c r="J10" s="4"/>
      <c r="K10" s="4"/>
      <c r="L10" s="4"/>
    </row>
    <row r="11" spans="1:12" ht="52.5" customHeight="1">
      <c r="A11" s="84"/>
      <c r="B11" s="59" t="str">
        <f>'[1]PA OFERTA INSTITUC.2012-2015'!$S$115</f>
        <v>Reparacion, Mantenimiento y adquisicion de repuestos y elementos de los vehiculos de maquinaria pesada para atender el mejoramiento de las vias rurales y urbanas</v>
      </c>
      <c r="C11" s="124"/>
      <c r="D11" s="124"/>
      <c r="E11" s="23"/>
      <c r="F11" s="66">
        <v>20000000</v>
      </c>
      <c r="G11" s="21"/>
      <c r="H11" s="21"/>
      <c r="I11" s="4"/>
      <c r="J11" s="4"/>
      <c r="K11" s="4"/>
      <c r="L11" s="4"/>
    </row>
    <row r="12" spans="1:12" ht="52.5" customHeight="1">
      <c r="A12" s="84"/>
      <c r="B12" s="59" t="str">
        <f>[1]PI.INFRAEST.VIAL!$K$8</f>
        <v>Apoyo a la Gestion para el seguimiento de obras de infraestrucutra vial rural y urbana</v>
      </c>
      <c r="C12" s="124"/>
      <c r="D12" s="124"/>
      <c r="E12" s="23"/>
      <c r="F12" s="66">
        <v>20000000</v>
      </c>
      <c r="G12" s="21"/>
      <c r="H12" s="21"/>
      <c r="I12" s="4"/>
      <c r="J12" s="4"/>
      <c r="K12" s="4"/>
      <c r="L12" s="4"/>
    </row>
    <row r="13" spans="1:12" ht="47.25" customHeight="1">
      <c r="A13" s="84"/>
      <c r="B13" s="59" t="str">
        <f>'[1]PA OFERTA INSTITUC.2012-2015'!$S$117</f>
        <v>Combustible para atender el mejoramiento de las vias urbanas y rurales</v>
      </c>
      <c r="C13" s="124"/>
      <c r="D13" s="66"/>
      <c r="E13" s="23"/>
      <c r="F13" s="66">
        <v>15341200</v>
      </c>
      <c r="G13" s="21"/>
      <c r="H13" s="21"/>
      <c r="I13" s="4"/>
      <c r="J13" s="4"/>
      <c r="K13" s="4"/>
      <c r="L13" s="4"/>
    </row>
    <row r="14" spans="1:12">
      <c r="A14" s="84"/>
      <c r="B14" s="189" t="s">
        <v>172</v>
      </c>
      <c r="C14" s="190"/>
      <c r="D14" s="191">
        <f>E14+F14+G14+H14+I14+J14+K14+L14</f>
        <v>130413504</v>
      </c>
      <c r="E14" s="188"/>
      <c r="F14" s="191">
        <f>F13+F11+F10+F9+F12</f>
        <v>130413504</v>
      </c>
      <c r="G14" s="191">
        <f t="shared" ref="G14:L14" si="0">G13+G11+G10+G9</f>
        <v>0</v>
      </c>
      <c r="H14" s="191">
        <f t="shared" si="0"/>
        <v>0</v>
      </c>
      <c r="I14" s="191">
        <f t="shared" si="0"/>
        <v>0</v>
      </c>
      <c r="J14" s="191">
        <f t="shared" si="0"/>
        <v>0</v>
      </c>
      <c r="K14" s="191">
        <f t="shared" si="0"/>
        <v>0</v>
      </c>
      <c r="L14" s="191">
        <f t="shared" si="0"/>
        <v>0</v>
      </c>
    </row>
    <row r="15" spans="1:12">
      <c r="A15" s="84"/>
      <c r="B15" s="122"/>
      <c r="C15" s="126"/>
      <c r="D15" s="126"/>
      <c r="E15" s="23"/>
      <c r="F15" s="9"/>
      <c r="G15" s="9"/>
      <c r="H15" s="9"/>
      <c r="I15" s="9"/>
      <c r="J15" s="9"/>
      <c r="K15" s="9"/>
      <c r="L15" s="9"/>
    </row>
    <row r="16" spans="1:12">
      <c r="A16" s="4"/>
      <c r="B16" s="105" t="s">
        <v>174</v>
      </c>
      <c r="C16" s="4"/>
      <c r="D16" s="4"/>
      <c r="E16" s="4"/>
      <c r="F16" s="16"/>
      <c r="G16" s="4"/>
      <c r="H16" s="4"/>
      <c r="I16" s="4"/>
      <c r="J16" s="4"/>
      <c r="K16" s="4"/>
      <c r="L16" s="4"/>
    </row>
    <row r="17" spans="1:12">
      <c r="A17" s="4"/>
      <c r="B17" s="105" t="s">
        <v>161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54">
      <c r="A18" s="4"/>
      <c r="B18" s="267" t="s">
        <v>173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thickBot="1">
      <c r="A19" s="4"/>
      <c r="B19" s="227" t="s">
        <v>166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4.75" customHeight="1" thickBot="1">
      <c r="A20" s="270"/>
      <c r="B20" s="273" t="s">
        <v>27</v>
      </c>
      <c r="C20" s="271"/>
      <c r="D20" s="4"/>
      <c r="E20" s="4"/>
      <c r="F20" s="4"/>
      <c r="G20" s="4"/>
      <c r="H20" s="4"/>
      <c r="I20" s="4"/>
      <c r="J20" s="4"/>
      <c r="K20" s="4"/>
      <c r="L20" s="4"/>
    </row>
    <row r="21" spans="1:12" ht="30">
      <c r="A21" s="4"/>
      <c r="B21" s="272" t="s">
        <v>72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151" t="str">
        <f>'[1]PI. EQUIPAM'!$K$5</f>
        <v>Adecuacion y mantenimiento galeria Municipal</v>
      </c>
      <c r="C22" s="4"/>
      <c r="D22" s="4"/>
      <c r="E22" s="4"/>
      <c r="F22" s="66">
        <v>10000000</v>
      </c>
      <c r="G22" s="16"/>
      <c r="H22" s="4"/>
      <c r="I22" s="4"/>
      <c r="J22" s="4"/>
      <c r="K22" s="4"/>
      <c r="L22" s="4"/>
    </row>
    <row r="23" spans="1:12" ht="22.5" customHeight="1">
      <c r="A23" s="4"/>
      <c r="B23" s="150" t="str">
        <f>'[1]PA OFERTA INSTITUC.2012-2015'!$S$125</f>
        <v>Adecuacion matadero Municipal</v>
      </c>
      <c r="C23" s="4"/>
      <c r="D23" s="4"/>
      <c r="E23" s="4"/>
      <c r="F23" s="149">
        <v>12000000</v>
      </c>
      <c r="G23" s="16"/>
      <c r="H23" s="4"/>
      <c r="I23" s="4"/>
      <c r="J23" s="4"/>
      <c r="K23" s="4"/>
      <c r="L23" s="4"/>
    </row>
    <row r="24" spans="1:12" ht="22.5" customHeight="1">
      <c r="A24" s="4"/>
      <c r="B24" s="123" t="s">
        <v>324</v>
      </c>
      <c r="C24" s="4"/>
      <c r="D24" s="4"/>
      <c r="E24" s="4"/>
      <c r="F24" s="149">
        <v>13000000</v>
      </c>
      <c r="G24" s="16"/>
      <c r="H24" s="4"/>
      <c r="I24" s="4"/>
      <c r="J24" s="4"/>
      <c r="K24" s="4"/>
      <c r="L24" s="4"/>
    </row>
    <row r="25" spans="1:12" ht="32.25" customHeight="1">
      <c r="A25" s="4"/>
      <c r="B25" s="123" t="str">
        <f>'[1]PA OFERTA INSTITUC.2012-2015'!$S$127</f>
        <v>Estudio juridico adquisicion del lote para la rehubicacion del cuartel de policia</v>
      </c>
      <c r="C25" s="4"/>
      <c r="D25" s="4"/>
      <c r="E25" s="4"/>
      <c r="F25" s="149">
        <v>1000000</v>
      </c>
      <c r="G25" s="16"/>
      <c r="H25" s="4"/>
      <c r="I25" s="4"/>
      <c r="J25" s="4"/>
      <c r="K25" s="4"/>
      <c r="L25" s="4"/>
    </row>
    <row r="26" spans="1:12" ht="32.25" customHeight="1">
      <c r="A26" s="4"/>
      <c r="B26" s="123" t="s">
        <v>307</v>
      </c>
      <c r="C26" s="4"/>
      <c r="D26" s="4"/>
      <c r="E26" s="4"/>
      <c r="F26" s="149">
        <v>0</v>
      </c>
      <c r="G26" s="16"/>
      <c r="H26" s="66">
        <v>5000000</v>
      </c>
      <c r="I26" s="4"/>
      <c r="J26" s="4"/>
      <c r="K26" s="4"/>
      <c r="L26" s="4"/>
    </row>
    <row r="27" spans="1:12" ht="19.5" customHeight="1">
      <c r="A27" s="4"/>
      <c r="B27" s="276" t="s">
        <v>172</v>
      </c>
      <c r="C27" s="277"/>
      <c r="D27" s="278">
        <f>E27+F27+G27+H27+I27+J27+K27+L27</f>
        <v>41000000</v>
      </c>
      <c r="E27" s="277"/>
      <c r="F27" s="279">
        <f t="shared" ref="F27:L27" si="1">F22+F23+F24+F25+F26</f>
        <v>36000000</v>
      </c>
      <c r="G27" s="280">
        <f t="shared" si="1"/>
        <v>0</v>
      </c>
      <c r="H27" s="329">
        <f t="shared" si="1"/>
        <v>5000000</v>
      </c>
      <c r="I27" s="280">
        <f t="shared" si="1"/>
        <v>0</v>
      </c>
      <c r="J27" s="280">
        <f t="shared" si="1"/>
        <v>0</v>
      </c>
      <c r="K27" s="280">
        <f t="shared" si="1"/>
        <v>0</v>
      </c>
      <c r="L27" s="280">
        <f t="shared" si="1"/>
        <v>0</v>
      </c>
    </row>
    <row r="28" spans="1:12">
      <c r="F28" s="3"/>
    </row>
  </sheetData>
  <mergeCells count="17">
    <mergeCell ref="B1:H1"/>
    <mergeCell ref="C2:L2"/>
    <mergeCell ref="C3:C6"/>
    <mergeCell ref="E3:E6"/>
    <mergeCell ref="F3:F6"/>
    <mergeCell ref="G3:G6"/>
    <mergeCell ref="H3:H6"/>
    <mergeCell ref="I3:I6"/>
    <mergeCell ref="J3:J6"/>
    <mergeCell ref="L3:L6"/>
    <mergeCell ref="A5:A6"/>
    <mergeCell ref="K3:K6"/>
    <mergeCell ref="A2:B2"/>
    <mergeCell ref="A3:B3"/>
    <mergeCell ref="A4:B4"/>
    <mergeCell ref="D3:D6"/>
    <mergeCell ref="B5:B6"/>
  </mergeCells>
  <phoneticPr fontId="16" type="noConversion"/>
  <pageMargins left="0.9055118110236221" right="0.70866141732283472" top="0.74803149606299213" bottom="0.94488188976377963" header="0.31496062992125984" footer="0.31496062992125984"/>
  <pageSetup paperSize="5" scale="80" orientation="landscape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9"/>
  <sheetViews>
    <sheetView topLeftCell="A4" workbookViewId="0">
      <pane ySplit="3" topLeftCell="A7" activePane="bottomLeft" state="frozen"/>
      <selection activeCell="A4" sqref="A4"/>
      <selection pane="bottomLeft" activeCell="N16" sqref="N16"/>
    </sheetView>
  </sheetViews>
  <sheetFormatPr baseColWidth="10" defaultColWidth="11.42578125" defaultRowHeight="15"/>
  <cols>
    <col min="2" max="2" width="61.85546875" customWidth="1"/>
    <col min="3" max="3" width="6.7109375" customWidth="1"/>
    <col min="4" max="9" width="12.7109375" customWidth="1"/>
    <col min="10" max="10" width="8" customWidth="1"/>
    <col min="11" max="11" width="9.7109375" customWidth="1"/>
    <col min="12" max="12" width="8.5703125" customWidth="1"/>
  </cols>
  <sheetData>
    <row r="1" spans="1:12" ht="15.75" thickBot="1">
      <c r="B1" s="362"/>
      <c r="C1" s="362"/>
      <c r="D1" s="362"/>
      <c r="E1" s="362"/>
      <c r="F1" s="362"/>
      <c r="G1" s="362"/>
      <c r="H1" s="362"/>
    </row>
    <row r="2" spans="1:12" ht="15" customHeight="1" thickBot="1">
      <c r="A2" s="437" t="s">
        <v>120</v>
      </c>
      <c r="B2" s="293" t="s">
        <v>145</v>
      </c>
      <c r="C2" s="405">
        <v>2013</v>
      </c>
      <c r="D2" s="405"/>
      <c r="E2" s="405"/>
      <c r="F2" s="405"/>
      <c r="G2" s="405"/>
      <c r="H2" s="405"/>
      <c r="I2" s="405"/>
      <c r="J2" s="405"/>
      <c r="K2" s="405"/>
      <c r="L2" s="406"/>
    </row>
    <row r="3" spans="1:12" ht="15" customHeight="1" thickBot="1">
      <c r="A3" s="438"/>
      <c r="B3" s="300" t="s">
        <v>146</v>
      </c>
      <c r="C3" s="402" t="s">
        <v>4</v>
      </c>
      <c r="D3" s="296"/>
      <c r="E3" s="425" t="s">
        <v>111</v>
      </c>
      <c r="F3" s="425" t="s">
        <v>163</v>
      </c>
      <c r="G3" s="425" t="s">
        <v>112</v>
      </c>
      <c r="H3" s="425" t="s">
        <v>108</v>
      </c>
      <c r="I3" s="425" t="s">
        <v>102</v>
      </c>
      <c r="J3" s="425" t="s">
        <v>103</v>
      </c>
      <c r="K3" s="425" t="s">
        <v>109</v>
      </c>
      <c r="L3" s="425" t="s">
        <v>121</v>
      </c>
    </row>
    <row r="4" spans="1:12" ht="44.25" customHeight="1" thickBot="1">
      <c r="A4" s="438"/>
      <c r="B4" s="301" t="s">
        <v>179</v>
      </c>
      <c r="C4" s="403"/>
      <c r="D4" s="402" t="s">
        <v>256</v>
      </c>
      <c r="E4" s="426"/>
      <c r="F4" s="426"/>
      <c r="G4" s="426"/>
      <c r="H4" s="426"/>
      <c r="I4" s="426"/>
      <c r="J4" s="426"/>
      <c r="K4" s="426"/>
      <c r="L4" s="426"/>
    </row>
    <row r="5" spans="1:12" ht="42" customHeight="1">
      <c r="A5" s="438"/>
      <c r="B5" s="440" t="s">
        <v>168</v>
      </c>
      <c r="C5" s="403"/>
      <c r="D5" s="403"/>
      <c r="E5" s="426"/>
      <c r="F5" s="426"/>
      <c r="G5" s="426"/>
      <c r="H5" s="426"/>
      <c r="I5" s="426"/>
      <c r="J5" s="426"/>
      <c r="K5" s="426"/>
      <c r="L5" s="426"/>
    </row>
    <row r="6" spans="1:12" ht="15.75" thickBot="1">
      <c r="A6" s="439"/>
      <c r="B6" s="440"/>
      <c r="C6" s="404"/>
      <c r="D6" s="404"/>
      <c r="E6" s="427"/>
      <c r="F6" s="427"/>
      <c r="G6" s="427"/>
      <c r="H6" s="427"/>
      <c r="I6" s="427"/>
      <c r="J6" s="427"/>
      <c r="K6" s="427"/>
      <c r="L6" s="427"/>
    </row>
    <row r="7" spans="1:12" ht="19.5" customHeight="1" thickBot="1">
      <c r="A7" s="294"/>
      <c r="B7" s="289" t="s">
        <v>175</v>
      </c>
      <c r="C7" s="295"/>
      <c r="D7" s="302"/>
      <c r="E7" s="49"/>
      <c r="F7" s="49"/>
      <c r="G7" s="49"/>
      <c r="H7" s="50"/>
      <c r="I7" s="297"/>
      <c r="J7" s="298"/>
      <c r="K7" s="298"/>
      <c r="L7" s="299"/>
    </row>
    <row r="8" spans="1:12" ht="24" customHeight="1">
      <c r="A8" s="229"/>
      <c r="B8" s="288" t="s">
        <v>73</v>
      </c>
      <c r="C8" s="21"/>
      <c r="D8" s="21"/>
      <c r="E8" s="21"/>
      <c r="F8" s="9"/>
      <c r="G8" s="21"/>
      <c r="H8" s="21"/>
      <c r="I8" s="11"/>
      <c r="J8" s="11"/>
      <c r="K8" s="11"/>
      <c r="L8" s="239"/>
    </row>
    <row r="9" spans="1:12" ht="48.75" customHeight="1">
      <c r="A9" s="229"/>
      <c r="B9" s="24" t="str">
        <f>'[1]PA OFERTA INSTITUC.2012-2015'!$S$93</f>
        <v xml:space="preserve">Gestion para ejecucion del Proyecto presentado al Ministerio de las telecomunicaciones y las comunicaciones "Fortalecimiento de las telecomunicaciones y los sistemas del la Alcaldia Municipal; IE Las Mercedes y la ESE Luis Antonio Mojica" </v>
      </c>
      <c r="C9" s="124"/>
      <c r="D9" s="124"/>
      <c r="E9" s="23"/>
      <c r="F9" s="23"/>
      <c r="G9" s="21"/>
      <c r="H9" s="21"/>
      <c r="I9" s="11">
        <v>0</v>
      </c>
      <c r="J9" s="11"/>
      <c r="K9" s="11"/>
      <c r="L9" s="239"/>
    </row>
    <row r="10" spans="1:12" ht="18" customHeight="1">
      <c r="A10" s="229"/>
      <c r="B10" s="127" t="s">
        <v>176</v>
      </c>
      <c r="C10" s="21"/>
      <c r="D10" s="21"/>
      <c r="E10" s="23"/>
      <c r="F10" s="23"/>
      <c r="G10" s="23"/>
      <c r="H10" s="23"/>
      <c r="I10" s="11"/>
      <c r="J10" s="11"/>
      <c r="K10" s="11"/>
      <c r="L10" s="239"/>
    </row>
    <row r="11" spans="1:12" ht="22.5" customHeight="1">
      <c r="A11" s="229"/>
      <c r="B11" s="24" t="s">
        <v>308</v>
      </c>
      <c r="C11" s="21"/>
      <c r="D11" s="21"/>
      <c r="E11" s="23"/>
      <c r="F11" s="9">
        <v>10000000</v>
      </c>
      <c r="G11" s="23"/>
      <c r="H11" s="9"/>
      <c r="I11" s="11"/>
      <c r="J11" s="11"/>
      <c r="K11" s="11"/>
      <c r="L11" s="239"/>
    </row>
    <row r="12" spans="1:12" ht="24.75" customHeight="1">
      <c r="A12" s="229"/>
      <c r="B12" s="89" t="s">
        <v>177</v>
      </c>
      <c r="C12" s="124"/>
      <c r="D12" s="124"/>
      <c r="E12" s="23"/>
      <c r="F12" s="23"/>
      <c r="G12" s="23"/>
      <c r="H12" s="23"/>
      <c r="I12" s="11"/>
      <c r="J12" s="11"/>
      <c r="K12" s="11"/>
      <c r="L12" s="239"/>
    </row>
    <row r="13" spans="1:12" ht="21.75" customHeight="1">
      <c r="A13" s="229"/>
      <c r="B13" s="130" t="s">
        <v>74</v>
      </c>
      <c r="C13" s="124"/>
      <c r="D13" s="124"/>
      <c r="E13" s="23"/>
      <c r="F13" s="23"/>
      <c r="G13" s="23"/>
      <c r="H13" s="23"/>
      <c r="I13" s="11"/>
      <c r="J13" s="11"/>
      <c r="K13" s="11"/>
      <c r="L13" s="239"/>
    </row>
    <row r="14" spans="1:12" ht="31.5" customHeight="1" thickBot="1">
      <c r="A14" s="229"/>
      <c r="B14" s="54" t="str">
        <f>'[1]PA OFERTA INSTITUC.2012-2015'!$S$96</f>
        <v>Depuracion de los equipos de sistemas que cumplieron la vida util de la Alcaldia</v>
      </c>
      <c r="C14" s="21"/>
      <c r="D14" s="21"/>
      <c r="E14" s="21"/>
      <c r="F14" s="21">
        <v>0</v>
      </c>
      <c r="G14" s="21"/>
      <c r="H14" s="21"/>
      <c r="I14" s="11"/>
      <c r="J14" s="11"/>
      <c r="K14" s="11"/>
      <c r="L14" s="239">
        <v>0</v>
      </c>
    </row>
    <row r="15" spans="1:12" ht="24" customHeight="1" thickBot="1">
      <c r="A15" s="287"/>
      <c r="B15" s="292" t="s">
        <v>178</v>
      </c>
      <c r="C15" s="290"/>
      <c r="D15" s="124"/>
      <c r="E15" s="23"/>
      <c r="F15" s="23"/>
      <c r="G15" s="21"/>
      <c r="H15" s="23"/>
      <c r="I15" s="11"/>
      <c r="J15" s="11"/>
      <c r="K15" s="11"/>
      <c r="L15" s="239"/>
    </row>
    <row r="16" spans="1:12" ht="27" customHeight="1">
      <c r="A16" s="229"/>
      <c r="B16" s="291" t="s">
        <v>75</v>
      </c>
      <c r="C16" s="75"/>
      <c r="D16" s="75"/>
      <c r="E16" s="23"/>
      <c r="F16" s="23"/>
      <c r="G16" s="23"/>
      <c r="H16" s="23"/>
      <c r="I16" s="11"/>
      <c r="J16" s="11"/>
      <c r="K16" s="11"/>
      <c r="L16" s="239"/>
    </row>
    <row r="17" spans="1:12" ht="28.5">
      <c r="A17" s="229"/>
      <c r="B17" s="55" t="s">
        <v>325</v>
      </c>
      <c r="C17" s="11"/>
      <c r="D17" s="11"/>
      <c r="E17" s="11"/>
      <c r="F17" s="18">
        <v>5000000</v>
      </c>
      <c r="G17" s="11"/>
      <c r="H17" s="11"/>
      <c r="I17" s="11"/>
      <c r="J17" s="11"/>
      <c r="K17" s="11"/>
      <c r="L17" s="239"/>
    </row>
    <row r="18" spans="1:12" ht="42.75">
      <c r="A18" s="229"/>
      <c r="B18" s="55" t="str">
        <f>'[1]PA OFERTA INSTITUC.2012-2015'!$S$98</f>
        <v>Optimizacion de papel con la sistematizacion de la correspondencia recibida y despachada  implementacion de un sistema activo de reciclaje</v>
      </c>
      <c r="C18" s="11"/>
      <c r="D18" s="11"/>
      <c r="E18" s="11"/>
      <c r="F18" s="11">
        <f>0</f>
        <v>0</v>
      </c>
      <c r="G18" s="11"/>
      <c r="H18" s="11"/>
      <c r="I18" s="11"/>
      <c r="J18" s="11"/>
      <c r="K18" s="11"/>
      <c r="L18" s="239">
        <v>0</v>
      </c>
    </row>
    <row r="19" spans="1:12" ht="39" customHeight="1" thickBot="1">
      <c r="A19" s="231"/>
      <c r="B19" s="281" t="s">
        <v>180</v>
      </c>
      <c r="C19" s="282"/>
      <c r="D19" s="283">
        <f>E19+F19+G19+H19+I19+J19+K19+L19</f>
        <v>15000000</v>
      </c>
      <c r="E19" s="284">
        <f>E16+F16+G16+H16</f>
        <v>0</v>
      </c>
      <c r="F19" s="285">
        <f>F18+F17+F14+F11+F9</f>
        <v>15000000</v>
      </c>
      <c r="G19" s="285">
        <f t="shared" ref="G19:L19" si="0">G18+G17+G14+G11+G9</f>
        <v>0</v>
      </c>
      <c r="H19" s="285">
        <f t="shared" si="0"/>
        <v>0</v>
      </c>
      <c r="I19" s="285">
        <f t="shared" si="0"/>
        <v>0</v>
      </c>
      <c r="J19" s="285">
        <f t="shared" si="0"/>
        <v>0</v>
      </c>
      <c r="K19" s="285">
        <f t="shared" si="0"/>
        <v>0</v>
      </c>
      <c r="L19" s="286">
        <f t="shared" si="0"/>
        <v>0</v>
      </c>
    </row>
  </sheetData>
  <mergeCells count="14">
    <mergeCell ref="B1:H1"/>
    <mergeCell ref="E3:E6"/>
    <mergeCell ref="D4:D6"/>
    <mergeCell ref="A2:A6"/>
    <mergeCell ref="F3:F6"/>
    <mergeCell ref="G3:G6"/>
    <mergeCell ref="H3:H6"/>
    <mergeCell ref="B5:B6"/>
    <mergeCell ref="I3:I6"/>
    <mergeCell ref="K3:K6"/>
    <mergeCell ref="L3:L6"/>
    <mergeCell ref="C2:L2"/>
    <mergeCell ref="C3:C6"/>
    <mergeCell ref="J3:J6"/>
  </mergeCells>
  <phoneticPr fontId="16" type="noConversion"/>
  <pageMargins left="1.1023622047244095" right="0.70866141732283472" top="0.74803149606299213" bottom="0.74803149606299213" header="0.31496062992125984" footer="0.31496062992125984"/>
  <pageSetup paperSize="5" scale="80" orientation="landscape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zoomScale="80" zoomScaleNormal="80" workbookViewId="0">
      <pane ySplit="5" topLeftCell="A21" activePane="bottomLeft" state="frozen"/>
      <selection pane="bottomLeft" activeCell="J40" sqref="J40"/>
    </sheetView>
  </sheetViews>
  <sheetFormatPr baseColWidth="10" defaultColWidth="11.42578125" defaultRowHeight="15"/>
  <cols>
    <col min="2" max="2" width="64" customWidth="1"/>
    <col min="3" max="3" width="5.7109375" customWidth="1"/>
    <col min="4" max="4" width="15.28515625" customWidth="1"/>
    <col min="5" max="5" width="8" customWidth="1"/>
    <col min="6" max="6" width="13.42578125" customWidth="1"/>
    <col min="7" max="7" width="9.140625" customWidth="1"/>
    <col min="8" max="8" width="13.42578125" customWidth="1"/>
    <col min="9" max="9" width="7.85546875" customWidth="1"/>
    <col min="10" max="11" width="12.7109375" customWidth="1"/>
    <col min="12" max="12" width="9.140625" customWidth="1"/>
    <col min="13" max="13" width="9" customWidth="1"/>
  </cols>
  <sheetData>
    <row r="1" spans="1:15">
      <c r="B1" s="362"/>
      <c r="C1" s="362"/>
      <c r="D1" s="362"/>
      <c r="E1" s="362"/>
      <c r="F1" s="362"/>
      <c r="G1" s="362"/>
      <c r="H1" s="362"/>
      <c r="I1" s="362"/>
    </row>
    <row r="2" spans="1:15" ht="15" customHeight="1">
      <c r="B2" s="104" t="s">
        <v>249</v>
      </c>
      <c r="C2" s="415">
        <v>2013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5" ht="15" customHeight="1">
      <c r="B3" s="104" t="s">
        <v>146</v>
      </c>
      <c r="C3" s="458" t="s">
        <v>4</v>
      </c>
      <c r="D3" s="419" t="s">
        <v>256</v>
      </c>
      <c r="E3" s="419" t="s">
        <v>3</v>
      </c>
      <c r="F3" s="419" t="s">
        <v>5</v>
      </c>
      <c r="G3" s="419" t="s">
        <v>187</v>
      </c>
      <c r="H3" s="419" t="s">
        <v>131</v>
      </c>
      <c r="I3" s="444" t="s">
        <v>188</v>
      </c>
      <c r="J3" s="419" t="s">
        <v>189</v>
      </c>
      <c r="K3" s="419" t="s">
        <v>310</v>
      </c>
      <c r="L3" s="419" t="s">
        <v>190</v>
      </c>
      <c r="M3" s="419" t="s">
        <v>191</v>
      </c>
      <c r="N3" s="459"/>
      <c r="O3" s="459"/>
    </row>
    <row r="4" spans="1:15" ht="34.5" customHeight="1">
      <c r="A4" s="447" t="s">
        <v>120</v>
      </c>
      <c r="B4" s="68" t="s">
        <v>182</v>
      </c>
      <c r="C4" s="374"/>
      <c r="D4" s="369"/>
      <c r="E4" s="369"/>
      <c r="F4" s="369"/>
      <c r="G4" s="369"/>
      <c r="H4" s="369"/>
      <c r="I4" s="445"/>
      <c r="J4" s="369"/>
      <c r="K4" s="369"/>
      <c r="L4" s="369"/>
      <c r="M4" s="369"/>
      <c r="N4" s="459"/>
      <c r="O4" s="459"/>
    </row>
    <row r="5" spans="1:15" ht="43.5" customHeight="1">
      <c r="A5" s="447"/>
      <c r="B5" s="103" t="s">
        <v>168</v>
      </c>
      <c r="C5" s="374"/>
      <c r="D5" s="420"/>
      <c r="E5" s="369"/>
      <c r="F5" s="369"/>
      <c r="G5" s="369"/>
      <c r="H5" s="420"/>
      <c r="I5" s="445"/>
      <c r="J5" s="369"/>
      <c r="K5" s="369"/>
      <c r="L5" s="369"/>
      <c r="M5" s="369"/>
      <c r="N5" s="459"/>
      <c r="O5" s="459"/>
    </row>
    <row r="6" spans="1:15" ht="39" customHeight="1" thickBot="1">
      <c r="A6" s="4"/>
      <c r="B6" s="303" t="s">
        <v>181</v>
      </c>
      <c r="C6" s="128"/>
      <c r="D6" s="128"/>
      <c r="E6" s="128"/>
      <c r="F6" s="128"/>
      <c r="G6" s="128"/>
      <c r="H6" s="128"/>
      <c r="I6" s="128"/>
      <c r="J6" s="4"/>
      <c r="K6" s="4"/>
      <c r="L6" s="4"/>
      <c r="M6" s="4"/>
    </row>
    <row r="7" spans="1:15" ht="30" customHeight="1">
      <c r="A7" s="4"/>
      <c r="B7" s="112" t="s">
        <v>83</v>
      </c>
      <c r="C7" s="138"/>
      <c r="D7" s="138"/>
      <c r="E7" s="139"/>
      <c r="F7" s="139"/>
      <c r="G7" s="140"/>
      <c r="H7" s="140"/>
      <c r="I7" s="139"/>
      <c r="J7" s="4"/>
      <c r="K7" s="4"/>
      <c r="L7" s="4"/>
      <c r="M7" s="4"/>
    </row>
    <row r="8" spans="1:15" ht="33" customHeight="1">
      <c r="A8" s="4"/>
      <c r="B8" s="133" t="str">
        <f>'[1]PA OFERTA INSTITUC.2012-2015'!$S$130</f>
        <v>Gestion para la compra de predios según ofertas para desarrollar en el año 2013- Contratacion de avaluos</v>
      </c>
      <c r="C8" s="140"/>
      <c r="D8" s="140"/>
      <c r="E8" s="140"/>
      <c r="F8" s="141"/>
      <c r="G8" s="140"/>
      <c r="H8" s="140">
        <v>15000000</v>
      </c>
      <c r="I8" s="140"/>
      <c r="J8" s="4"/>
      <c r="K8" s="4"/>
      <c r="L8" s="4"/>
      <c r="M8" s="4"/>
    </row>
    <row r="9" spans="1:15" ht="21.75" customHeight="1">
      <c r="A9" s="4"/>
      <c r="B9" s="113" t="s">
        <v>76</v>
      </c>
      <c r="C9" s="142"/>
      <c r="D9" s="142"/>
      <c r="E9" s="140"/>
      <c r="F9" s="139"/>
      <c r="G9" s="140"/>
      <c r="H9" s="140"/>
      <c r="I9" s="139"/>
      <c r="J9" s="4"/>
      <c r="K9" s="4"/>
      <c r="L9" s="4"/>
      <c r="M9" s="4"/>
    </row>
    <row r="10" spans="1:15" ht="31.5" customHeight="1">
      <c r="A10" s="4"/>
      <c r="B10" s="82" t="str">
        <f>'[1]PA OFERTA INSTITUC.2012-2015'!$S$131</f>
        <v>Conservacion, preservacion y reforestacion de los parques naturales municipales CAM- MUNICIPIO</v>
      </c>
      <c r="C10" s="142"/>
      <c r="D10" s="142"/>
      <c r="E10" s="140"/>
      <c r="F10" s="140">
        <v>8000000</v>
      </c>
      <c r="G10" s="140"/>
      <c r="H10" s="140"/>
      <c r="I10" s="139"/>
      <c r="J10" s="4"/>
      <c r="K10" s="4"/>
      <c r="L10" s="4"/>
      <c r="M10" s="4"/>
    </row>
    <row r="11" spans="1:15" ht="27.75" customHeight="1">
      <c r="A11" s="4"/>
      <c r="B11" s="132" t="s">
        <v>183</v>
      </c>
      <c r="C11" s="140"/>
      <c r="D11" s="140"/>
      <c r="E11" s="140"/>
      <c r="F11" s="140"/>
      <c r="G11" s="140"/>
      <c r="H11" s="140"/>
      <c r="I11" s="140"/>
      <c r="J11" s="4"/>
      <c r="K11" s="4"/>
      <c r="L11" s="4"/>
      <c r="M11" s="4"/>
    </row>
    <row r="12" spans="1:15" ht="26.25" customHeight="1">
      <c r="A12" s="448"/>
      <c r="B12" s="454" t="s">
        <v>77</v>
      </c>
      <c r="C12" s="457"/>
      <c r="D12" s="441"/>
      <c r="E12" s="446"/>
      <c r="F12" s="446"/>
      <c r="G12" s="460"/>
      <c r="H12" s="451"/>
      <c r="I12" s="446"/>
      <c r="J12" s="446"/>
      <c r="K12" s="446"/>
      <c r="L12" s="446"/>
      <c r="M12" s="446"/>
    </row>
    <row r="13" spans="1:15" ht="22.5" customHeight="1">
      <c r="A13" s="449"/>
      <c r="B13" s="455"/>
      <c r="C13" s="457"/>
      <c r="D13" s="442"/>
      <c r="E13" s="446"/>
      <c r="F13" s="446"/>
      <c r="G13" s="460"/>
      <c r="H13" s="452"/>
      <c r="I13" s="446"/>
      <c r="J13" s="446"/>
      <c r="K13" s="446"/>
      <c r="L13" s="446"/>
      <c r="M13" s="446"/>
    </row>
    <row r="14" spans="1:15" ht="26.25" customHeight="1">
      <c r="A14" s="450"/>
      <c r="B14" s="456"/>
      <c r="C14" s="457"/>
      <c r="D14" s="443"/>
      <c r="E14" s="446"/>
      <c r="F14" s="446"/>
      <c r="G14" s="460"/>
      <c r="H14" s="453"/>
      <c r="I14" s="446"/>
      <c r="J14" s="446"/>
      <c r="K14" s="446"/>
      <c r="L14" s="446"/>
      <c r="M14" s="446"/>
    </row>
    <row r="15" spans="1:15" ht="45.75" customHeight="1">
      <c r="A15" s="4"/>
      <c r="B15" s="133" t="str">
        <f>'[1]PA OFERTA INSTITUC.2012-2015'!$S$132</f>
        <v>Apoyo al sistema de alerta para minimizar el riesgo, mediante el control, conservacion de los recursos naturales  y vigilancia  ambiental</v>
      </c>
      <c r="C15" s="21"/>
      <c r="D15" s="21"/>
      <c r="E15" s="21"/>
      <c r="F15" s="21"/>
      <c r="G15" s="21"/>
      <c r="H15" s="21"/>
      <c r="I15" s="21"/>
      <c r="J15" s="11"/>
      <c r="K15" s="11"/>
      <c r="L15" s="11"/>
      <c r="M15" s="11"/>
    </row>
    <row r="16" spans="1:15" ht="45.75" customHeight="1">
      <c r="A16" s="4"/>
      <c r="B16" s="133" t="str">
        <f>'[1]PA OFERTA INSTITUC.2012-2015'!$S$133</f>
        <v>Proyecto para convenio con J.A.C, para aislamiento, vigilancia y conservacion de los predios adquiridos por el Municipio</v>
      </c>
      <c r="C16" s="21"/>
      <c r="D16" s="21"/>
      <c r="E16" s="21"/>
      <c r="F16" s="21">
        <v>5000000</v>
      </c>
      <c r="G16" s="21"/>
      <c r="H16" s="21"/>
      <c r="I16" s="21"/>
      <c r="J16" s="11"/>
      <c r="K16" s="11"/>
      <c r="L16" s="11"/>
      <c r="M16" s="11"/>
    </row>
    <row r="17" spans="1:13" ht="31.5" customHeight="1">
      <c r="A17" s="4"/>
      <c r="B17" s="43" t="s">
        <v>84</v>
      </c>
      <c r="C17" s="158"/>
      <c r="D17" s="158"/>
      <c r="E17" s="23"/>
      <c r="F17" s="23"/>
      <c r="G17" s="23"/>
      <c r="H17" s="23"/>
      <c r="I17" s="23"/>
      <c r="J17" s="11"/>
      <c r="K17" s="11"/>
      <c r="L17" s="11"/>
      <c r="M17" s="11"/>
    </row>
    <row r="18" spans="1:13" ht="21" customHeight="1">
      <c r="A18" s="4"/>
      <c r="B18" s="134" t="str">
        <f>'[1]PA OFERTA INSTITUC.2012-2015'!$S$134</f>
        <v xml:space="preserve"> Formulacion del Plan Ambiental  y actulizacion del PGIRS</v>
      </c>
      <c r="C18" s="158"/>
      <c r="D18" s="158"/>
      <c r="E18" s="23"/>
      <c r="F18" s="21">
        <v>2000000</v>
      </c>
      <c r="G18" s="23"/>
      <c r="H18" s="21">
        <v>4800000</v>
      </c>
      <c r="I18" s="23"/>
      <c r="J18" s="11"/>
      <c r="K18" s="11"/>
      <c r="L18" s="11"/>
      <c r="M18" s="11"/>
    </row>
    <row r="19" spans="1:13" ht="19.5" customHeight="1">
      <c r="A19" s="4"/>
      <c r="B19" s="106" t="s">
        <v>184</v>
      </c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</row>
    <row r="20" spans="1:13" ht="31.5" customHeight="1">
      <c r="A20" s="4"/>
      <c r="B20" s="152" t="s">
        <v>78</v>
      </c>
      <c r="C20" s="158"/>
      <c r="D20" s="158"/>
      <c r="E20" s="21"/>
      <c r="F20" s="23"/>
      <c r="G20" s="21"/>
      <c r="H20" s="21"/>
      <c r="I20" s="21"/>
      <c r="J20" s="11"/>
      <c r="K20" s="11"/>
      <c r="L20" s="11"/>
      <c r="M20" s="11"/>
    </row>
    <row r="21" spans="1:13" ht="30.75" customHeight="1">
      <c r="A21" s="4"/>
      <c r="B21" s="153" t="str">
        <f>'[1]PA OFERTA INSTITUC.2012-2015'!$S$136</f>
        <v>Plan de contingencias fiesta de las Mercedes, eventos tradicionales y feriales</v>
      </c>
      <c r="C21" s="21"/>
      <c r="D21" s="21"/>
      <c r="E21" s="21"/>
      <c r="F21" s="21">
        <v>2000000</v>
      </c>
      <c r="G21" s="21"/>
      <c r="H21" s="21"/>
      <c r="I21" s="21"/>
      <c r="J21" s="11"/>
      <c r="K21" s="11"/>
      <c r="L21" s="11"/>
      <c r="M21" s="11"/>
    </row>
    <row r="22" spans="1:13" ht="19.5" customHeight="1">
      <c r="A22" s="4"/>
      <c r="B22" s="154" t="s">
        <v>79</v>
      </c>
      <c r="C22" s="158"/>
      <c r="D22" s="158"/>
      <c r="E22" s="21"/>
      <c r="F22" s="23"/>
      <c r="G22" s="21"/>
      <c r="H22" s="21"/>
      <c r="I22" s="21"/>
      <c r="J22" s="11"/>
      <c r="K22" s="11"/>
      <c r="L22" s="11"/>
      <c r="M22" s="11"/>
    </row>
    <row r="23" spans="1:13" ht="33" customHeight="1">
      <c r="A23" s="4"/>
      <c r="B23" s="155" t="str">
        <f>'[1]PA OFERTA INSTITUC.2012-2015'!$S$138</f>
        <v>Prevencion y Atencion para disminuir el riesgo</v>
      </c>
      <c r="C23" s="21"/>
      <c r="D23" s="21"/>
      <c r="E23" s="21"/>
      <c r="F23" s="21">
        <v>8000000</v>
      </c>
      <c r="G23" s="21"/>
      <c r="H23" s="21"/>
      <c r="I23" s="21"/>
      <c r="J23" s="11"/>
      <c r="K23" s="11"/>
      <c r="L23" s="11"/>
      <c r="M23" s="11"/>
    </row>
    <row r="24" spans="1:13" ht="31.5" customHeight="1">
      <c r="A24" s="4"/>
      <c r="B24" s="156" t="s">
        <v>80</v>
      </c>
      <c r="C24" s="158"/>
      <c r="D24" s="158"/>
      <c r="E24" s="23"/>
      <c r="F24" s="23"/>
      <c r="G24" s="21"/>
      <c r="H24" s="21"/>
      <c r="I24" s="21"/>
      <c r="J24" s="11"/>
      <c r="K24" s="11"/>
      <c r="L24" s="11"/>
      <c r="M24" s="11"/>
    </row>
    <row r="25" spans="1:13" ht="36" customHeight="1">
      <c r="A25" s="4"/>
      <c r="B25" s="8" t="str">
        <f>'[1]PA OFERTA INSTITUC.2012-2015'!$S$139</f>
        <v>Convenio para el funcionamiento y desarrollo de actividades del cuerpo de Bomberos, con el fin de atender y prevenir el riesgo</v>
      </c>
      <c r="C25" s="158"/>
      <c r="D25" s="158"/>
      <c r="E25" s="21"/>
      <c r="F25" s="21">
        <v>25000000</v>
      </c>
      <c r="G25" s="21"/>
      <c r="H25" s="21"/>
      <c r="I25" s="21"/>
      <c r="J25" s="11"/>
      <c r="K25" s="21">
        <v>1200000</v>
      </c>
      <c r="L25" s="11"/>
      <c r="M25" s="11"/>
    </row>
    <row r="26" spans="1:13" ht="16.5" customHeight="1">
      <c r="A26" s="4"/>
      <c r="B26" s="108" t="s">
        <v>185</v>
      </c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</row>
    <row r="27" spans="1:13" ht="30.75" customHeight="1">
      <c r="A27" s="4"/>
      <c r="B27" s="136" t="s">
        <v>85</v>
      </c>
      <c r="C27" s="124"/>
      <c r="D27" s="124"/>
      <c r="E27" s="21"/>
      <c r="F27" s="23"/>
      <c r="G27" s="21"/>
      <c r="H27" s="21"/>
      <c r="I27" s="23"/>
      <c r="J27" s="129"/>
      <c r="K27" s="11"/>
      <c r="L27" s="11"/>
      <c r="M27" s="11"/>
    </row>
    <row r="28" spans="1:13" ht="37.5" customHeight="1">
      <c r="A28" s="4"/>
      <c r="B28" s="135" t="str">
        <f>'[1]PA OFERTA INSTITUC.2012-2015'!$S$140</f>
        <v xml:space="preserve"> Reforestacion y Conservacion de los recursos naturales- Gestion CAM y Ministerio del Ambiente</v>
      </c>
      <c r="C28" s="21"/>
      <c r="D28" s="21"/>
      <c r="E28" s="21"/>
      <c r="F28" s="9"/>
      <c r="G28" s="21"/>
      <c r="H28" s="21"/>
      <c r="I28" s="21"/>
      <c r="J28" s="11">
        <v>0</v>
      </c>
      <c r="K28" s="11">
        <v>0</v>
      </c>
      <c r="L28" s="11"/>
      <c r="M28" s="11"/>
    </row>
    <row r="29" spans="1:13" ht="21.75" customHeight="1">
      <c r="A29" s="4"/>
      <c r="B29" s="136" t="s">
        <v>81</v>
      </c>
      <c r="C29" s="124"/>
      <c r="D29" s="124"/>
      <c r="E29" s="21"/>
      <c r="F29" s="23"/>
      <c r="G29" s="21"/>
      <c r="H29" s="21"/>
      <c r="I29" s="21"/>
      <c r="J29" s="11"/>
      <c r="K29" s="11"/>
      <c r="L29" s="11"/>
      <c r="M29" s="11"/>
    </row>
    <row r="30" spans="1:13" ht="33.75" customHeight="1">
      <c r="A30" s="4"/>
      <c r="B30" s="8" t="str">
        <f>'[1]PA OFERTA INSTITUC.2012-2015'!$S$141</f>
        <v>Construccion de Baterias Sanitarias, Pozos Septicos y Beneficiaderos ecologicos</v>
      </c>
      <c r="C30" s="124"/>
      <c r="D30" s="124"/>
      <c r="E30" s="21"/>
      <c r="F30" s="21">
        <v>35000000</v>
      </c>
      <c r="G30" s="183"/>
      <c r="H30" s="21"/>
      <c r="I30" s="21"/>
      <c r="J30" s="11"/>
      <c r="K30" s="11"/>
      <c r="L30" s="11"/>
      <c r="M30" s="11"/>
    </row>
    <row r="31" spans="1:13">
      <c r="A31" s="4"/>
      <c r="B31" s="6" t="s">
        <v>186</v>
      </c>
      <c r="C31" s="21"/>
      <c r="D31" s="21"/>
      <c r="E31" s="21"/>
      <c r="F31" s="21"/>
      <c r="G31" s="21"/>
      <c r="H31" s="21"/>
      <c r="I31" s="21"/>
      <c r="J31" s="11"/>
      <c r="K31" s="11"/>
      <c r="L31" s="11"/>
      <c r="M31" s="11"/>
    </row>
    <row r="32" spans="1:13" ht="21" customHeight="1">
      <c r="A32" s="4"/>
      <c r="B32" s="156" t="s">
        <v>82</v>
      </c>
      <c r="C32" s="184"/>
      <c r="D32" s="184"/>
      <c r="E32" s="23"/>
      <c r="F32" s="23"/>
      <c r="G32" s="23"/>
      <c r="H32" s="23"/>
      <c r="I32" s="23"/>
      <c r="J32" s="11"/>
      <c r="K32" s="11"/>
      <c r="L32" s="11"/>
      <c r="M32" s="11"/>
    </row>
    <row r="33" spans="1:13" ht="31.5" customHeight="1" thickBot="1">
      <c r="A33" s="4"/>
      <c r="B33" s="137" t="str">
        <f>'[1]PA OFERTA INSTITUC.2012-2015'!$S$142</f>
        <v>Reformulacion, revision y ajuste del EOT.</v>
      </c>
      <c r="C33" s="184"/>
      <c r="D33" s="184"/>
      <c r="E33" s="23"/>
      <c r="F33" s="21">
        <v>15000000</v>
      </c>
      <c r="G33" s="23"/>
      <c r="H33" s="23"/>
      <c r="I33" s="23"/>
      <c r="J33" s="11"/>
      <c r="K33" s="11"/>
      <c r="L33" s="11"/>
      <c r="M33" s="11"/>
    </row>
    <row r="34" spans="1:13" ht="44.25" customHeight="1" thickBot="1">
      <c r="A34" s="4"/>
      <c r="B34" s="185" t="s">
        <v>212</v>
      </c>
      <c r="C34" s="186"/>
      <c r="D34" s="187">
        <f>E34+F34+G34+H34+I34+J34+K34+L34+M34</f>
        <v>121000000</v>
      </c>
      <c r="E34" s="188"/>
      <c r="F34" s="187">
        <f t="shared" ref="F34:M34" si="0">F33+F30+F28+F25+F23+F21+F18+F16+F15+F10+F8</f>
        <v>100000000</v>
      </c>
      <c r="G34" s="187">
        <f t="shared" si="0"/>
        <v>0</v>
      </c>
      <c r="H34" s="187">
        <f t="shared" si="0"/>
        <v>19800000</v>
      </c>
      <c r="I34" s="187">
        <f t="shared" si="0"/>
        <v>0</v>
      </c>
      <c r="J34" s="187">
        <f t="shared" si="0"/>
        <v>0</v>
      </c>
      <c r="K34" s="187">
        <f t="shared" si="0"/>
        <v>1200000</v>
      </c>
      <c r="L34" s="187">
        <f t="shared" si="0"/>
        <v>0</v>
      </c>
      <c r="M34" s="187">
        <f t="shared" si="0"/>
        <v>0</v>
      </c>
    </row>
    <row r="36" spans="1:13">
      <c r="B36" s="3"/>
    </row>
  </sheetData>
  <mergeCells count="29">
    <mergeCell ref="O3:O5"/>
    <mergeCell ref="M3:M5"/>
    <mergeCell ref="F12:F14"/>
    <mergeCell ref="G12:G14"/>
    <mergeCell ref="N3:N5"/>
    <mergeCell ref="L12:L14"/>
    <mergeCell ref="I12:I14"/>
    <mergeCell ref="J12:J14"/>
    <mergeCell ref="L3:L5"/>
    <mergeCell ref="A4:A5"/>
    <mergeCell ref="A12:A14"/>
    <mergeCell ref="H3:H5"/>
    <mergeCell ref="H12:H14"/>
    <mergeCell ref="D3:D5"/>
    <mergeCell ref="B12:B14"/>
    <mergeCell ref="C12:C14"/>
    <mergeCell ref="E12:E14"/>
    <mergeCell ref="C3:C5"/>
    <mergeCell ref="D12:D14"/>
    <mergeCell ref="B1:I1"/>
    <mergeCell ref="E3:E5"/>
    <mergeCell ref="F3:F5"/>
    <mergeCell ref="G3:G5"/>
    <mergeCell ref="C2:M2"/>
    <mergeCell ref="I3:I5"/>
    <mergeCell ref="J3:J5"/>
    <mergeCell ref="K3:K5"/>
    <mergeCell ref="K12:K14"/>
    <mergeCell ref="M12:M14"/>
  </mergeCells>
  <phoneticPr fontId="16" type="noConversion"/>
  <pageMargins left="0.9055118110236221" right="0.70866141732283472" top="0.94488188976377963" bottom="0.94488188976377963" header="0.31496062992125984" footer="0.31496062992125984"/>
  <pageSetup paperSize="5" scale="75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PLAN PLUR. INVER. EDU</vt:lpstr>
      <vt:lpstr>PPI-SALUD</vt:lpstr>
      <vt:lpstr>PPI-AGUAP</vt:lpstr>
      <vt:lpstr>PPI-CULTURA</vt:lpstr>
      <vt:lpstr>PPI DEPORTE</vt:lpstr>
      <vt:lpstr>PPI- VIVIENDA OTROS SERV</vt:lpstr>
      <vt:lpstr>PPI-INFRAEST-EQUIPAM</vt:lpstr>
      <vt:lpstr>PPI-TIC</vt:lpstr>
      <vt:lpstr>PPI-AMBIET-DESASTRES</vt:lpstr>
      <vt:lpstr>PPI-AGRO ECONOMI-COMUNIT-</vt:lpstr>
      <vt:lpstr>PPI-FLIA-P VULNERABLE-FORT.INST</vt:lpstr>
      <vt:lpstr>PPI-TURISMO-JUSTICIA</vt:lpstr>
      <vt:lpstr>PPI-DEUDA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Jamid</dc:creator>
  <cp:lastModifiedBy>David Suarez Sanchez</cp:lastModifiedBy>
  <cp:lastPrinted>2012-11-17T13:55:36Z</cp:lastPrinted>
  <dcterms:created xsi:type="dcterms:W3CDTF">2012-03-22T18:15:25Z</dcterms:created>
  <dcterms:modified xsi:type="dcterms:W3CDTF">2014-05-16T14:24:06Z</dcterms:modified>
</cp:coreProperties>
</file>