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Hoja1" sheetId="1" r:id="rId1"/>
    <sheet name="MATRIZ CORREGIDA" sheetId="2" r:id="rId2"/>
    <sheet name="Hoja3" sheetId="3" r:id="rId3"/>
  </sheets>
  <definedNames>
    <definedName name="_xlnm.Print_Area" localSheetId="0">'Hoja1'!$A$1:$V$227</definedName>
    <definedName name="_xlnm.Print_Titles" localSheetId="0">'Hoja1'!$1:$5</definedName>
  </definedNames>
  <calcPr fullCalcOnLoad="1"/>
</workbook>
</file>

<file path=xl/sharedStrings.xml><?xml version="1.0" encoding="utf-8"?>
<sst xmlns="http://schemas.openxmlformats.org/spreadsheetml/2006/main" count="667" uniqueCount="329">
  <si>
    <t>Cobertura de habitantes vinculados a actividades culturales y folclóricas  en el municipio.</t>
  </si>
  <si>
    <t>COD</t>
  </si>
  <si>
    <t>PROGRAMA  REGIMEN SUBSIDIADO  MANTENIMIENTO DE COBERTURA</t>
  </si>
  <si>
    <t>PROGRAMA SALUD PÚBLICA</t>
  </si>
  <si>
    <t>Mediante campañas de identificación de enfermedades de alto riesgo  y tratamiento, vincular  y asistir a 200 beneficiarios  en programas de enfermedades cardiovascular, tuberculosis y lepra anualmente</t>
  </si>
  <si>
    <t>SECTOR AGUA POTABLE Y SANEAMIENTO BASICO</t>
  </si>
  <si>
    <t xml:space="preserve"> PROGRAMA ADECUACIÓN Y  MANTENIMIENTO INFRAESTRUCTURA DE SERVICIOS PUBLICOS</t>
  </si>
  <si>
    <t xml:space="preserve">PROGRAMA  SUBSIDIOS PARA ADQUISICION Y MEJORAMIENTO DE VIVIENDA DE INTERES SOCIAL </t>
  </si>
  <si>
    <t>PROGRAMA:    ASISTENCIA TECNICA   DIRECTA  RURAL</t>
  </si>
  <si>
    <t>SECTOR  TRANSPORTE</t>
  </si>
  <si>
    <t>PROGRAMA CONSTRUCCION, MANTENIMIENTO,  MEJORAMIENTO  INFRAESTRUCTURA VIAL</t>
  </si>
  <si>
    <t>PROGRAMA CONSERVACION, PROTECCION, RESTAURACION Y APROVECHAMIENTO DE RECURSOS NATURALES Y DEL MEDIO AMBIENTE</t>
  </si>
  <si>
    <t>SECTOR PREVENCION Y ATENCION DE DESASTRES</t>
  </si>
  <si>
    <t xml:space="preserve">PROGRAMA MONITOREO, EVALUACION Y ZONIFICACION DE RIESGO PARA FINES DE PLANIFICACION. </t>
  </si>
  <si>
    <t>PROGRAMA ASISTENCIA TECNICA EN PROCESOS DE PRODUCCION DISTRIBUCION Y COMERCIALIZACION Y ACCESO A FUENTES DE FINANCIACIÓN</t>
  </si>
  <si>
    <t>SECTOR EQUIPAMIENTO MUNICIPAL</t>
  </si>
  <si>
    <t>PROGRAMA DE ELECCION DE CIUDADANOS A LOS ESPACIOS DE PARTICIPACION COMUNITARIA</t>
  </si>
  <si>
    <t>Realizar  4 depuraciones y actualizaciones generales anualmente  al 100% de  las tarjetas  existentes para registro de los afiliados al régimen subsidiado.</t>
  </si>
  <si>
    <t>PLAN PLURI ANUAL DE INVERSIÓN ENCISO</t>
  </si>
  <si>
    <t>SUB TOTAL DEL SECTOR ENCISO</t>
  </si>
  <si>
    <t>Realizar el estudio de estratificación socioeconómica a  1.108 familias existentes en el municipio.</t>
  </si>
  <si>
    <t>SECTOR FORTALECIMIENTO INSTITUCIONAL</t>
  </si>
  <si>
    <t>PROGRAMA PROCESOS INTEGRALES DE EVALUACION INSTITUCIONAL Y REORGANIZACION ADMINISTRATIVA</t>
  </si>
  <si>
    <t>PROGRAMA  ACTUALIZACION DEL SISBEN</t>
  </si>
  <si>
    <t>PROGRAMA ESTRATIFICACION SOCIOECONOMICA</t>
  </si>
  <si>
    <t>SECTOR</t>
  </si>
  <si>
    <t>PROGRAMA</t>
  </si>
  <si>
    <t>SGP</t>
  </si>
  <si>
    <t>ICLD</t>
  </si>
  <si>
    <t>OTROS</t>
  </si>
  <si>
    <t>TOTAL</t>
  </si>
  <si>
    <t>META PRODUCTO</t>
  </si>
  <si>
    <t>SECTOR CULTURA</t>
  </si>
  <si>
    <t>SECTOR DESARROLLO COMUNITARIO</t>
  </si>
  <si>
    <t>META RESULTADO CUATRENIO</t>
  </si>
  <si>
    <t>SUB TOTAL</t>
  </si>
  <si>
    <t>SUB TOTAL DEL SECTOR</t>
  </si>
  <si>
    <t xml:space="preserve">TOTAL </t>
  </si>
  <si>
    <t>Aumentar en un 70% el número de fuentes hídricas protegidas que abastecen los acueductos del municipio</t>
  </si>
  <si>
    <t>Implementar el Sistema de información de Gestión Ambiental SIGAM para garantizar procesos de producción más limpia.</t>
  </si>
  <si>
    <t>Reforestar 16 fuentes hídricas que abastecen los acueductos</t>
  </si>
  <si>
    <t>Adquisición y Recuperación de  las reservas municipales abastecedoras de acueductos rurales</t>
  </si>
  <si>
    <t>Capacitar  los habitantes de 17 veredas  con el fin de implementar el SIGAM</t>
  </si>
  <si>
    <t>Reducir  en un 40% a un 10% el número de familias en zonas de alto riesgo</t>
  </si>
  <si>
    <t xml:space="preserve">Conformar el comité de atención y prevención de desastres en el municipio para garantizar su funcionamiento </t>
  </si>
  <si>
    <t>Creación cuerpos de socorro del municipio (cuerpo de bomberos, defensa civil  y/o junta defensa civil)</t>
  </si>
  <si>
    <t>Capacitación integrantes cuerpos de socorro</t>
  </si>
  <si>
    <t>PROGRAMA CREACIÓN DE CUERPOS DE SOCORRO MUNICIPALES PARA LA PREVENCIÓN Y ATENCIÓN DE DESASTRES EN ZONAS DE ALTO RIESGO.</t>
  </si>
  <si>
    <t>Realizar  12  seguimientos anuales  a diferentes zonas de alto riesgo del municipio</t>
  </si>
  <si>
    <t>Incrementar y mantener en estado de transitabilidad el 60% de las vías terciarias y urbanas del municipio.</t>
  </si>
  <si>
    <t>Realizar construcción y mantenimiento de   50 obras de arte  en las vías del municipio</t>
  </si>
  <si>
    <t>Realizar mantenimiento a 3 puentes peatonales sobre ríos y quebradas en el área rural del municipio</t>
  </si>
  <si>
    <t xml:space="preserve">Construcción de 300 mtrs lineales  de pavimentación en el casco urbano </t>
  </si>
  <si>
    <t>Realizar mejoramiento y mantenimiento a 200 metros lineales de pavimento rígido existente en el casco urbano</t>
  </si>
  <si>
    <t>Señalización y mantenimiento sobre normas de transito en 10 puntos estratégicos en el casco urbano</t>
  </si>
  <si>
    <t>Construir 2 reductores de velocidad en  zonas escolares de alto riesgo de transitabilidad</t>
  </si>
  <si>
    <t>Realizar mejoramiento y mantenimiento al 80% de los caminos veredales</t>
  </si>
  <si>
    <t>Realizar mantenimiento y mejoramiento a 108 kilómetros de vías terciarias rurales</t>
  </si>
  <si>
    <t>Modernizar  en un 30% la infraestructura  existente</t>
  </si>
  <si>
    <t>PROGRAMA MODERNIZACIÓN Y MANTENIMIENTO INFRAESTRUCTURA ADMINISTRATIVA, PLAZAS PÚBLICAS Y ENTES DESCENTRALIZADOS</t>
  </si>
  <si>
    <t>Remodelar el 30% del palacio municipal existente</t>
  </si>
  <si>
    <t>Dotar de 3 kit de equipos audiovisuales (TV, DVD, video beam, sonido y portátil)</t>
  </si>
  <si>
    <t>Dotar de 11 equipos de computo para las diferentes dependencias y secretarias de la administración municipal</t>
  </si>
  <si>
    <t xml:space="preserve">Dotación muebles y enseres al 50% de las dependencias y secretarias de la administración municipal </t>
  </si>
  <si>
    <t>Efectuar un estudio de factibilidad para la construcción de un parque infantil.</t>
  </si>
  <si>
    <t>Mantener en un 30% la infraestructura del cementerio municipal</t>
  </si>
  <si>
    <t xml:space="preserve">Mantenimiento en un 50% la infraestructura física del Hospital local </t>
  </si>
  <si>
    <t>Efectuar estudio de factibilidad para la creación y puesta en marcha del laboratorio clínico en el hospital local</t>
  </si>
  <si>
    <t>Instalar de 2 redes  de conectividad a internet para la administración municipal y hospital local</t>
  </si>
  <si>
    <t>Construir un centro de ferias para el sector de Cochaga con el fin de incentivar  la feria ganadera</t>
  </si>
  <si>
    <t>Construir  una sala de velación que beneficie a la comunidad rural y urbana del municipio</t>
  </si>
  <si>
    <t>Efectuar estudio de factibilidad para la creación y puesta en marcha de un hogar de paso que beneficie la población del área rural</t>
  </si>
  <si>
    <t>PROGRAMA FOMENTO, APOYO Y DIFUSIÓN DE EXPRESIONES ARTÍSTICAS Y CULTURALES</t>
  </si>
  <si>
    <t xml:space="preserve">Formar al 60% de los habitantes del municipio en diferentes expresiones artísticas y culturales </t>
  </si>
  <si>
    <t>Realizar  6 festivales culturales por año para rescatar y preservar el patrimonio cultural del municipio</t>
  </si>
  <si>
    <t>Apoyar a  5 grupos culturales para la realización de  eventos folclóricos  y artísticos en barrios, veredas y escuelas (Exposiciones, Muestras, actos culturales y otros)</t>
  </si>
  <si>
    <t>Dotar en un 70% de instrumentos musicales para las bandas de niños, jóvenes y adultos del municipio</t>
  </si>
  <si>
    <t>Dotación en un 50% de instrumentos de bandas de marcha a las instituciones educativas Colegio José de Ferro y Colegio agropecuario Peña Colorada</t>
  </si>
  <si>
    <t>PROGRAMA MANTENIMIENTO Y ADECUACIÓN DE LA INFRAESTRUCTURA ARTÍSTICA CULTURAL</t>
  </si>
  <si>
    <t>Restaurar en un 70% la casa de la cultura municipal</t>
  </si>
  <si>
    <t>Mantener la cobertura en el 100% de viviendas habitadas beneficiadas con el servicio de acueducto, alcantarillado y disposición final de residuos sólidos en la zona urbana.</t>
  </si>
  <si>
    <t>Ampliar en un 10% la cobertura de viviendas habitadas con acueducto en la zona rural del municipio.</t>
  </si>
  <si>
    <t>Construir de pozos sépticos  en un 10%  de las viviendas del sector rural</t>
  </si>
  <si>
    <t>Incrementar en un 50% la calidad del agua apta para el consumo humano.</t>
  </si>
  <si>
    <t>PROGRAMA MANTENIMIENTO, CONSTRUCCIÓN Y REHABILITACIÓN DE  SISTEMAS DE ALCANTARILLADO Y ASEO</t>
  </si>
  <si>
    <t>Aprobar y ejecutar el plan maestro de acueducto y alcantarillado del sector urbano para beneficiar al 100% de la población</t>
  </si>
  <si>
    <t>Elaborar y ejecutar el proyecto de recolección, clasificación y disposición final de residuos sólidos, para garantizar el 100% de la población del municipio</t>
  </si>
  <si>
    <t>Construir  30 unidades sanitarias en el sector rural</t>
  </si>
  <si>
    <t>Recuperar y mantener en un 100%  la planta de tratamiento de aguas residuales.</t>
  </si>
  <si>
    <t>Construir  2 plantas de tratamiento de agua potable en el sector rural</t>
  </si>
  <si>
    <t>Construir y adecuar en un 50% los sistemas de riego del área rural</t>
  </si>
  <si>
    <t>Realizar 6 análisis físico  químicos anuales al agua de consumo humano en el área urbana</t>
  </si>
  <si>
    <t>Realizar rehabilitación y mantenimiento en un 70% a las redes de acueductos veredales del municipio</t>
  </si>
  <si>
    <t>SECTOR OTROS SERVICIOS PUBLICOS DOMICILIARIOS ENERGIA, GAS</t>
  </si>
  <si>
    <t xml:space="preserve">Incrementar la cobertura de servicios de energía y gas domiciliario a un 15% de los habitantes del municipio.
Número de viviendas  electrificadas y con red de gas domiciliario /  número de viviendas * 100
</t>
  </si>
  <si>
    <t>Realizar ampliación de redes eléctricas para beneficiar a 100 usuarios del servicio de electricidad en el sector rural</t>
  </si>
  <si>
    <t>Construir redes de gas domiciliario para conectar a 185 viviendas en el sector urbano</t>
  </si>
  <si>
    <t>Garantizar el servicio de alumbrado público a 673 habitantes de la cabecera municipal  mediante el mantenimiento y repotenciación del sistema</t>
  </si>
  <si>
    <t>SECTOR PROMOCION DE VIVIENDA DE INTERES SOCIAL</t>
  </si>
  <si>
    <t>Aumentar en un 20% la cobertura de familias de nivel 1 y 2 del SISBEN que cuentan con una vivienda digna.</t>
  </si>
  <si>
    <t xml:space="preserve">Garantizar la construcción de 100 viviendas a través de subsidios de interés social para familias de vulnerables, damnificadas de la ola invernal y aparceros del municipio </t>
  </si>
  <si>
    <t>Realizar 200 mejoramientos de vivienda para familias de estratos 1 y 2 del SISBEN en el área urbana y rural del municipio</t>
  </si>
  <si>
    <t>SECTOR PRESTACION Y GARANTIA DE SERVICIOS EDUCACION Y APROPIACION DE LA CIENCIA, LA TECNOLOGIA Y LA INNOVACION</t>
  </si>
  <si>
    <t>Mantener la actual cobertura y propender a la ampliación de la educación preescolar, básica y media en un 14 %.</t>
  </si>
  <si>
    <t>Incrementar la cobertura de equipos Tecnológicos y redes de  conectividad en un  50% de las instituciones educativas del área rural y urbana del municipio.</t>
  </si>
  <si>
    <t>Disminuir la tasa de analfabetismo en  1.5% en jóvenes de 15 a 24 años de edad.</t>
  </si>
  <si>
    <t>PROGRAMA DE EDUCACIÓN CON PERTINENCIA, EQUIDAD Y DE CALIDAD PARA LA COBERTURA TOTAL</t>
  </si>
  <si>
    <t>Mantener la cobertura educativa de 789 niños y jóvenes en edad escolar para garantizar la  continuidad en el sector</t>
  </si>
  <si>
    <t>Garantizar y promover los medios necesarios para vincular y mantener  anualmente a  100 alumnos  mediante el programa SAT</t>
  </si>
  <si>
    <t>PROGRAMA SEGURIDAD ALIMENTARIA A POBLACIÓN ESCOLAR</t>
  </si>
  <si>
    <t>Atender anualmente a 633 niños y jóvenes con refrigerios y almuerzos escolares</t>
  </si>
  <si>
    <t xml:space="preserve"> PROGRAMA DOTACION DE MATERIAL DIDACTICO Y EQUIPOS AUDIOVISUALES</t>
  </si>
  <si>
    <t>Dotar de 50 equipos de computo en las diferentes instituciones y centros educativos del municipio</t>
  </si>
  <si>
    <t>Dotar de 156 kit de audiovisuales  y material didáctico a las diferentes instituciones y centros educativos</t>
  </si>
  <si>
    <t>PROGRAMA PAGO DE SERVICIOS PUBLICOS A INSTITUCIONES EDUCATIVAS</t>
  </si>
  <si>
    <t>Garantizar el pago de servicios públicos durante 48 meses de las instituciones educativas del municipio</t>
  </si>
  <si>
    <t xml:space="preserve"> PROGRAMA TRANSPORTE ESCOLAR</t>
  </si>
  <si>
    <t>Beneficiar con trasporte escolar anualmente a 300 niños y jóvenes estudiantes en el municipio</t>
  </si>
  <si>
    <t>Garantizar el mantenimiento y funcionamiento del bus escolar durante 4 años del periodo de gobierno</t>
  </si>
  <si>
    <t xml:space="preserve"> PROGRAMA CAPACITACION</t>
  </si>
  <si>
    <t>Capacitar anualmente a 80 jóvenes de grados decimo y once en técnicas y refuerzos tendientes a la presentación de pruebas ICFES para mejorar resultados</t>
  </si>
  <si>
    <t>Brindar capacitación anualmente a 250 estudiantes para el manejo y uso de las TICs</t>
  </si>
  <si>
    <t>Mediante convenios con el sena capacitar en diferentes áreas anualmente a 300 habitantes con el objetivo de mejorar su calidad de vida y la proyección de mano de obra calificada</t>
  </si>
  <si>
    <t>Capacitar en un 100% al personal docente sobre temas de actualización metodológica para mejorar la capacidad educativa de los estudiantes</t>
  </si>
  <si>
    <t>Incentivar anualmente a  4 estudiantes  que obtengan los mayores puntajes ICFES  para el ingreso a la educación superior</t>
  </si>
  <si>
    <t>PROGRAMA MANTENIMIENTO INFRAESTRUCTURA EDUCATIVA</t>
  </si>
  <si>
    <t>Realizar anualmente un mantenimiento y recuperación de infraestructura a las instituciones educativas  existentes en el municipio que lo requieran.(2 instituciones, y 15 sedes educativas)</t>
  </si>
  <si>
    <t xml:space="preserve">Construir y mejorar 13 unidades sanitarias en las diferentes instituciones educativas que lo requieran </t>
  </si>
  <si>
    <t>SECTOR PRESTACION Y GARANTIA DE SERVICIOS DE DEPORTE Y APROVECHAMIENTO DEL TIEMPO LIBRE</t>
  </si>
  <si>
    <t>Aumentar en un 50% los escenarios deportivos y recreativos adecuados para la práctica de actividades físicas saludables y recreativas</t>
  </si>
  <si>
    <t>Aumentar por encima del 50% la prevalencia de actividad física en niños y adolecentes.</t>
  </si>
  <si>
    <t>Aumentar por encima del 50% la prevalencia de actividad física en adultos mayores de 18 años</t>
  </si>
  <si>
    <t xml:space="preserve"> PROGRAMA PROMOCIÓN Y DESARROLLO DEL DEPORTE, LA RECREACIÓN Y APROVECHAMIENTO DEL TIEMPO LIBRE</t>
  </si>
  <si>
    <t>Realizar  anualmente 10   campeonatos  deportivos en las diferentes disciplinas (microfútbol, futbol, voleibol l y baketball) y categorías (infantil, juvenil y mayores)</t>
  </si>
  <si>
    <t>Realizar y apoyar anualmente   2 festivales de vacaciones  recreativas para niños y adolecentes  en la zona rural y urbana del municipio</t>
  </si>
  <si>
    <t>Apoyar e incentivar el deporte en las diferentes disciplinas en 14 veredas del municipio mediante la dotación de implementos deportivos anualmente</t>
  </si>
  <si>
    <t>Incentivar y fomentar los juegos intercolegiados en el municipio anualmente mediante el patrocinio mínimo de  4 disciplinas para competir a nivel provincial y departamental</t>
  </si>
  <si>
    <t>Incentivar y apoyar anualmente  a los mejores equipos de 4 disciplinas para participar en torneos provinciales y departamentales</t>
  </si>
  <si>
    <t xml:space="preserve"> PROGRAMA CONTRUCCION,  MANTENIMIENTO Y ADECUACION DE  ESCENARIOS DEPORTIVOS Y RECREATIVOS</t>
  </si>
  <si>
    <t>Realizar  mantenimiento y adecuación anualmente a 10 escenarios deportivos del área rural</t>
  </si>
  <si>
    <t>Construir , remodelar y adecuar 2 escenarios deportivos( cancha de futbol y coliseo municipal)</t>
  </si>
  <si>
    <t>Mantener la cobertura de afiliación al régimen subsidiado (niveles 1 y 2) en 100%</t>
  </si>
  <si>
    <t>Aumentar cobertura de programa PAI en un 5%</t>
  </si>
  <si>
    <t xml:space="preserve">Reducir la tasa de mortalidad infantil en el municipio en un 0.01%  Fuente: Dane 2005).
</t>
  </si>
  <si>
    <t xml:space="preserve">Lograr reducir  y mantener por debajo de 2,0 hijos por mujer, la fecundidad global en mujeres entre 15 a 49 años Fuente: ENDS 2005). </t>
  </si>
  <si>
    <t>Lograr y mantener los dientes permanentes en el 70% de los mayores de 18 años</t>
  </si>
  <si>
    <t xml:space="preserve">Mantener en 0% los casos de  rabia humana transmitida por perro Fuente: MPS </t>
  </si>
  <si>
    <t xml:space="preserve">Mantener  los casos de mortalidad por dengue en 0%  Fuente: OSP 
</t>
  </si>
  <si>
    <t xml:space="preserve">Incrementar en un mes la medida de duración de la lactancia materna exclusiva </t>
  </si>
  <si>
    <t>Aumentar los controles de calidad del agua para consumo humano en 60%</t>
  </si>
  <si>
    <t>Mantener  en el régimen subsidiado  a  4.307 personas pobres  en el Municipio de Enciso,  de nivel 1 y 2 del sisben  (fuente sisben.net 02-2012)</t>
  </si>
  <si>
    <t>PROGRAMA (AMPLIADO DE INMUNIZACIONES) REDUCCIÓN DE ENFERMEDADES INMUNOPREVENIBLES PREVALENTES EN LA INFANCIA Y MORTALIDAD INFANTIL</t>
  </si>
  <si>
    <t>Vacunar a  150 niños menores a  un año con esquema completo (triple viral) anualmente</t>
  </si>
  <si>
    <t>Vacunar a  500  niños  menores  o iguales a cinco  años con esquema completo</t>
  </si>
  <si>
    <t>Realizar   4 jornadas de vacunación anualmente  en diferentes programas tendientes a promover la promoción y la prevención de la enfermedad en los habitantes del municipio</t>
  </si>
  <si>
    <t>PROGRAMA  ATENCION A POBLACION PROBRE NO VINCULADOS AL REGIMEN SUBSIDIADO EN SALUD (OFERTA)</t>
  </si>
  <si>
    <t>Mediante  convenio con la ESE Hospital de  Enciso, garantizar  la prestación el servicio  en eventos no POS –S a la población.</t>
  </si>
  <si>
    <t xml:space="preserve">Realizar 5 talleres de capacitación  a padres de familia para mejorar las habilidades en el acompañamiento de los procesos de crecimiento y desarrollo de los niños anualmente. </t>
  </si>
  <si>
    <t xml:space="preserve">Para erradicar enfermedades diarreicas  y respiratorias, Realizar 6 talleres de capacitación anualmente  sobre hábitos de alimentación, higiene, disminución de factores  de riesgo  a 100 padres de familia,  lideres comunitarios y comunidad en general mediante la técnica de multiplicadores de enseñanza. </t>
  </si>
  <si>
    <t>Garantizar atención integral a enfermedades prevalentes de la infancia “con el programa AIEPI”, a 100 niños menores de 5 años</t>
  </si>
  <si>
    <t>Mediante el programa IAMI, beneficiar a 100 madres gestantes en el municipio anualmente; para lograr amamantar al recién nacido con leche materna hasta los 6 meses</t>
  </si>
  <si>
    <t xml:space="preserve">Realizar  6 actividades anualmente  relacionadas con la Implementación  de la Política de salud sexual y reproductiva  mediante capacitaciones y   conferencias a  jóvenes menores de 18 años, Padres de Familia  y población en general conformando un proceso de sensibilización ciudadana. </t>
  </si>
  <si>
    <t>Sensibilizar  mediante ayuda de un profesional  en salud mental a 150 padres de familia  técnicas de  resolución de conflictos familiares anualmente.</t>
  </si>
  <si>
    <t xml:space="preserve">Realizar 2 campañas anualmente  para identificar  y registrar el 100%  de la población de cero años en adelante  mediante el  Registro Civil en el municipio. </t>
  </si>
  <si>
    <t>Realizar mínimo 10  actividades anuales    en saneamiento básico  tendientes a  erradicar las condiciones de riesgo de la enfermedad, mediante (Vacunación canina, verificación licencias sanitarias,  manipulación de alimentos, pruebas de Agua para consumo humano, otras competencias).</t>
  </si>
  <si>
    <t xml:space="preserve">Mediante brigadas de salud asistir a 750 escolares en higiene oral anualmente. </t>
  </si>
  <si>
    <t xml:space="preserve">Realizar 3 capacitaciones  anualmente al personal docente y padres de familia con el fin de concientizar a la población sobre el índice de desnutrición  y crear estrategias para disminuirla. </t>
  </si>
  <si>
    <t>Realizar 2 campañas anuales  de desparasitación  de la población en general  para la prevención de enfermedades infecciosas y parasitarias  en la población  de Nivel I y II del sisben.</t>
  </si>
  <si>
    <t>Realizar control de crecimiento y desarrollo a  500 niños menores de 5 años anualmente</t>
  </si>
  <si>
    <t>Realizar 4 campañas  anualmente que vinculen al 100% de la población del municipio, para prevenir el VIH-SIDA y ETS</t>
  </si>
  <si>
    <t>Realizar  6 charlas anualmente dirigidas a  niños menores de 12 años sobre educación sexual  y humana</t>
  </si>
  <si>
    <t>Realizar 6 capacitaciones anualmente de sensibilización ciudadana, sobre motivación personal y autoestima para evitar muertes violentas  a población mayor de 14 años.</t>
  </si>
  <si>
    <t>Capacitar a 200 padres de familia anualmente en temas de educación sexual  sobre abuso y explotación sexual de la niñez</t>
  </si>
  <si>
    <t xml:space="preserve">Vincular al programa de control nutricional a 789  niños y jóvenes en edad escolar anualmente. </t>
  </si>
  <si>
    <t>Capacitar a 200 habitantes anualmente (Docentes, Alumnos y Padres de familia) en políticas convivencia pacífica y buen trato intrafamiliar para conformar redes de buen trato y convertirse en multiplicadores de la política.</t>
  </si>
  <si>
    <t>Mediante el programa maternidad segura, brindar atención a  100 mujeres durante  el periodo  de gestación parto  y posparto  anualmente</t>
  </si>
  <si>
    <t xml:space="preserve">Capacitar a 200 Jóvenes por año en edades de (12 a 20) años en  temas de planificación familiar. </t>
  </si>
  <si>
    <t>Realizar   100 consultas médicas  por año  a mujeres   para detectar y prevenir  cáncer de cuello uterino</t>
  </si>
  <si>
    <t>Realizar  mínimo 100 consultas  por año a los habitantes del municipio que lo requieran  en  salud mental.</t>
  </si>
  <si>
    <t>Realizar  4 campañas por año   y acciones en temas de salud mental  tendientes a mejorar  las condiciones  de vida de los habitantes del municipio</t>
  </si>
  <si>
    <t>Realizar 12 campañas  por año (una por mes) en diferentes sectores del municipio, sobre  control  y prevención  de enfermedades  transmitidas  por vectores.</t>
  </si>
  <si>
    <t>SECTOR GARANTIA DE SERVICIOS DE JUSTICIA, ORDEN PÚBLICO, SEGURIDA, CONVIVENCIA, PROTECCION DEL CIUDADANO Y CENTROS DE RECLUSION.</t>
  </si>
  <si>
    <t>Fomentar la convivencia, la paz y el buen trato al 100% de los habitantes del municipio mediante acciones de sensibilización  ciudadana.</t>
  </si>
  <si>
    <t>Atender  de manera oportuna e integra al 100% de la población victima de la violencia, comunidades de mayor riesgo y vulnerabilidad mediante la creación de un plan de atención para estas comunidades.</t>
  </si>
  <si>
    <t>PROGRAMA PREVENCIÓN DE LA VIOLENCIA, PROMOCIÓN DE LA CONVIVENCIA Y PROTECCIÓN DE LOS DERECHOS HUMANOS –DDHH-</t>
  </si>
  <si>
    <t xml:space="preserve">Implementar acciones que permitan afianzar las relaciones sociales de respeto la vida y de protección a los derechos humanos individuales y colectivos mediante la capacitación a  100 habitantes del municipio que conforman la fuerza pública, servidores  públicos </t>
  </si>
  <si>
    <t xml:space="preserve"> PROGRAMA FORTALECIMIENTO DE SEGURIDAD CIUDADANA, INSPECCION DE POLICIA Y COMISARIA DE FAMILIA</t>
  </si>
  <si>
    <t>Garantizar la contratación y prestación del servicio del defensor de familia e inspector de policía durante 48 meses</t>
  </si>
  <si>
    <t>Sensibilizar anualmente a 150 jóvenes en temas relacionados con convivencia ciudadana con el fin de prevenir casos de violencia que conduzcan a condenas</t>
  </si>
  <si>
    <t xml:space="preserve">Elaborar plan integral de convivencia y seguridad ciudadana – PISC - </t>
  </si>
  <si>
    <t xml:space="preserve"> PROGRAMA DE CONTRATACION DE SERVICIOS ESPECIALES DE POLICIA EN CONVENIO CON LA POLICIA NACIONAL</t>
  </si>
  <si>
    <t>Realizar una dotación por año con diferentes elementos de apoyo a la policía nacional mediante convenios institucionales para mantener la seguridad ciudadana</t>
  </si>
  <si>
    <t>Capacitar  anualmente a 150 adolecentes del municipio sobre normas de conocimiento ciudadano con el fin de evitar infringir la ley.</t>
  </si>
  <si>
    <t>SECTOR GARANTIA DE SERVICIOS DE BIENESTAR Y PROTECCION (MUJER VICTIMAS DE LA VIOLENCIA, POBLACION DEZPLAZADA, POBLACION DEZPLAZADA Y EN RIESGO, NIÑEZ, INFANCIA Y ADOLECENCIA)</t>
  </si>
  <si>
    <t>Aumentar la cobertura en 60% de atención con diferentes programas a habitantes identificados como grupos vulnerables existentes en el municipio (infancia y adolescencia,  población victima de la violencia, población vulnerable o en riesgo, población en situación de desplazamiento y discapacitados)</t>
  </si>
  <si>
    <t>PROGRAMA DE   ATENCION PARA LA  INFANCIA, ADOLESCENCIA Y FAMILIA</t>
  </si>
  <si>
    <t>Generar condiciones que aseguren desde la concepción, cuidado, protección, alimentación nutriva y equilibrada, acceso a los servicios de salud y educación en un 80% a niños, niñas, y adolecentes del municipio</t>
  </si>
  <si>
    <t xml:space="preserve">Garantizar en un 100% los derechos fundamentales de los niños contemplados en la constitución política de Colombia mediante programas que contribuyan al desarrollo armónico e integral y el ejercicio pleno de sus derechos. </t>
  </si>
  <si>
    <t>Implementar el centro de atención a la primera infancia para garantizar el bienestar a 50 niños y niñas en edades comprendidas de 0 a 5 años</t>
  </si>
  <si>
    <t>Dotar  en un 100% los hogares infantiles  con material didáctico y mobiliario.</t>
  </si>
  <si>
    <t>PROGRAMA DE ATENCIÓN INTEGRAL A LA POBLACIÓN VULNERABLE O EN RIESGO, VÍCTIMAS DE LA VIOLENCIA, EN SITUACIÓN DE DESPLAZAMIENTO Y DISCAPACITADOS</t>
  </si>
  <si>
    <t>Capacitar a 200 habitantes del municipio que pertenezcan  a población vulnerable, víctimas de la violencia, en situación de desplazamiento y discapacitados en artes y oficios que les permitan crear su unidad productiva para mejorar su calidad de vida</t>
  </si>
  <si>
    <t>Garantizar en un 100% los servicios de salud y educación para población vulnerable, víctimas de la violencia, en situación de desplazamiento y discapacitados</t>
  </si>
  <si>
    <t>Crear el plan integral único para la prevención y atención a población víctima del desplazamiento forzado beneficiando  al 100%  de esta población</t>
  </si>
  <si>
    <t>PROGRAMA DE EQUIDAD DE GENERO</t>
  </si>
  <si>
    <t>Capacitar a 200 madres cabeza de familia  en artes y oficios encaminados al fomento de la asociatividad</t>
  </si>
  <si>
    <t>Fortalecer en un 80% a la asociaciones  de mujeres campesinas del municipio   mediante la gestión de programas y proyectos productivos encaminados a mejorar la calidad de vida de sus integrantes.</t>
  </si>
  <si>
    <t>Fomentar programas de sensibilización al hombre frente a su ser como individuo y el desempeño de sus roles de esposos, compañeros y padres mediante la capacitación a 100 hombres</t>
  </si>
  <si>
    <t>PROGRAMA ATENCION Y APOYO AL ADULTO MAYOR</t>
  </si>
  <si>
    <t>Atender  con complementación alimentaria anualmente a 150 adultos mayores identificados en estratos 1 y 2 del sisben para mitigar su necesidad alimentaria.</t>
  </si>
  <si>
    <t xml:space="preserve">Fomentar en un 90% la participación en actividades recreativas, culturales, talleres de arte y manualidades </t>
  </si>
  <si>
    <t>Realizar un estudio de factibilidad para la construcción de un centro de bienestar del adulto mayor</t>
  </si>
  <si>
    <t>SECTOR PROMOCION Y FOMENTO AL DESARROLLO ECONOMICO.</t>
  </si>
  <si>
    <t>Promover en un 20% asociaciones y concertar alianzas estratégicas para apoyar el desarrollo empresarial e industrial</t>
  </si>
  <si>
    <t>PROGRAMA DE CREACION  DE ASOCIACIONES Y ALIANZAS ESTRATEGICAS PARA EL DESARROLLO EMPRESARIAL</t>
  </si>
  <si>
    <t>Generar la creación de 5 asociaciones en diferentes sectores de la economía  para contribuir al desarrollo económico del municipio            (agropecuario, minero, ganadero, industrial y otro)</t>
  </si>
  <si>
    <t>PROGRAMA DE ASISTENCIA TECNICA EN PROCESOS DE PRODUCCION, DISTRIBUCION Y ACCESO FUENTES DE FINANCIACION</t>
  </si>
  <si>
    <t>Brindar asesorías, asistencia técnica y capacitación anualmente a 100 líderes campesinos sobre procesos de asociatividad, producción, distribución y comercialización y acceso fuentes de financiación en los diferentes sectores de la economía del municipio</t>
  </si>
  <si>
    <t>SECTOR  PROTECCION Y PROMOCION DEL EMPLEO</t>
  </si>
  <si>
    <t>Incentivar la creación de 3 microempresas  que contribuyan a disminuir la tasa de desempleo del municipio</t>
  </si>
  <si>
    <t>Capacitar a  100 persona en diferentes artes y oficios que generen desarrollo y contribuyan al empleo</t>
  </si>
  <si>
    <t xml:space="preserve">Capacitar a 100 personas en creación y legalización de empresas  para disminuir los índices de desempleo </t>
  </si>
  <si>
    <t>SECTOR  DESARROLLO RURAL Y ASISTENCIA TECNICA</t>
  </si>
  <si>
    <t>Cobertura en un 60% de pequeños y medianos productores en el sector agropecuario que cuentas con asistencia técnica</t>
  </si>
  <si>
    <t>Promover, participar y financiar en un  40% proyectos de desarrollo del área rural que tengan impacto regional y que conserven la soberanía alimentaria para garantizar dicha seguridad.</t>
  </si>
  <si>
    <t>Brindar capacitación en asistencia técnica y seguimiento a 300 líderes campesinos sobre técnicas de mejoramiento de la raza en producción lechera, ganado vacuno, caprinos y especies menores para mejorar la actividad económica  de nuestros campesinos</t>
  </si>
  <si>
    <t>Implementar  15 parcelas demostrativas en diferentes cultivos para fomentar el desarrollo agrícola del municipio</t>
  </si>
  <si>
    <t>Fomentar el cultivo de frutales mediante el suministro de 1000 plántulas o colinos a pequeños y medianos propietarios en el sector rural</t>
  </si>
  <si>
    <t>Implementar 50 huertas caseras en el municipio mediante suministro de semillas con el fin de incentivas la producción limpia y la seguridad alimentaria</t>
  </si>
  <si>
    <t>Capacitar  300 jóvenes durante el cuatrienio en tecnificación de cultivos, mejoramiento de praderas, asistencia técnica. Mercadeo y formas de asociación para la conformación de pequeñas microempresas agropecuarias en convenios con el SENA</t>
  </si>
  <si>
    <t>Gestionar la implementación de  5 nuevos sistemas de cultivos (invernaderos) para mitigar los efectos de los cambios climáticos que afectan la producción</t>
  </si>
  <si>
    <t>Fomentar la creación de  10 biodigestores en el área rural para la generación de  energías alternativas que mejoren la calidad de vida y contribuyan al medio ambiente</t>
  </si>
  <si>
    <t>Capacitar 100 líderes del municipio en procesos  agroindustriales para generar valor agregado  a los productos producidos en la región</t>
  </si>
  <si>
    <t>SECTOR  DESARROLLO DEL TURISMO</t>
  </si>
  <si>
    <t xml:space="preserve">Promover  servicios de turismo que resalten los atractivos naturales con que cuenta el municipio logrando un 70% de turistas que adquieran paquetes turísticos.
</t>
  </si>
  <si>
    <t>PROGRAMA DE CAPACITACION Y SENSIBILIZACION TURISTIC</t>
  </si>
  <si>
    <t>Desarrollar programas de capacitación dirigido a 60  habitantes del municipio interesados en implementar servicios de turismo</t>
  </si>
  <si>
    <t>PROGRAMA DE INFRAESTRUCTURA Y GESTION TECNOLOGICA PARA EL TURUSMO</t>
  </si>
  <si>
    <t>Diseño y creación de un portal web turístico del municipio</t>
  </si>
  <si>
    <t>Diseño e implementación de señalización turística aplicada al mejoramiento de la competitividad turística de Enciso</t>
  </si>
  <si>
    <t>PROGRAMA DE FORTALECIMIENTO DEL MERCADEO, LA PROMOCION Y EL DESARROLLO DE PRODUCTOS TURISTICOS</t>
  </si>
  <si>
    <t>Impulsar 2 iniciativas de emprendimiento innovadoras para el turismo</t>
  </si>
  <si>
    <t>Promover el diseño mínimo de 2 productos o paquetes turísticos</t>
  </si>
  <si>
    <t>Participar en 4 eventos turísticos o actividades turísticas de promoción a nivel nacional</t>
  </si>
  <si>
    <t xml:space="preserve">Diseñar y producir 3 productos de material promocional de turismo local </t>
  </si>
  <si>
    <t>Incrementar en 70% la cobertura de líderes capacitados en mecanismos de participación comunitaria</t>
  </si>
  <si>
    <t>PROGRAMA CAPACITACIÓN A LA COMUNIDAD SOBRE PARTICIPACIÓN EN LA GESTIÓN PÚBLICA LOCAL</t>
  </si>
  <si>
    <t>Realizar 3 capacitaciones anualmente a los miembros de las juntas de acción comunal en programas de elección de ciudadanos a los espacios de participación comunitaria y funciones que debe cumplir los lideres comunitarios</t>
  </si>
  <si>
    <t>Capacitar a 50 líderes de la comunidad anualmente sobre temas relacionados en gestión publica local</t>
  </si>
  <si>
    <t>Realizar  2 foros anualmente en el sector rural y urbano  tendientes a abrir espacios de participación ciudadana en la rendición del informe de gestión y estado de cumplimiento a las metas propuestas en el plan de desarrollo durante el periodo de gobierno</t>
  </si>
  <si>
    <t>Construir y mantener 10 salones comunales en el área rural y urbana para fomentar la realización de encuentros comunitarios</t>
  </si>
  <si>
    <t>Promover mecanismos de participación comunitaria e procesos de vigilancia a la inversión pública, mediante la capacitación a 50 líderes comunales anualmente para la conformación de veedurías ciudadanas.</t>
  </si>
  <si>
    <t>PROGRAMA ESPACIOS DIGNOS PARA LA REALIZACION DE ENCUENTROS COMUNITARIOS</t>
  </si>
  <si>
    <t>Incrementar la cobertura de modernización en la prestación de servicios en un 80%</t>
  </si>
  <si>
    <t>Reducir los gastos de funcionamiento al final del periodo en un 10%.</t>
  </si>
  <si>
    <t>Aumentar los ingresos corrientes correspondientes a recursos propios al final del periodo en 15%</t>
  </si>
  <si>
    <t>Mantener la capacidad de ahorro al final en un 30%</t>
  </si>
  <si>
    <t>Disminuir la dependencia de las transferencias en 10%</t>
  </si>
  <si>
    <t>Elaborar y actualizar  6 herramientas de planificación  vitales en la gestión de la Administración Municipal (Marco Fiscal de Mediano Plazo,  Plan Local de Salud Pública,  Presupuesto Municipal,  Plan Anualizado de Caja, Manual de funciones, Manual de Proceso y procedimientos).</t>
  </si>
  <si>
    <t>Realizar   6 capacitaciones   por año para  fortalecer la capacidad de producción de los funcionarios de la Administración Municipal, mediante  charlas y talleres, en  motivación personal, actividades recreativas,   integraciones grupales,  capacitación sobre competencias</t>
  </si>
  <si>
    <t>Realizar un proceso integral institucional  mediante la capacitación  en gestión pública municipal, de 5   funcionarios públicos durante el periodo de gobierno.</t>
  </si>
  <si>
    <t>Implementar el MECI (Modelo Estándar de Control Interno), ISO 9.001; de acuerdo a las competencias dadas en la ley lo  que requiere de:   1, Capacitar a los funcionarios de la administración (30%)  2. Elaboración de herramientas para la implementación del proceso (30%). 3. Asignación de la oficina y funcionario responsable de la coordinación del programa (20%); 4. Puesta en marcha del programa ISO 9.001  (20%).</t>
  </si>
  <si>
    <t>Crear  banco de proyectos según normatividad vigente de para generar una base de datos de proyectos de inversión ejecutados, en ejecución y por ejecutar</t>
  </si>
  <si>
    <t>PROGRAMA FORTALECIMIENTO FISCAL Y FINANCIERO</t>
  </si>
  <si>
    <t>Actualizar y consolidar 5 herramientas de gestión municipal (actualización del plan de cargos, estatuto orgánico del presupuesto municipal, automatización proceso de contratación, automatización del sisben, automatización tablas de retención documental)</t>
  </si>
  <si>
    <t>Notificar a 1909 contribuyentes del impuesto predial por año para que se pongan al día con el fisco municipal</t>
  </si>
  <si>
    <t>Actualizar base de datos de los  contribuyentes de 2 impuestos (predial – industria y comercio) anualmente para adelantar acciones de cobro que conduzcan a mantener la cartera del fisco municipal actualizad.</t>
  </si>
  <si>
    <t>Garantizar el pago de la deuda del municipio durante los 12 meses</t>
  </si>
  <si>
    <t>PROGRAMA ACTUALIZACION CATASTRAL Y ESTRATIFICACION SOCIECONOMICA</t>
  </si>
  <si>
    <t>Realizar actualizaciones catastrales en el sector urbano y rural del municipio, lo que requiere de: elaboración y financiación del proyecto 25%, contratación con IGAN 25%,  elaboración del estudio 25%, aprobación y puesta en marcha 25%.</t>
  </si>
  <si>
    <t>Realizar estudio de  estratificación socioeconómica al 100% de familias existentes en el municipio</t>
  </si>
  <si>
    <t>PROGRAMA ELABORACION Y ACTUALIZACION DE HERRAMIENTAS DE POLITICA PUBLICA</t>
  </si>
  <si>
    <t>Elaborar y actualizar 4 documentos de política pública (plan de desarrollo, plan indicativo, plan operativo anual de inversiones y presupuesto, que en su desarrollo implica realizar capacitaciones sobre competencias, legislación, gestión, elaboración y actualización anualmente</t>
  </si>
  <si>
    <t>SECTOR PRESTACION Y GARANTIA DE SERVICIOS DE SALUD</t>
  </si>
  <si>
    <t>SECTOR MEDIO AMBIENTAL Y DE RECURSOS NATURALES RENOVABLES</t>
  </si>
  <si>
    <t>LINEA ESTRATEGICA</t>
  </si>
  <si>
    <t>AMBIENTE NATURAL</t>
  </si>
  <si>
    <t>SECTOR  INFRAESTRUCTURA VIAL Y TRANSPORTE</t>
  </si>
  <si>
    <t>SECTOR INFRAESTRUCTURAS PUBLICAS EQUIPAMENTOS SOCIALES E INSTITUCIONALES</t>
  </si>
  <si>
    <t>AMBIENTE CONSTRUIDO</t>
  </si>
  <si>
    <t>Incrementar en un 50% la cobertura de habitantes vinculados a actividades culturales y artísticas realizadas en el municipio</t>
  </si>
  <si>
    <t>SECTOR CONSERVACION Y PROTECCION DEL PATRIMONIO HISTORICO Y CULTURAL</t>
  </si>
  <si>
    <t>SECTOR PRESTACION DE SERVICIOS DE AGUA POTABLE Y SANEAMIENTO BASICO</t>
  </si>
  <si>
    <t>SOCIO - CULTURAL</t>
  </si>
  <si>
    <t>ECONOMICA</t>
  </si>
  <si>
    <t>POLITICO ADMIISTRATIVO</t>
  </si>
  <si>
    <t>Dotar de 60 instrumentos musicales para las bandas de niños, jóvenes y adultos del municipio</t>
  </si>
  <si>
    <t>PROGRAMA DE INFRAESTRUCTURA Y GESTION TECNOLOGICA PARA EL TURISMO</t>
  </si>
  <si>
    <t>PROGRAMA DE CAPACITACION Y SENSIBILIZACION TURISTICO</t>
  </si>
  <si>
    <t>PROGRAMA  ATENCION A POBLACION POBRE NO VINCULADOS AL REGIMEN SUBSIDIADO EN SALUD (OFERTA)</t>
  </si>
  <si>
    <t>Capacitar  los habitantes de 13 veredas  con el fin de implementar el SIGAM</t>
  </si>
  <si>
    <t>Realizar mantenimiento a 2 puentes peatonales propios sobre ríos y quebradas en el área rural y 5 puentes limitrofes compartidos con otros del municipio</t>
  </si>
  <si>
    <t xml:space="preserve">Construcción de 500 mtrs cubicos de pavimentación en el casco urbano </t>
  </si>
  <si>
    <t>Realizar mejoramiento y mantenimiento a 500 metros cubicos de pavimento rígido existente en el casco urbano</t>
  </si>
  <si>
    <t>Realizar la señalización del 100% en las vias del casco urbano durante el periodo de gibierno</t>
  </si>
  <si>
    <t>Construir 4 reductores de velocidad en  zonas escolares de alto riesgo de transitabilidad</t>
  </si>
  <si>
    <t>Construcción de 500 mts cubicos de placauellas en el sector rural del municipio durante el periodo de gibierno</t>
  </si>
  <si>
    <t xml:space="preserve">Gestionar mantenimiento y remodelación del 50% la infraestructura física del Hospital local </t>
  </si>
  <si>
    <t>Instalar de 1 redes  de conectividad a internet para la administración municipal y hospital local</t>
  </si>
  <si>
    <t>Dotación de 30 instrumentos de bandas de marcha a las instituciones educativas Colegio José de Ferro y Colegio técnico agroindustrial Peña Colorada</t>
  </si>
  <si>
    <t>Restaurar en un 60% la casa de la cultura municipal</t>
  </si>
  <si>
    <t>Construir  50 unidades sanitarias en el sector rural</t>
  </si>
  <si>
    <t>Realizar el mantenimiento a 10 sistemas de riego del área rural</t>
  </si>
  <si>
    <t>Realizar ampliación de redes eléctricas para beneficiar a 50 usuarios del servicio de electricidad en el sector rural</t>
  </si>
  <si>
    <t xml:space="preserve">Garantizar la construcción de 80 viviendas a través de subsidios de interés social para familias vulnerables, damnificadas de la ola invernal y aparceros del municipio </t>
  </si>
  <si>
    <t>Gestionar y promover los medios necesarios para vincular y mantener  anualmente a  77 alumnos  mediante el programa SAT</t>
  </si>
  <si>
    <t xml:space="preserve">Realizar convenios con instituciones de educación superior mediante subsidios a 5 estudiantes que logren un  buen rendimiento academico y los demas bajos recursos </t>
  </si>
  <si>
    <t>Realizar  anualmente 06 campeonatos  deportivos en las diferentes disciplinas (microfútbol, futbol, voleibol l y baketball) y categorías (infantil, juvenil y mayores)</t>
  </si>
  <si>
    <t>Apoyar e incentivar el deporte en las diferentes disciplinas en 13 veredas del municipio mediante la dotación de implementos deportivos anualmente</t>
  </si>
  <si>
    <t>Mantener  en el régimen subsidiado  a  4.057 personas pobres  en el Municipio de Enciso,  de nivel 1 y 2 del sisben  (fuente sisben.net 02-2012)</t>
  </si>
  <si>
    <t>Vacunar a  100 niños menores a  un año con esquema completo (triple viral) anualmente</t>
  </si>
  <si>
    <t>Vacunar a  300  niños  menores  o iguales a cinco  años con esquema completo</t>
  </si>
  <si>
    <t>Realizar una dotación por año con diferentes elementos de apoyo a la policia y ejercito nacional dando cumplimiento al programa de seguridad y convivencia ley 418</t>
  </si>
  <si>
    <t>Garantizar la protección de los niños, niñas infantes y adolescentes con un programa para prevenir y herradicar el trabajo infantil en el municipio procuraduria y personeria</t>
  </si>
  <si>
    <t xml:space="preserve">Ejecutar un programa de capacitaación que beneficie los niños y las niñas victimas del delito para que no reincidad en el procuraduria y personeria </t>
  </si>
  <si>
    <t xml:space="preserve">Crear el concejo de juventudes el el municipio durante el periodo de gobierno procuraduria y personeria </t>
  </si>
  <si>
    <t xml:space="preserve">Establecer un programa de prevención y atención del maltrato infantil y la violencia intrafamiliar procuraduria y personeria </t>
  </si>
  <si>
    <t xml:space="preserve">Crear programa de prevención y atención de la explotación sexual comercial e infantil en el municipio procuraduria y personeria </t>
  </si>
  <si>
    <t xml:space="preserve">Crear 2 capacitaciones anuales para los adolescentes en salud sexual y reproductiva en la cual se pueda prevenir embarazos a temprana edad procuraduria y personeria </t>
  </si>
  <si>
    <t>Fomentar el cultivo de frutales mediante el suministro de 3000 plántulas o colinos a pequeños y medianos propietarios en el sector rural</t>
  </si>
  <si>
    <t>Gestionar la implementación de  10 nuevos sistemas de cultivos (invernaderos) para mitigar los efectos de los cambios climáticos que afectan la producción</t>
  </si>
  <si>
    <t>Fomentar la creación de  30 biodigestores en el área rural para la generación de  energías alternativas que mejoren la calidad de vida y contribuyan al medio ambiente</t>
  </si>
  <si>
    <t>Construir y mantener 5 salones comunales en el área rural y urbana para fomentar la realización de encuentros comunitarios</t>
  </si>
  <si>
    <t xml:space="preserve">Mantener actualizado el software de la base de datos del sisben y cubrir al 100 de la población </t>
  </si>
  <si>
    <t xml:space="preserve">Gestionar la recuperación de la cartera y notificar a 1909 contribuyentes del impuesto predial </t>
  </si>
  <si>
    <t>Garantizar el pago de la deuda del municipio durante el periodo de gobierno</t>
  </si>
  <si>
    <t xml:space="preserve">Gestionar ante el Instituto geografico Agustin Codazzi el estudio del 100% de los predios afectados por la hola invernal durante las vigencias 2010 y 2011 </t>
  </si>
  <si>
    <t>Elaborar 4 documentos de política pública (plan de desarrollo, plan indicativo, plan operativo anual de inversiones y presupuesto, que en su desarrollo implica realizar capacitaciones sobre competencias, legislación, gestión, elaboración y actualización anualmente</t>
  </si>
  <si>
    <t>Garantizar subsidios de sostenimiento  a 150 adultos mayores identificados en estratos 1 y 2 del sisben para mitigar su necesidad alimentaria.</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</si>
</sst>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41">
    <font>
      <sz val="10"/>
      <name val="Arial"/>
      <family val="0"/>
    </font>
    <font>
      <sz val="11"/>
      <color indexed="8"/>
      <name val="Calibri"/>
      <family val="2"/>
    </font>
    <font>
      <b/>
      <sz val="10"/>
      <name val="Arial"/>
      <family val="2"/>
    </font>
    <font>
      <sz val="8"/>
      <name val="Arial"/>
      <family val="0"/>
    </font>
    <font>
      <b/>
      <sz val="14"/>
      <name val="Arial"/>
      <family val="2"/>
    </font>
    <font>
      <b/>
      <sz val="8"/>
      <name val="Arial"/>
      <family val="2"/>
    </font>
    <font>
      <b/>
      <sz val="12"/>
      <name val="Arial"/>
      <family val="2"/>
    </font>
    <font>
      <sz val="7"/>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rgb="FF00B050"/>
        <bgColor indexed="64"/>
      </patternFill>
    </fill>
    <fill>
      <patternFill patternType="solid">
        <fgColor theme="2"/>
        <bgColor indexed="64"/>
      </patternFill>
    </fill>
    <fill>
      <patternFill patternType="solid">
        <fgColor theme="3" tint="0.7999799847602844"/>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style="thin"/>
    </border>
    <border>
      <left style="thin"/>
      <right style="thin"/>
      <top style="thin"/>
      <bottom/>
    </border>
    <border>
      <left/>
      <right style="thin"/>
      <top style="thin"/>
      <bottom style="thin"/>
    </border>
    <border>
      <left/>
      <right/>
      <top/>
      <bottom style="thin"/>
    </border>
    <border>
      <left/>
      <right style="thin"/>
      <top/>
      <bottom/>
    </border>
    <border>
      <left/>
      <right/>
      <top style="thin"/>
      <bottom/>
    </border>
    <border>
      <left/>
      <right style="thin"/>
      <top style="thin"/>
      <bottom/>
    </border>
    <border>
      <left style="thin"/>
      <right/>
      <top/>
      <bottom/>
    </border>
    <border>
      <left style="thin"/>
      <right/>
      <top/>
      <bottom style="thin"/>
    </border>
    <border>
      <left style="thin"/>
      <right/>
      <top style="thin"/>
      <bottom/>
    </border>
    <border>
      <left style="thin"/>
      <right/>
      <top style="thin"/>
      <bottom style="thin"/>
    </border>
    <border>
      <left/>
      <right/>
      <top style="thin"/>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27">
    <xf numFmtId="0" fontId="0" fillId="0" borderId="0" xfId="0" applyAlignment="1">
      <alignment/>
    </xf>
    <xf numFmtId="0" fontId="0" fillId="0" borderId="0" xfId="0" applyAlignment="1">
      <alignment/>
    </xf>
    <xf numFmtId="0" fontId="0" fillId="0" borderId="0" xfId="0" applyBorder="1" applyAlignment="1">
      <alignment/>
    </xf>
    <xf numFmtId="0" fontId="2" fillId="0" borderId="0" xfId="0" applyFont="1" applyBorder="1" applyAlignment="1">
      <alignment horizontal="center" vertical="center" wrapText="1"/>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2" fillId="0" borderId="0" xfId="0" applyFont="1" applyBorder="1" applyAlignment="1">
      <alignment horizontal="justify" vertical="center" wrapText="1"/>
    </xf>
    <xf numFmtId="0" fontId="0" fillId="0" borderId="0" xfId="0" applyFont="1" applyAlignment="1">
      <alignment horizontal="justify" vertical="center" wrapText="1"/>
    </xf>
    <xf numFmtId="0" fontId="0" fillId="0" borderId="0" xfId="0" applyFill="1" applyBorder="1" applyAlignment="1">
      <alignment/>
    </xf>
    <xf numFmtId="0" fontId="4" fillId="0" borderId="0" xfId="0" applyFont="1" applyAlignment="1">
      <alignment horizontal="center"/>
    </xf>
    <xf numFmtId="3" fontId="0" fillId="0" borderId="0" xfId="0" applyNumberFormat="1" applyBorder="1" applyAlignment="1">
      <alignment/>
    </xf>
    <xf numFmtId="3" fontId="0" fillId="0" borderId="0" xfId="0" applyNumberFormat="1" applyFont="1" applyBorder="1" applyAlignment="1">
      <alignment/>
    </xf>
    <xf numFmtId="164" fontId="7" fillId="0" borderId="0" xfId="0" applyNumberFormat="1" applyFont="1" applyAlignment="1">
      <alignment/>
    </xf>
    <xf numFmtId="0" fontId="0" fillId="0" borderId="10" xfId="0" applyBorder="1" applyAlignment="1">
      <alignment/>
    </xf>
    <xf numFmtId="0" fontId="0" fillId="0" borderId="11" xfId="0" applyBorder="1" applyAlignment="1">
      <alignment/>
    </xf>
    <xf numFmtId="0" fontId="0" fillId="0" borderId="12"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0" fillId="0" borderId="10" xfId="0" applyFill="1" applyBorder="1" applyAlignment="1">
      <alignment/>
    </xf>
    <xf numFmtId="3" fontId="0" fillId="0" borderId="14" xfId="0" applyNumberFormat="1" applyFill="1" applyBorder="1" applyAlignment="1">
      <alignment/>
    </xf>
    <xf numFmtId="3" fontId="0" fillId="0" borderId="12" xfId="0" applyNumberFormat="1" applyFill="1" applyBorder="1" applyAlignment="1">
      <alignment/>
    </xf>
    <xf numFmtId="0" fontId="0" fillId="0" borderId="0" xfId="0" applyFill="1" applyAlignment="1">
      <alignment/>
    </xf>
    <xf numFmtId="0" fontId="2" fillId="0" borderId="14" xfId="0" applyFont="1" applyFill="1" applyBorder="1" applyAlignment="1">
      <alignment horizontal="center" vertical="center" wrapText="1"/>
    </xf>
    <xf numFmtId="0" fontId="0" fillId="0" borderId="13"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5" fillId="33" borderId="12" xfId="0" applyFont="1" applyFill="1" applyBorder="1" applyAlignment="1">
      <alignment horizontal="center"/>
    </xf>
    <xf numFmtId="3" fontId="2" fillId="33" borderId="14" xfId="0" applyNumberFormat="1" applyFont="1" applyFill="1" applyBorder="1" applyAlignment="1">
      <alignment/>
    </xf>
    <xf numFmtId="3" fontId="0" fillId="0" borderId="0" xfId="0" applyNumberFormat="1" applyAlignment="1">
      <alignment/>
    </xf>
    <xf numFmtId="3" fontId="0" fillId="0" borderId="0" xfId="0" applyNumberFormat="1" applyFill="1" applyBorder="1" applyAlignment="1">
      <alignment/>
    </xf>
    <xf numFmtId="0" fontId="0" fillId="0" borderId="0" xfId="0" applyFont="1" applyFill="1" applyAlignment="1">
      <alignment horizontal="justify" vertical="center" wrapText="1"/>
    </xf>
    <xf numFmtId="3" fontId="0" fillId="0" borderId="12" xfId="0" applyNumberFormat="1" applyFont="1" applyFill="1" applyBorder="1" applyAlignment="1">
      <alignment/>
    </xf>
    <xf numFmtId="3" fontId="0" fillId="0" borderId="14" xfId="0" applyNumberFormat="1" applyFont="1" applyFill="1" applyBorder="1" applyAlignment="1">
      <alignment/>
    </xf>
    <xf numFmtId="0" fontId="0" fillId="0" borderId="16"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16" xfId="0" applyFont="1" applyFill="1" applyBorder="1" applyAlignment="1">
      <alignment horizontal="justify" vertical="center" wrapText="1"/>
    </xf>
    <xf numFmtId="3" fontId="2" fillId="33" borderId="12" xfId="0" applyNumberFormat="1" applyFont="1" applyFill="1" applyBorder="1" applyAlignment="1">
      <alignment vertical="center" wrapText="1"/>
    </xf>
    <xf numFmtId="0" fontId="2" fillId="33" borderId="11" xfId="0" applyFont="1" applyFill="1" applyBorder="1" applyAlignment="1">
      <alignment vertical="center" wrapText="1"/>
    </xf>
    <xf numFmtId="0" fontId="2" fillId="33" borderId="10" xfId="0" applyFont="1" applyFill="1" applyBorder="1" applyAlignment="1">
      <alignment horizontal="justify" vertical="center" wrapText="1"/>
    </xf>
    <xf numFmtId="3" fontId="2" fillId="33" borderId="14" xfId="0" applyNumberFormat="1" applyFont="1" applyFill="1" applyBorder="1" applyAlignment="1">
      <alignment vertical="center" wrapText="1"/>
    </xf>
    <xf numFmtId="0" fontId="0" fillId="0" borderId="17"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33" borderId="15" xfId="0" applyFont="1" applyFill="1" applyBorder="1" applyAlignment="1">
      <alignment horizontal="justify" vertical="center" wrapText="1"/>
    </xf>
    <xf numFmtId="3" fontId="2" fillId="0" borderId="12" xfId="0" applyNumberFormat="1" applyFont="1" applyFill="1" applyBorder="1" applyAlignment="1">
      <alignment vertical="center" wrapText="1"/>
    </xf>
    <xf numFmtId="0" fontId="2" fillId="33" borderId="0" xfId="0" applyFont="1" applyFill="1" applyBorder="1" applyAlignment="1">
      <alignment horizontal="justify" vertical="center" wrapText="1"/>
    </xf>
    <xf numFmtId="0" fontId="0" fillId="0" borderId="13" xfId="0" applyFont="1" applyFill="1" applyBorder="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3" xfId="0" applyFont="1" applyFill="1" applyBorder="1" applyAlignment="1">
      <alignment horizontal="justify"/>
    </xf>
    <xf numFmtId="0" fontId="0" fillId="0" borderId="10" xfId="0" applyFont="1" applyFill="1" applyBorder="1" applyAlignment="1">
      <alignment horizontal="justify"/>
    </xf>
    <xf numFmtId="0" fontId="0" fillId="0" borderId="10" xfId="0" applyFont="1" applyFill="1" applyBorder="1" applyAlignment="1">
      <alignment horizontal="justify" vertical="center"/>
    </xf>
    <xf numFmtId="3" fontId="0" fillId="0" borderId="18" xfId="0" applyNumberFormat="1" applyFill="1" applyBorder="1" applyAlignment="1">
      <alignment/>
    </xf>
    <xf numFmtId="3" fontId="2" fillId="33" borderId="12" xfId="0" applyNumberFormat="1" applyFont="1" applyFill="1" applyBorder="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justify" vertical="center" wrapText="1"/>
    </xf>
    <xf numFmtId="0" fontId="4" fillId="0" borderId="0" xfId="0" applyFont="1" applyAlignment="1">
      <alignment horizontal="center"/>
    </xf>
    <xf numFmtId="0" fontId="2" fillId="34"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3" fontId="2" fillId="19" borderId="12" xfId="0" applyNumberFormat="1" applyFont="1" applyFill="1" applyBorder="1" applyAlignment="1">
      <alignment/>
    </xf>
    <xf numFmtId="0" fontId="0" fillId="34" borderId="0" xfId="0" applyFont="1" applyFill="1" applyAlignment="1">
      <alignment horizontal="justify" vertical="center" wrapText="1"/>
    </xf>
    <xf numFmtId="0" fontId="0" fillId="34" borderId="12" xfId="0" applyFont="1" applyFill="1" applyBorder="1" applyAlignment="1">
      <alignment horizontal="justify" vertical="center" wrapText="1"/>
    </xf>
    <xf numFmtId="3" fontId="0" fillId="34" borderId="14" xfId="0" applyNumberFormat="1" applyFill="1" applyBorder="1" applyAlignment="1">
      <alignment/>
    </xf>
    <xf numFmtId="3" fontId="0" fillId="34" borderId="12" xfId="0" applyNumberFormat="1" applyFill="1" applyBorder="1" applyAlignment="1">
      <alignment/>
    </xf>
    <xf numFmtId="0" fontId="2" fillId="34" borderId="0" xfId="0" applyFont="1" applyFill="1" applyBorder="1" applyAlignment="1">
      <alignment horizontal="justify" vertical="center" wrapText="1"/>
    </xf>
    <xf numFmtId="3" fontId="2" fillId="34" borderId="12" xfId="0" applyNumberFormat="1" applyFont="1" applyFill="1" applyBorder="1" applyAlignment="1">
      <alignment vertical="center" wrapText="1"/>
    </xf>
    <xf numFmtId="3" fontId="2" fillId="34" borderId="14" xfId="0" applyNumberFormat="1" applyFont="1" applyFill="1" applyBorder="1" applyAlignment="1">
      <alignment vertical="center" wrapText="1"/>
    </xf>
    <xf numFmtId="0" fontId="0" fillId="0" borderId="0" xfId="0" applyFont="1" applyFill="1" applyAlignment="1">
      <alignment horizontal="center" vertical="center" wrapText="1"/>
    </xf>
    <xf numFmtId="0" fontId="2" fillId="34" borderId="12"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2" fillId="34" borderId="10" xfId="0" applyFont="1" applyFill="1" applyBorder="1" applyAlignment="1">
      <alignment horizontal="justify" vertical="center" wrapText="1"/>
    </xf>
    <xf numFmtId="0" fontId="0" fillId="34" borderId="13" xfId="0" applyFont="1" applyFill="1" applyBorder="1" applyAlignment="1">
      <alignment horizontal="justify" vertical="center" wrapText="1"/>
    </xf>
    <xf numFmtId="0" fontId="0" fillId="34" borderId="11" xfId="0" applyFont="1" applyFill="1" applyBorder="1" applyAlignment="1">
      <alignment horizontal="justify" vertical="center" wrapText="1"/>
    </xf>
    <xf numFmtId="3" fontId="2" fillId="34" borderId="14" xfId="0" applyNumberFormat="1" applyFont="1" applyFill="1" applyBorder="1" applyAlignment="1">
      <alignment/>
    </xf>
    <xf numFmtId="3" fontId="0" fillId="34" borderId="12" xfId="0" applyNumberFormat="1" applyFont="1" applyFill="1" applyBorder="1" applyAlignment="1">
      <alignment/>
    </xf>
    <xf numFmtId="0" fontId="2" fillId="34" borderId="16" xfId="0" applyFont="1" applyFill="1" applyBorder="1" applyAlignment="1">
      <alignment horizontal="justify" vertical="center" wrapText="1"/>
    </xf>
    <xf numFmtId="0" fontId="0" fillId="34" borderId="10" xfId="0" applyFont="1" applyFill="1" applyBorder="1" applyAlignment="1">
      <alignment horizontal="justify"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justify" vertical="center" wrapText="1"/>
    </xf>
    <xf numFmtId="0" fontId="0" fillId="34" borderId="17" xfId="0" applyFont="1" applyFill="1" applyBorder="1" applyAlignment="1">
      <alignment horizontal="justify" vertical="center" wrapText="1"/>
    </xf>
    <xf numFmtId="0" fontId="0" fillId="34" borderId="0" xfId="0" applyFont="1" applyFill="1" applyBorder="1" applyAlignment="1">
      <alignment horizontal="justify" vertical="center" wrapText="1"/>
    </xf>
    <xf numFmtId="0" fontId="2" fillId="34" borderId="11" xfId="0" applyFont="1" applyFill="1" applyBorder="1" applyAlignment="1">
      <alignment horizontal="justify" vertical="center" wrapText="1"/>
    </xf>
    <xf numFmtId="3" fontId="0" fillId="34" borderId="14" xfId="0" applyNumberFormat="1" applyFont="1" applyFill="1" applyBorder="1" applyAlignment="1">
      <alignment/>
    </xf>
    <xf numFmtId="0" fontId="0" fillId="34" borderId="16" xfId="0" applyFont="1" applyFill="1" applyBorder="1" applyAlignment="1">
      <alignment horizontal="justify" vertical="center" wrapText="1"/>
    </xf>
    <xf numFmtId="0" fontId="2" fillId="34" borderId="13" xfId="0" applyFont="1" applyFill="1" applyBorder="1" applyAlignment="1">
      <alignment vertical="center" wrapText="1"/>
    </xf>
    <xf numFmtId="0" fontId="2" fillId="34" borderId="10" xfId="0" applyFont="1" applyFill="1" applyBorder="1" applyAlignment="1">
      <alignment vertical="center" wrapText="1"/>
    </xf>
    <xf numFmtId="0" fontId="2" fillId="34" borderId="11" xfId="0" applyFont="1" applyFill="1" applyBorder="1" applyAlignment="1">
      <alignment vertical="center" wrapText="1"/>
    </xf>
    <xf numFmtId="0" fontId="0" fillId="34" borderId="13" xfId="0" applyFont="1" applyFill="1" applyBorder="1" applyAlignment="1">
      <alignment vertical="center" wrapText="1"/>
    </xf>
    <xf numFmtId="0" fontId="0" fillId="34" borderId="10" xfId="0" applyFont="1" applyFill="1" applyBorder="1" applyAlignment="1">
      <alignment vertical="center" wrapText="1"/>
    </xf>
    <xf numFmtId="0" fontId="0" fillId="34" borderId="10" xfId="0" applyFont="1" applyFill="1" applyBorder="1" applyAlignment="1">
      <alignment horizontal="center" vertical="center" wrapText="1"/>
    </xf>
    <xf numFmtId="0" fontId="0" fillId="34" borderId="11" xfId="0" applyFont="1" applyFill="1" applyBorder="1" applyAlignment="1">
      <alignment vertical="center" wrapText="1"/>
    </xf>
    <xf numFmtId="0" fontId="0"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Alignment="1">
      <alignment horizontal="center"/>
    </xf>
    <xf numFmtId="0" fontId="2" fillId="33" borderId="13"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2" fillId="40"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25" borderId="0" xfId="0" applyFont="1" applyFill="1" applyBorder="1" applyAlignment="1">
      <alignment horizontal="center" vertical="center" wrapText="1"/>
    </xf>
    <xf numFmtId="0" fontId="2" fillId="18" borderId="19"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28" borderId="0"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3" borderId="1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Alignment="1">
      <alignment horizontal="center"/>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23" xfId="0" applyFont="1" applyFill="1" applyBorder="1" applyAlignment="1">
      <alignment horizontal="center" vertical="center" wrapText="1"/>
    </xf>
    <xf numFmtId="3" fontId="2" fillId="33" borderId="22" xfId="0" applyNumberFormat="1" applyFont="1" applyFill="1" applyBorder="1" applyAlignment="1">
      <alignment horizontal="center"/>
    </xf>
    <xf numFmtId="3" fontId="2" fillId="33" borderId="23" xfId="0" applyNumberFormat="1" applyFont="1" applyFill="1" applyBorder="1" applyAlignment="1">
      <alignment horizontal="center"/>
    </xf>
    <xf numFmtId="3" fontId="2" fillId="33" borderId="14" xfId="0" applyNumberFormat="1" applyFont="1" applyFill="1" applyBorder="1" applyAlignment="1">
      <alignment horizontal="center"/>
    </xf>
    <xf numFmtId="0" fontId="6" fillId="33" borderId="12" xfId="0" applyFont="1" applyFill="1" applyBorder="1" applyAlignment="1">
      <alignment horizontal="center" vertical="center" wrapText="1"/>
    </xf>
    <xf numFmtId="0" fontId="0" fillId="34" borderId="10" xfId="0" applyFont="1" applyFill="1" applyBorder="1" applyAlignment="1">
      <alignment horizontal="justify" vertical="center" wrapText="1"/>
    </xf>
    <xf numFmtId="0" fontId="0" fillId="34" borderId="11" xfId="0" applyFont="1" applyFill="1" applyBorder="1" applyAlignment="1">
      <alignment horizontal="justify" wrapText="1"/>
    </xf>
    <xf numFmtId="0" fontId="2" fillId="34" borderId="2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0" fillId="0" borderId="11" xfId="0" applyFont="1" applyFill="1" applyBorder="1" applyAlignment="1">
      <alignment horizontal="center" vertical="center" wrapText="1"/>
    </xf>
    <xf numFmtId="0" fontId="2" fillId="25"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38"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10"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17" borderId="13"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0"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28" borderId="12"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40" borderId="13"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2" fillId="40" borderId="11"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232"/>
  <sheetViews>
    <sheetView zoomScale="85" zoomScaleNormal="85" zoomScaleSheetLayoutView="75" zoomScalePageLayoutView="0" workbookViewId="0" topLeftCell="D1">
      <pane ySplit="5" topLeftCell="A205" activePane="bottomLeft" state="frozen"/>
      <selection pane="topLeft" activeCell="A1" sqref="A1"/>
      <selection pane="bottomLeft" activeCell="B194" sqref="B194:V214"/>
    </sheetView>
  </sheetViews>
  <sheetFormatPr defaultColWidth="11.421875" defaultRowHeight="12.75"/>
  <cols>
    <col min="1" max="1" width="7.8515625" style="0" customWidth="1"/>
    <col min="2" max="2" width="18.140625" style="0" customWidth="1"/>
    <col min="3" max="3" width="26.28125" style="7" customWidth="1"/>
    <col min="4" max="4" width="20.57421875" style="1" customWidth="1"/>
    <col min="5" max="5" width="34.57421875" style="5" customWidth="1"/>
    <col min="6" max="6" width="9.28125" style="0" bestFit="1" customWidth="1"/>
    <col min="7" max="7" width="9.28125" style="0" customWidth="1"/>
    <col min="8" max="8" width="9.28125" style="0" bestFit="1" customWidth="1"/>
    <col min="9" max="9" width="9.421875" style="0" customWidth="1"/>
    <col min="10" max="10" width="9.57421875" style="0" customWidth="1"/>
    <col min="11" max="11" width="8.8515625" style="0" bestFit="1" customWidth="1"/>
    <col min="12" max="12" width="9.140625" style="0" bestFit="1" customWidth="1"/>
    <col min="13" max="13" width="10.421875" style="0" bestFit="1" customWidth="1"/>
    <col min="14" max="14" width="10.00390625" style="0" bestFit="1" customWidth="1"/>
    <col min="15" max="15" width="8.7109375" style="0" bestFit="1" customWidth="1"/>
    <col min="16" max="16" width="9.28125" style="0" bestFit="1" customWidth="1"/>
    <col min="17" max="17" width="10.421875" style="0" bestFit="1" customWidth="1"/>
    <col min="18" max="18" width="9.8515625" style="0" customWidth="1"/>
    <col min="19" max="19" width="8.7109375" style="0" bestFit="1" customWidth="1"/>
    <col min="20" max="20" width="9.28125" style="0" bestFit="1" customWidth="1"/>
    <col min="21" max="21" width="10.8515625" style="0" bestFit="1" customWidth="1"/>
    <col min="22" max="22" width="10.421875" style="0" bestFit="1" customWidth="1"/>
  </cols>
  <sheetData>
    <row r="1" spans="1:22" ht="18">
      <c r="A1" s="155" t="s">
        <v>18</v>
      </c>
      <c r="B1" s="155"/>
      <c r="C1" s="155"/>
      <c r="D1" s="155"/>
      <c r="E1" s="155"/>
      <c r="F1" s="155"/>
      <c r="G1" s="155"/>
      <c r="H1" s="155"/>
      <c r="I1" s="155"/>
      <c r="J1" s="155"/>
      <c r="K1" s="155"/>
      <c r="L1" s="155"/>
      <c r="M1" s="155"/>
      <c r="N1" s="155"/>
      <c r="O1" s="155"/>
      <c r="P1" s="155"/>
      <c r="Q1" s="155"/>
      <c r="R1" s="155"/>
      <c r="S1" s="155"/>
      <c r="T1" s="155"/>
      <c r="U1" s="155"/>
      <c r="V1" s="155"/>
    </row>
    <row r="2" spans="1:21" ht="18">
      <c r="A2" s="9"/>
      <c r="B2" s="9"/>
      <c r="C2" s="9"/>
      <c r="D2" s="9"/>
      <c r="E2" s="9"/>
      <c r="F2" s="9"/>
      <c r="G2" s="9"/>
      <c r="H2" s="9"/>
      <c r="I2" s="9"/>
      <c r="J2" s="9"/>
      <c r="K2" s="9"/>
      <c r="L2" s="9"/>
      <c r="M2" s="9"/>
      <c r="N2" s="9"/>
      <c r="O2" s="9"/>
      <c r="P2" s="9"/>
      <c r="Q2" s="9"/>
      <c r="R2" s="9"/>
      <c r="S2" s="9"/>
      <c r="T2" s="9"/>
      <c r="U2" s="9"/>
    </row>
    <row r="3" spans="6:20" ht="12.75">
      <c r="F3" s="12">
        <v>1.075</v>
      </c>
      <c r="G3" s="12">
        <v>1.05</v>
      </c>
      <c r="J3" s="12">
        <v>1.075</v>
      </c>
      <c r="K3" s="12">
        <v>1.05</v>
      </c>
      <c r="L3" s="12">
        <v>1.05</v>
      </c>
      <c r="N3" s="12">
        <v>1.075</v>
      </c>
      <c r="O3" s="12">
        <v>1.05</v>
      </c>
      <c r="P3" s="12">
        <v>1.05</v>
      </c>
      <c r="R3" s="12">
        <v>1.075</v>
      </c>
      <c r="S3" s="12">
        <v>1.05</v>
      </c>
      <c r="T3" s="12">
        <v>1.05</v>
      </c>
    </row>
    <row r="4" spans="1:22" ht="12.75">
      <c r="A4" s="149" t="s">
        <v>1</v>
      </c>
      <c r="B4" s="156" t="s">
        <v>25</v>
      </c>
      <c r="C4" s="156" t="s">
        <v>34</v>
      </c>
      <c r="D4" s="156" t="s">
        <v>26</v>
      </c>
      <c r="E4" s="156" t="s">
        <v>31</v>
      </c>
      <c r="F4" s="164">
        <v>2012</v>
      </c>
      <c r="G4" s="165"/>
      <c r="H4" s="165"/>
      <c r="I4" s="166"/>
      <c r="J4" s="164">
        <v>2013</v>
      </c>
      <c r="K4" s="165"/>
      <c r="L4" s="165"/>
      <c r="M4" s="166"/>
      <c r="N4" s="164">
        <v>2014</v>
      </c>
      <c r="O4" s="165"/>
      <c r="P4" s="165"/>
      <c r="Q4" s="166"/>
      <c r="R4" s="164">
        <v>2015</v>
      </c>
      <c r="S4" s="165"/>
      <c r="T4" s="165"/>
      <c r="U4" s="166"/>
      <c r="V4" s="149" t="s">
        <v>37</v>
      </c>
    </row>
    <row r="5" spans="1:22" ht="12.75">
      <c r="A5" s="149"/>
      <c r="B5" s="157"/>
      <c r="C5" s="158"/>
      <c r="D5" s="157"/>
      <c r="E5" s="157"/>
      <c r="F5" s="30" t="s">
        <v>27</v>
      </c>
      <c r="G5" s="30" t="s">
        <v>28</v>
      </c>
      <c r="H5" s="30" t="s">
        <v>29</v>
      </c>
      <c r="I5" s="30" t="s">
        <v>30</v>
      </c>
      <c r="J5" s="30" t="s">
        <v>27</v>
      </c>
      <c r="K5" s="30" t="s">
        <v>28</v>
      </c>
      <c r="L5" s="30" t="s">
        <v>29</v>
      </c>
      <c r="M5" s="30" t="s">
        <v>30</v>
      </c>
      <c r="N5" s="30" t="s">
        <v>27</v>
      </c>
      <c r="O5" s="30" t="s">
        <v>28</v>
      </c>
      <c r="P5" s="30" t="s">
        <v>29</v>
      </c>
      <c r="Q5" s="30" t="s">
        <v>30</v>
      </c>
      <c r="R5" s="30" t="s">
        <v>27</v>
      </c>
      <c r="S5" s="30" t="s">
        <v>28</v>
      </c>
      <c r="T5" s="30" t="s">
        <v>29</v>
      </c>
      <c r="U5" s="30" t="s">
        <v>30</v>
      </c>
      <c r="V5" s="149"/>
    </row>
    <row r="6" spans="1:22" ht="51" customHeight="1">
      <c r="A6" s="13"/>
      <c r="B6" s="142" t="s">
        <v>102</v>
      </c>
      <c r="C6" s="80" t="s">
        <v>103</v>
      </c>
      <c r="D6" s="159" t="s">
        <v>106</v>
      </c>
      <c r="E6" s="69" t="s">
        <v>107</v>
      </c>
      <c r="F6" s="70">
        <v>5000</v>
      </c>
      <c r="G6" s="71">
        <v>0</v>
      </c>
      <c r="H6" s="71">
        <v>0</v>
      </c>
      <c r="I6" s="71">
        <f>F6+G6+H6</f>
        <v>5000</v>
      </c>
      <c r="J6" s="71">
        <f>F6*J$3</f>
        <v>5375</v>
      </c>
      <c r="K6" s="71">
        <f aca="true" t="shared" si="0" ref="J6:L7">G6*K$3</f>
        <v>0</v>
      </c>
      <c r="L6" s="71">
        <f t="shared" si="0"/>
        <v>0</v>
      </c>
      <c r="M6" s="71">
        <f>J6+K6+L6</f>
        <v>5375</v>
      </c>
      <c r="N6" s="71">
        <f aca="true" t="shared" si="1" ref="N6:P7">J6*N$3</f>
        <v>5778.125</v>
      </c>
      <c r="O6" s="71">
        <f t="shared" si="1"/>
        <v>0</v>
      </c>
      <c r="P6" s="71">
        <f t="shared" si="1"/>
        <v>0</v>
      </c>
      <c r="Q6" s="71">
        <f>N6+O6+P6</f>
        <v>5778.125</v>
      </c>
      <c r="R6" s="71">
        <f aca="true" t="shared" si="2" ref="R6:T7">N6*R$3</f>
        <v>6211.484375</v>
      </c>
      <c r="S6" s="71">
        <f t="shared" si="2"/>
        <v>0</v>
      </c>
      <c r="T6" s="71">
        <f t="shared" si="2"/>
        <v>0</v>
      </c>
      <c r="U6" s="71">
        <f>R6+S6+T6</f>
        <v>6211.484375</v>
      </c>
      <c r="V6" s="71">
        <f>I6+M6+Q6+U6</f>
        <v>22364.609375</v>
      </c>
    </row>
    <row r="7" spans="1:22" ht="76.5">
      <c r="A7" s="13"/>
      <c r="B7" s="143"/>
      <c r="C7" s="85" t="s">
        <v>104</v>
      </c>
      <c r="D7" s="160"/>
      <c r="E7" s="69" t="s">
        <v>108</v>
      </c>
      <c r="F7" s="70">
        <v>5000</v>
      </c>
      <c r="G7" s="71">
        <v>0</v>
      </c>
      <c r="H7" s="71">
        <v>0</v>
      </c>
      <c r="I7" s="71">
        <f>F7+G7+H7</f>
        <v>5000</v>
      </c>
      <c r="J7" s="71">
        <f t="shared" si="0"/>
        <v>5375</v>
      </c>
      <c r="K7" s="71">
        <f t="shared" si="0"/>
        <v>0</v>
      </c>
      <c r="L7" s="71">
        <f t="shared" si="0"/>
        <v>0</v>
      </c>
      <c r="M7" s="71">
        <f>J7+K7+L7</f>
        <v>5375</v>
      </c>
      <c r="N7" s="71">
        <f t="shared" si="1"/>
        <v>5778.125</v>
      </c>
      <c r="O7" s="71">
        <f t="shared" si="1"/>
        <v>0</v>
      </c>
      <c r="P7" s="71">
        <f t="shared" si="1"/>
        <v>0</v>
      </c>
      <c r="Q7" s="71">
        <f>N7+O7+P7</f>
        <v>5778.125</v>
      </c>
      <c r="R7" s="71">
        <f t="shared" si="2"/>
        <v>6211.484375</v>
      </c>
      <c r="S7" s="71">
        <f t="shared" si="2"/>
        <v>0</v>
      </c>
      <c r="T7" s="71">
        <f t="shared" si="2"/>
        <v>0</v>
      </c>
      <c r="U7" s="71">
        <f>R7+S7+T7</f>
        <v>6211.484375</v>
      </c>
      <c r="V7" s="71">
        <f aca="true" t="shared" si="3" ref="V7:V26">I7+M7+Q7+U7</f>
        <v>22364.609375</v>
      </c>
    </row>
    <row r="8" spans="1:22" ht="12.75">
      <c r="A8" s="13"/>
      <c r="B8" s="143"/>
      <c r="C8" s="79"/>
      <c r="D8" s="163" t="s">
        <v>35</v>
      </c>
      <c r="E8" s="162"/>
      <c r="F8" s="82">
        <f>SUM(F6:F7)</f>
        <v>10000</v>
      </c>
      <c r="G8" s="82">
        <f aca="true" t="shared" si="4" ref="G8:V8">SUM(G6:G7)</f>
        <v>0</v>
      </c>
      <c r="H8" s="82">
        <f t="shared" si="4"/>
        <v>0</v>
      </c>
      <c r="I8" s="82">
        <f t="shared" si="4"/>
        <v>10000</v>
      </c>
      <c r="J8" s="82">
        <f t="shared" si="4"/>
        <v>10750</v>
      </c>
      <c r="K8" s="82">
        <f t="shared" si="4"/>
        <v>0</v>
      </c>
      <c r="L8" s="82">
        <f t="shared" si="4"/>
        <v>0</v>
      </c>
      <c r="M8" s="82">
        <f t="shared" si="4"/>
        <v>10750</v>
      </c>
      <c r="N8" s="82">
        <f t="shared" si="4"/>
        <v>11556.25</v>
      </c>
      <c r="O8" s="82">
        <f t="shared" si="4"/>
        <v>0</v>
      </c>
      <c r="P8" s="82">
        <f t="shared" si="4"/>
        <v>0</v>
      </c>
      <c r="Q8" s="82">
        <f t="shared" si="4"/>
        <v>11556.25</v>
      </c>
      <c r="R8" s="82">
        <f t="shared" si="4"/>
        <v>12422.96875</v>
      </c>
      <c r="S8" s="82">
        <f t="shared" si="4"/>
        <v>0</v>
      </c>
      <c r="T8" s="82">
        <f t="shared" si="4"/>
        <v>0</v>
      </c>
      <c r="U8" s="82">
        <f t="shared" si="4"/>
        <v>12422.96875</v>
      </c>
      <c r="V8" s="82">
        <f t="shared" si="4"/>
        <v>44729.21875</v>
      </c>
    </row>
    <row r="9" spans="1:22" ht="63.75">
      <c r="A9" s="13"/>
      <c r="B9" s="143"/>
      <c r="C9" s="85"/>
      <c r="D9" s="86" t="s">
        <v>109</v>
      </c>
      <c r="E9" s="69" t="s">
        <v>110</v>
      </c>
      <c r="F9" s="70">
        <v>16093</v>
      </c>
      <c r="G9" s="71">
        <v>0</v>
      </c>
      <c r="H9" s="71">
        <v>65000</v>
      </c>
      <c r="I9" s="71">
        <f>F9+G9+H9</f>
        <v>81093</v>
      </c>
      <c r="J9" s="71">
        <f>F9*J$3</f>
        <v>17299.975</v>
      </c>
      <c r="K9" s="71">
        <f>G9*K$3</f>
        <v>0</v>
      </c>
      <c r="L9" s="71">
        <f>H9*L$3</f>
        <v>68250</v>
      </c>
      <c r="M9" s="71">
        <f>J9+K9+L9</f>
        <v>85549.975</v>
      </c>
      <c r="N9" s="71">
        <f>J9*N$3</f>
        <v>18597.473124999997</v>
      </c>
      <c r="O9" s="71">
        <f>K9*O$3</f>
        <v>0</v>
      </c>
      <c r="P9" s="71">
        <f>L9*P$3</f>
        <v>71662.5</v>
      </c>
      <c r="Q9" s="71">
        <f>N9+O9+P9</f>
        <v>90259.97312499999</v>
      </c>
      <c r="R9" s="71">
        <f>N9*R$3</f>
        <v>19992.283609374997</v>
      </c>
      <c r="S9" s="71">
        <f>O9*S$3</f>
        <v>0</v>
      </c>
      <c r="T9" s="71">
        <f>P9*T$3</f>
        <v>75245.625</v>
      </c>
      <c r="U9" s="71">
        <f>R9+S9+T9</f>
        <v>95237.908609375</v>
      </c>
      <c r="V9" s="71">
        <f t="shared" si="3"/>
        <v>352140.856734375</v>
      </c>
    </row>
    <row r="10" spans="1:23" ht="12.75">
      <c r="A10" s="13"/>
      <c r="B10" s="143"/>
      <c r="C10" s="85"/>
      <c r="D10" s="162" t="s">
        <v>35</v>
      </c>
      <c r="E10" s="141"/>
      <c r="F10" s="73">
        <f>F9</f>
        <v>16093</v>
      </c>
      <c r="G10" s="73">
        <f aca="true" t="shared" si="5" ref="G10:V10">G9</f>
        <v>0</v>
      </c>
      <c r="H10" s="73">
        <f t="shared" si="5"/>
        <v>65000</v>
      </c>
      <c r="I10" s="73">
        <f t="shared" si="5"/>
        <v>81093</v>
      </c>
      <c r="J10" s="73">
        <f t="shared" si="5"/>
        <v>17299.975</v>
      </c>
      <c r="K10" s="73">
        <f t="shared" si="5"/>
        <v>0</v>
      </c>
      <c r="L10" s="73">
        <f t="shared" si="5"/>
        <v>68250</v>
      </c>
      <c r="M10" s="73">
        <f t="shared" si="5"/>
        <v>85549.975</v>
      </c>
      <c r="N10" s="73">
        <f t="shared" si="5"/>
        <v>18597.473124999997</v>
      </c>
      <c r="O10" s="73">
        <f t="shared" si="5"/>
        <v>0</v>
      </c>
      <c r="P10" s="73">
        <f t="shared" si="5"/>
        <v>71662.5</v>
      </c>
      <c r="Q10" s="73">
        <f t="shared" si="5"/>
        <v>90259.97312499999</v>
      </c>
      <c r="R10" s="73">
        <f t="shared" si="5"/>
        <v>19992.283609374997</v>
      </c>
      <c r="S10" s="73">
        <f t="shared" si="5"/>
        <v>0</v>
      </c>
      <c r="T10" s="73">
        <f t="shared" si="5"/>
        <v>75245.625</v>
      </c>
      <c r="U10" s="73">
        <f t="shared" si="5"/>
        <v>95237.908609375</v>
      </c>
      <c r="V10" s="73">
        <f t="shared" si="5"/>
        <v>352140.856734375</v>
      </c>
      <c r="W10" s="8"/>
    </row>
    <row r="11" spans="1:22" ht="51">
      <c r="A11" s="13"/>
      <c r="B11" s="143"/>
      <c r="C11" s="85" t="s">
        <v>105</v>
      </c>
      <c r="D11" s="159" t="s">
        <v>111</v>
      </c>
      <c r="E11" s="69" t="s">
        <v>112</v>
      </c>
      <c r="F11" s="70">
        <v>15000</v>
      </c>
      <c r="G11" s="71">
        <v>0</v>
      </c>
      <c r="H11" s="71">
        <v>0</v>
      </c>
      <c r="I11" s="71">
        <f>F11+G11+H11</f>
        <v>15000</v>
      </c>
      <c r="J11" s="71">
        <f aca="true" t="shared" si="6" ref="J11:L12">F11*J$3</f>
        <v>16125</v>
      </c>
      <c r="K11" s="71">
        <f t="shared" si="6"/>
        <v>0</v>
      </c>
      <c r="L11" s="71">
        <f t="shared" si="6"/>
        <v>0</v>
      </c>
      <c r="M11" s="71">
        <f>J11+K11+L11</f>
        <v>16125</v>
      </c>
      <c r="N11" s="71">
        <f aca="true" t="shared" si="7" ref="N11:P12">J11*N$3</f>
        <v>17334.375</v>
      </c>
      <c r="O11" s="71">
        <f t="shared" si="7"/>
        <v>0</v>
      </c>
      <c r="P11" s="71">
        <f t="shared" si="7"/>
        <v>0</v>
      </c>
      <c r="Q11" s="71">
        <f>N11+O11+P11</f>
        <v>17334.375</v>
      </c>
      <c r="R11" s="71">
        <f aca="true" t="shared" si="8" ref="R11:T12">N11*R$3</f>
        <v>18634.453125</v>
      </c>
      <c r="S11" s="71">
        <f t="shared" si="8"/>
        <v>0</v>
      </c>
      <c r="T11" s="71">
        <f t="shared" si="8"/>
        <v>0</v>
      </c>
      <c r="U11" s="71">
        <f>R11+S11+T11</f>
        <v>18634.453125</v>
      </c>
      <c r="V11" s="71">
        <f t="shared" si="3"/>
        <v>67093.828125</v>
      </c>
    </row>
    <row r="12" spans="1:22" ht="38.25">
      <c r="A12" s="13"/>
      <c r="B12" s="143"/>
      <c r="C12" s="79"/>
      <c r="D12" s="160"/>
      <c r="E12" s="69" t="s">
        <v>113</v>
      </c>
      <c r="F12" s="70">
        <v>15000</v>
      </c>
      <c r="G12" s="71">
        <v>0</v>
      </c>
      <c r="H12" s="71">
        <v>0</v>
      </c>
      <c r="I12" s="71">
        <f>F12+G12+H12</f>
        <v>15000</v>
      </c>
      <c r="J12" s="71">
        <f t="shared" si="6"/>
        <v>16125</v>
      </c>
      <c r="K12" s="71">
        <f t="shared" si="6"/>
        <v>0</v>
      </c>
      <c r="L12" s="71">
        <f t="shared" si="6"/>
        <v>0</v>
      </c>
      <c r="M12" s="71">
        <f>J12+K12+L12</f>
        <v>16125</v>
      </c>
      <c r="N12" s="71">
        <f t="shared" si="7"/>
        <v>17334.375</v>
      </c>
      <c r="O12" s="71">
        <f t="shared" si="7"/>
        <v>0</v>
      </c>
      <c r="P12" s="71">
        <f t="shared" si="7"/>
        <v>0</v>
      </c>
      <c r="Q12" s="71">
        <f>N12+O12+P12</f>
        <v>17334.375</v>
      </c>
      <c r="R12" s="71">
        <f t="shared" si="8"/>
        <v>18634.453125</v>
      </c>
      <c r="S12" s="71">
        <f t="shared" si="8"/>
        <v>0</v>
      </c>
      <c r="T12" s="71">
        <f t="shared" si="8"/>
        <v>0</v>
      </c>
      <c r="U12" s="71">
        <f>R12+S12+T12</f>
        <v>18634.453125</v>
      </c>
      <c r="V12" s="71">
        <f t="shared" si="3"/>
        <v>67093.828125</v>
      </c>
    </row>
    <row r="13" spans="1:22" ht="12.75">
      <c r="A13" s="13"/>
      <c r="B13" s="143"/>
      <c r="C13" s="79"/>
      <c r="D13" s="162" t="s">
        <v>35</v>
      </c>
      <c r="E13" s="141"/>
      <c r="F13" s="73">
        <f>F11+F12</f>
        <v>30000</v>
      </c>
      <c r="G13" s="73">
        <f aca="true" t="shared" si="9" ref="G13:V13">G11+G12</f>
        <v>0</v>
      </c>
      <c r="H13" s="73">
        <f t="shared" si="9"/>
        <v>0</v>
      </c>
      <c r="I13" s="73">
        <f t="shared" si="9"/>
        <v>30000</v>
      </c>
      <c r="J13" s="73">
        <f t="shared" si="9"/>
        <v>32250</v>
      </c>
      <c r="K13" s="73">
        <f t="shared" si="9"/>
        <v>0</v>
      </c>
      <c r="L13" s="73">
        <f t="shared" si="9"/>
        <v>0</v>
      </c>
      <c r="M13" s="73">
        <f t="shared" si="9"/>
        <v>32250</v>
      </c>
      <c r="N13" s="73">
        <f t="shared" si="9"/>
        <v>34668.75</v>
      </c>
      <c r="O13" s="73">
        <f t="shared" si="9"/>
        <v>0</v>
      </c>
      <c r="P13" s="73">
        <f t="shared" si="9"/>
        <v>0</v>
      </c>
      <c r="Q13" s="73">
        <f t="shared" si="9"/>
        <v>34668.75</v>
      </c>
      <c r="R13" s="73">
        <f t="shared" si="9"/>
        <v>37268.90625</v>
      </c>
      <c r="S13" s="73">
        <f t="shared" si="9"/>
        <v>0</v>
      </c>
      <c r="T13" s="73">
        <f t="shared" si="9"/>
        <v>0</v>
      </c>
      <c r="U13" s="73">
        <f t="shared" si="9"/>
        <v>37268.90625</v>
      </c>
      <c r="V13" s="73">
        <f t="shared" si="9"/>
        <v>134187.65625</v>
      </c>
    </row>
    <row r="14" spans="1:22" ht="63.75">
      <c r="A14" s="13"/>
      <c r="B14" s="143"/>
      <c r="C14" s="79"/>
      <c r="D14" s="86" t="s">
        <v>114</v>
      </c>
      <c r="E14" s="69" t="s">
        <v>115</v>
      </c>
      <c r="F14" s="70">
        <v>10000</v>
      </c>
      <c r="G14" s="71">
        <v>0</v>
      </c>
      <c r="H14" s="71">
        <v>0</v>
      </c>
      <c r="I14" s="71">
        <f>F14+G14+H14</f>
        <v>10000</v>
      </c>
      <c r="J14" s="71">
        <f>F14*J$3</f>
        <v>10750</v>
      </c>
      <c r="K14" s="71">
        <f>G14*K$3</f>
        <v>0</v>
      </c>
      <c r="L14" s="71">
        <f>H14*L$3</f>
        <v>0</v>
      </c>
      <c r="M14" s="71">
        <f>J14+K14+L14</f>
        <v>10750</v>
      </c>
      <c r="N14" s="71">
        <f>J14*N$3</f>
        <v>11556.25</v>
      </c>
      <c r="O14" s="71">
        <f>K14*O$3</f>
        <v>0</v>
      </c>
      <c r="P14" s="71">
        <f>L14*P$3</f>
        <v>0</v>
      </c>
      <c r="Q14" s="71">
        <f>N14+O14+P14</f>
        <v>11556.25</v>
      </c>
      <c r="R14" s="71">
        <f>N14*R$3</f>
        <v>12422.96875</v>
      </c>
      <c r="S14" s="71">
        <f>O14*S$3</f>
        <v>0</v>
      </c>
      <c r="T14" s="71">
        <f>P14*T$3</f>
        <v>0</v>
      </c>
      <c r="U14" s="71">
        <f>R14+S14+T14</f>
        <v>12422.96875</v>
      </c>
      <c r="V14" s="71">
        <f t="shared" si="3"/>
        <v>44729.21875</v>
      </c>
    </row>
    <row r="15" spans="1:22" ht="12.75">
      <c r="A15" s="13"/>
      <c r="B15" s="143"/>
      <c r="C15" s="79"/>
      <c r="D15" s="162" t="s">
        <v>35</v>
      </c>
      <c r="E15" s="141"/>
      <c r="F15" s="73">
        <f>F14</f>
        <v>10000</v>
      </c>
      <c r="G15" s="73">
        <f aca="true" t="shared" si="10" ref="G15:V15">G14</f>
        <v>0</v>
      </c>
      <c r="H15" s="73">
        <f t="shared" si="10"/>
        <v>0</v>
      </c>
      <c r="I15" s="73">
        <f t="shared" si="10"/>
        <v>10000</v>
      </c>
      <c r="J15" s="73">
        <f t="shared" si="10"/>
        <v>10750</v>
      </c>
      <c r="K15" s="73">
        <f t="shared" si="10"/>
        <v>0</v>
      </c>
      <c r="L15" s="73">
        <f t="shared" si="10"/>
        <v>0</v>
      </c>
      <c r="M15" s="73">
        <f t="shared" si="10"/>
        <v>10750</v>
      </c>
      <c r="N15" s="73">
        <f t="shared" si="10"/>
        <v>11556.25</v>
      </c>
      <c r="O15" s="73">
        <f t="shared" si="10"/>
        <v>0</v>
      </c>
      <c r="P15" s="73">
        <f t="shared" si="10"/>
        <v>0</v>
      </c>
      <c r="Q15" s="73">
        <f t="shared" si="10"/>
        <v>11556.25</v>
      </c>
      <c r="R15" s="73">
        <f t="shared" si="10"/>
        <v>12422.96875</v>
      </c>
      <c r="S15" s="73">
        <f t="shared" si="10"/>
        <v>0</v>
      </c>
      <c r="T15" s="73">
        <f t="shared" si="10"/>
        <v>0</v>
      </c>
      <c r="U15" s="73">
        <f t="shared" si="10"/>
        <v>12422.96875</v>
      </c>
      <c r="V15" s="73">
        <f t="shared" si="10"/>
        <v>44729.21875</v>
      </c>
    </row>
    <row r="16" spans="1:22" ht="38.25">
      <c r="A16" s="13"/>
      <c r="B16" s="143"/>
      <c r="C16" s="79"/>
      <c r="D16" s="159" t="s">
        <v>116</v>
      </c>
      <c r="E16" s="69" t="s">
        <v>117</v>
      </c>
      <c r="F16" s="70">
        <v>18000</v>
      </c>
      <c r="G16" s="71">
        <v>0</v>
      </c>
      <c r="H16" s="71">
        <v>30000</v>
      </c>
      <c r="I16" s="71">
        <f>F16+G16+H16</f>
        <v>48000</v>
      </c>
      <c r="J16" s="71">
        <f aca="true" t="shared" si="11" ref="J16:L17">F16*J$3</f>
        <v>19350</v>
      </c>
      <c r="K16" s="71">
        <f t="shared" si="11"/>
        <v>0</v>
      </c>
      <c r="L16" s="71">
        <f t="shared" si="11"/>
        <v>31500</v>
      </c>
      <c r="M16" s="71">
        <f>J16+K16+L16</f>
        <v>50850</v>
      </c>
      <c r="N16" s="71">
        <f aca="true" t="shared" si="12" ref="N16:P17">J16*N$3</f>
        <v>20801.25</v>
      </c>
      <c r="O16" s="71">
        <f t="shared" si="12"/>
        <v>0</v>
      </c>
      <c r="P16" s="71">
        <f t="shared" si="12"/>
        <v>33075</v>
      </c>
      <c r="Q16" s="71">
        <f>N16+O16+P16</f>
        <v>53876.25</v>
      </c>
      <c r="R16" s="71">
        <f aca="true" t="shared" si="13" ref="R16:T17">N16*R$3</f>
        <v>22361.34375</v>
      </c>
      <c r="S16" s="71">
        <f t="shared" si="13"/>
        <v>0</v>
      </c>
      <c r="T16" s="71">
        <f t="shared" si="13"/>
        <v>34728.75</v>
      </c>
      <c r="U16" s="71">
        <f>R16+S16+T16</f>
        <v>57090.09375</v>
      </c>
      <c r="V16" s="71">
        <f t="shared" si="3"/>
        <v>209816.34375</v>
      </c>
    </row>
    <row r="17" spans="1:22" ht="38.25">
      <c r="A17" s="13"/>
      <c r="B17" s="143"/>
      <c r="C17" s="79"/>
      <c r="D17" s="160"/>
      <c r="E17" s="69" t="s">
        <v>118</v>
      </c>
      <c r="F17" s="70">
        <v>10000</v>
      </c>
      <c r="G17" s="71">
        <v>0</v>
      </c>
      <c r="H17" s="71">
        <v>25000</v>
      </c>
      <c r="I17" s="71">
        <f>F17+G17+H17</f>
        <v>35000</v>
      </c>
      <c r="J17" s="71">
        <f t="shared" si="11"/>
        <v>10750</v>
      </c>
      <c r="K17" s="71">
        <f t="shared" si="11"/>
        <v>0</v>
      </c>
      <c r="L17" s="71">
        <f t="shared" si="11"/>
        <v>26250</v>
      </c>
      <c r="M17" s="71">
        <f>J17+K17+L17</f>
        <v>37000</v>
      </c>
      <c r="N17" s="71">
        <f t="shared" si="12"/>
        <v>11556.25</v>
      </c>
      <c r="O17" s="71">
        <f t="shared" si="12"/>
        <v>0</v>
      </c>
      <c r="P17" s="71">
        <f t="shared" si="12"/>
        <v>27562.5</v>
      </c>
      <c r="Q17" s="71">
        <f>N17+O17+P17</f>
        <v>39118.75</v>
      </c>
      <c r="R17" s="71">
        <f t="shared" si="13"/>
        <v>12422.96875</v>
      </c>
      <c r="S17" s="71">
        <f t="shared" si="13"/>
        <v>0</v>
      </c>
      <c r="T17" s="71">
        <f t="shared" si="13"/>
        <v>28940.625</v>
      </c>
      <c r="U17" s="71">
        <f>R17+S17+T17</f>
        <v>41363.59375</v>
      </c>
      <c r="V17" s="71">
        <f t="shared" si="3"/>
        <v>152482.34375</v>
      </c>
    </row>
    <row r="18" spans="1:22" ht="12.75">
      <c r="A18" s="13"/>
      <c r="B18" s="143"/>
      <c r="C18" s="79"/>
      <c r="D18" s="162" t="s">
        <v>35</v>
      </c>
      <c r="E18" s="141"/>
      <c r="F18" s="73">
        <f>F16+F17</f>
        <v>28000</v>
      </c>
      <c r="G18" s="73">
        <f aca="true" t="shared" si="14" ref="G18:V18">G16+G17</f>
        <v>0</v>
      </c>
      <c r="H18" s="73">
        <f t="shared" si="14"/>
        <v>55000</v>
      </c>
      <c r="I18" s="73">
        <f t="shared" si="14"/>
        <v>83000</v>
      </c>
      <c r="J18" s="73">
        <f t="shared" si="14"/>
        <v>30100</v>
      </c>
      <c r="K18" s="73">
        <f t="shared" si="14"/>
        <v>0</v>
      </c>
      <c r="L18" s="73">
        <f t="shared" si="14"/>
        <v>57750</v>
      </c>
      <c r="M18" s="73">
        <f t="shared" si="14"/>
        <v>87850</v>
      </c>
      <c r="N18" s="73">
        <f t="shared" si="14"/>
        <v>32357.5</v>
      </c>
      <c r="O18" s="73">
        <f t="shared" si="14"/>
        <v>0</v>
      </c>
      <c r="P18" s="73">
        <f t="shared" si="14"/>
        <v>60637.5</v>
      </c>
      <c r="Q18" s="73">
        <f t="shared" si="14"/>
        <v>92995</v>
      </c>
      <c r="R18" s="73">
        <f t="shared" si="14"/>
        <v>34784.3125</v>
      </c>
      <c r="S18" s="73">
        <f t="shared" si="14"/>
        <v>0</v>
      </c>
      <c r="T18" s="73">
        <f t="shared" si="14"/>
        <v>63669.375</v>
      </c>
      <c r="U18" s="73">
        <f t="shared" si="14"/>
        <v>98453.6875</v>
      </c>
      <c r="V18" s="73">
        <f t="shared" si="14"/>
        <v>362298.6875</v>
      </c>
    </row>
    <row r="19" spans="1:22" ht="63.75">
      <c r="A19" s="13"/>
      <c r="B19" s="143"/>
      <c r="C19" s="79"/>
      <c r="D19" s="159" t="s">
        <v>119</v>
      </c>
      <c r="E19" s="69" t="s">
        <v>120</v>
      </c>
      <c r="F19" s="70">
        <v>5000</v>
      </c>
      <c r="G19" s="71">
        <v>0</v>
      </c>
      <c r="H19" s="71">
        <v>0</v>
      </c>
      <c r="I19" s="71">
        <f>F19+G19+H19</f>
        <v>5000</v>
      </c>
      <c r="J19" s="71">
        <f aca="true" t="shared" si="15" ref="J19:L23">F19*J$3</f>
        <v>5375</v>
      </c>
      <c r="K19" s="71">
        <f t="shared" si="15"/>
        <v>0</v>
      </c>
      <c r="L19" s="71">
        <f t="shared" si="15"/>
        <v>0</v>
      </c>
      <c r="M19" s="71">
        <f>J19+K19+L19</f>
        <v>5375</v>
      </c>
      <c r="N19" s="71">
        <f aca="true" t="shared" si="16" ref="N19:P23">J19*N$3</f>
        <v>5778.125</v>
      </c>
      <c r="O19" s="71">
        <f t="shared" si="16"/>
        <v>0</v>
      </c>
      <c r="P19" s="71">
        <f t="shared" si="16"/>
        <v>0</v>
      </c>
      <c r="Q19" s="71">
        <f>N19+O19+P19</f>
        <v>5778.125</v>
      </c>
      <c r="R19" s="71">
        <f aca="true" t="shared" si="17" ref="R19:T23">N19*R$3</f>
        <v>6211.484375</v>
      </c>
      <c r="S19" s="71">
        <f t="shared" si="17"/>
        <v>0</v>
      </c>
      <c r="T19" s="71">
        <f t="shared" si="17"/>
        <v>0</v>
      </c>
      <c r="U19" s="71">
        <f>R19+S19+T19</f>
        <v>6211.484375</v>
      </c>
      <c r="V19" s="71">
        <f t="shared" si="3"/>
        <v>22364.609375</v>
      </c>
    </row>
    <row r="20" spans="1:22" ht="38.25">
      <c r="A20" s="13"/>
      <c r="B20" s="143"/>
      <c r="C20" s="79"/>
      <c r="D20" s="161"/>
      <c r="E20" s="69" t="s">
        <v>121</v>
      </c>
      <c r="F20" s="70">
        <v>5000</v>
      </c>
      <c r="G20" s="71">
        <v>0</v>
      </c>
      <c r="H20" s="71">
        <v>0</v>
      </c>
      <c r="I20" s="71">
        <f>F20+G20+H20</f>
        <v>5000</v>
      </c>
      <c r="J20" s="71">
        <f t="shared" si="15"/>
        <v>5375</v>
      </c>
      <c r="K20" s="71">
        <f t="shared" si="15"/>
        <v>0</v>
      </c>
      <c r="L20" s="71">
        <f t="shared" si="15"/>
        <v>0</v>
      </c>
      <c r="M20" s="71">
        <f>J20+K20+L20</f>
        <v>5375</v>
      </c>
      <c r="N20" s="71">
        <f t="shared" si="16"/>
        <v>5778.125</v>
      </c>
      <c r="O20" s="71">
        <f t="shared" si="16"/>
        <v>0</v>
      </c>
      <c r="P20" s="71">
        <f t="shared" si="16"/>
        <v>0</v>
      </c>
      <c r="Q20" s="71">
        <f>N20+O20+P20</f>
        <v>5778.125</v>
      </c>
      <c r="R20" s="71">
        <f t="shared" si="17"/>
        <v>6211.484375</v>
      </c>
      <c r="S20" s="71">
        <f t="shared" si="17"/>
        <v>0</v>
      </c>
      <c r="T20" s="71">
        <f t="shared" si="17"/>
        <v>0</v>
      </c>
      <c r="U20" s="71">
        <f>R20+S20+T20</f>
        <v>6211.484375</v>
      </c>
      <c r="V20" s="71">
        <f t="shared" si="3"/>
        <v>22364.609375</v>
      </c>
    </row>
    <row r="21" spans="1:22" ht="76.5">
      <c r="A21" s="13"/>
      <c r="B21" s="143"/>
      <c r="C21" s="79"/>
      <c r="D21" s="161"/>
      <c r="E21" s="69" t="s">
        <v>122</v>
      </c>
      <c r="F21" s="70">
        <v>8000</v>
      </c>
      <c r="G21" s="71">
        <v>0</v>
      </c>
      <c r="H21" s="71">
        <v>0</v>
      </c>
      <c r="I21" s="71">
        <f>F21+G21+H21</f>
        <v>8000</v>
      </c>
      <c r="J21" s="71">
        <f t="shared" si="15"/>
        <v>8600</v>
      </c>
      <c r="K21" s="71">
        <f t="shared" si="15"/>
        <v>0</v>
      </c>
      <c r="L21" s="71">
        <f t="shared" si="15"/>
        <v>0</v>
      </c>
      <c r="M21" s="71">
        <f>J21+K21+L21</f>
        <v>8600</v>
      </c>
      <c r="N21" s="71">
        <f t="shared" si="16"/>
        <v>9245</v>
      </c>
      <c r="O21" s="71">
        <f t="shared" si="16"/>
        <v>0</v>
      </c>
      <c r="P21" s="71">
        <f t="shared" si="16"/>
        <v>0</v>
      </c>
      <c r="Q21" s="71">
        <f>N21+O21+P21</f>
        <v>9245</v>
      </c>
      <c r="R21" s="71">
        <f t="shared" si="17"/>
        <v>9938.375</v>
      </c>
      <c r="S21" s="71">
        <f t="shared" si="17"/>
        <v>0</v>
      </c>
      <c r="T21" s="71">
        <f t="shared" si="17"/>
        <v>0</v>
      </c>
      <c r="U21" s="71">
        <f>R21+S21+T21</f>
        <v>9938.375</v>
      </c>
      <c r="V21" s="71">
        <f t="shared" si="3"/>
        <v>35783.375</v>
      </c>
    </row>
    <row r="22" spans="1:22" ht="51">
      <c r="A22" s="13"/>
      <c r="B22" s="143"/>
      <c r="C22" s="79"/>
      <c r="D22" s="161"/>
      <c r="E22" s="69" t="s">
        <v>123</v>
      </c>
      <c r="F22" s="70">
        <v>12000</v>
      </c>
      <c r="G22" s="71">
        <v>0</v>
      </c>
      <c r="H22" s="71">
        <v>0</v>
      </c>
      <c r="I22" s="71">
        <f>F22+G22+H22</f>
        <v>12000</v>
      </c>
      <c r="J22" s="71">
        <f t="shared" si="15"/>
        <v>12900</v>
      </c>
      <c r="K22" s="71">
        <f t="shared" si="15"/>
        <v>0</v>
      </c>
      <c r="L22" s="71">
        <f t="shared" si="15"/>
        <v>0</v>
      </c>
      <c r="M22" s="71">
        <f>J22+K22+L22</f>
        <v>12900</v>
      </c>
      <c r="N22" s="71">
        <f t="shared" si="16"/>
        <v>13867.5</v>
      </c>
      <c r="O22" s="71">
        <f t="shared" si="16"/>
        <v>0</v>
      </c>
      <c r="P22" s="71">
        <f t="shared" si="16"/>
        <v>0</v>
      </c>
      <c r="Q22" s="71">
        <f>N22+O22+P22</f>
        <v>13867.5</v>
      </c>
      <c r="R22" s="71">
        <f t="shared" si="17"/>
        <v>14907.5625</v>
      </c>
      <c r="S22" s="71">
        <f t="shared" si="17"/>
        <v>0</v>
      </c>
      <c r="T22" s="71">
        <f t="shared" si="17"/>
        <v>0</v>
      </c>
      <c r="U22" s="71">
        <f>R22+S22+T22</f>
        <v>14907.5625</v>
      </c>
      <c r="V22" s="71">
        <f t="shared" si="3"/>
        <v>53675.0625</v>
      </c>
    </row>
    <row r="23" spans="1:22" ht="51">
      <c r="A23" s="13"/>
      <c r="B23" s="143"/>
      <c r="C23" s="79"/>
      <c r="D23" s="160"/>
      <c r="E23" s="69" t="s">
        <v>124</v>
      </c>
      <c r="F23" s="70">
        <v>3200</v>
      </c>
      <c r="G23" s="71">
        <v>0</v>
      </c>
      <c r="H23" s="71">
        <v>0</v>
      </c>
      <c r="I23" s="71">
        <f>F23+G23+H23</f>
        <v>3200</v>
      </c>
      <c r="J23" s="71">
        <f t="shared" si="15"/>
        <v>3440</v>
      </c>
      <c r="K23" s="71">
        <f t="shared" si="15"/>
        <v>0</v>
      </c>
      <c r="L23" s="71">
        <f t="shared" si="15"/>
        <v>0</v>
      </c>
      <c r="M23" s="71">
        <f>J23+K23+L23</f>
        <v>3440</v>
      </c>
      <c r="N23" s="71">
        <f t="shared" si="16"/>
        <v>3698</v>
      </c>
      <c r="O23" s="71">
        <f t="shared" si="16"/>
        <v>0</v>
      </c>
      <c r="P23" s="71">
        <f t="shared" si="16"/>
        <v>0</v>
      </c>
      <c r="Q23" s="71">
        <f>N23+O23+P23</f>
        <v>3698</v>
      </c>
      <c r="R23" s="71">
        <f t="shared" si="17"/>
        <v>3975.35</v>
      </c>
      <c r="S23" s="71">
        <f t="shared" si="17"/>
        <v>0</v>
      </c>
      <c r="T23" s="71">
        <f t="shared" si="17"/>
        <v>0</v>
      </c>
      <c r="U23" s="71">
        <f>R23+S23+T23</f>
        <v>3975.35</v>
      </c>
      <c r="V23" s="71">
        <f t="shared" si="3"/>
        <v>14313.35</v>
      </c>
    </row>
    <row r="24" spans="1:22" ht="12.75">
      <c r="A24" s="13"/>
      <c r="B24" s="143"/>
      <c r="C24" s="79"/>
      <c r="D24" s="162" t="s">
        <v>35</v>
      </c>
      <c r="E24" s="141"/>
      <c r="F24" s="73">
        <f>F19+F20+F21+F22+F23</f>
        <v>33200</v>
      </c>
      <c r="G24" s="73">
        <f aca="true" t="shared" si="18" ref="G24:V24">G19+G20+G21+G22+G23</f>
        <v>0</v>
      </c>
      <c r="H24" s="73">
        <f t="shared" si="18"/>
        <v>0</v>
      </c>
      <c r="I24" s="73">
        <f t="shared" si="18"/>
        <v>33200</v>
      </c>
      <c r="J24" s="73">
        <f t="shared" si="18"/>
        <v>35690</v>
      </c>
      <c r="K24" s="73">
        <f t="shared" si="18"/>
        <v>0</v>
      </c>
      <c r="L24" s="73">
        <f t="shared" si="18"/>
        <v>0</v>
      </c>
      <c r="M24" s="73">
        <f t="shared" si="18"/>
        <v>35690</v>
      </c>
      <c r="N24" s="73">
        <f t="shared" si="18"/>
        <v>38366.75</v>
      </c>
      <c r="O24" s="73">
        <f t="shared" si="18"/>
        <v>0</v>
      </c>
      <c r="P24" s="73">
        <f t="shared" si="18"/>
        <v>0</v>
      </c>
      <c r="Q24" s="73">
        <f t="shared" si="18"/>
        <v>38366.75</v>
      </c>
      <c r="R24" s="73">
        <f t="shared" si="18"/>
        <v>41244.25625</v>
      </c>
      <c r="S24" s="73">
        <f t="shared" si="18"/>
        <v>0</v>
      </c>
      <c r="T24" s="73">
        <f t="shared" si="18"/>
        <v>0</v>
      </c>
      <c r="U24" s="73">
        <f t="shared" si="18"/>
        <v>41244.25625</v>
      </c>
      <c r="V24" s="73">
        <f t="shared" si="18"/>
        <v>148501.00625</v>
      </c>
    </row>
    <row r="25" spans="1:22" ht="63.75">
      <c r="A25" s="13"/>
      <c r="B25" s="143"/>
      <c r="C25" s="79"/>
      <c r="D25" s="159" t="s">
        <v>125</v>
      </c>
      <c r="E25" s="69" t="s">
        <v>126</v>
      </c>
      <c r="F25" s="70">
        <v>3000</v>
      </c>
      <c r="G25" s="71">
        <v>0</v>
      </c>
      <c r="H25" s="71">
        <v>0</v>
      </c>
      <c r="I25" s="71">
        <f>F25+G25+H25</f>
        <v>3000</v>
      </c>
      <c r="J25" s="71">
        <f aca="true" t="shared" si="19" ref="J25:L26">F25*J$3</f>
        <v>3225</v>
      </c>
      <c r="K25" s="71">
        <f t="shared" si="19"/>
        <v>0</v>
      </c>
      <c r="L25" s="71">
        <f t="shared" si="19"/>
        <v>0</v>
      </c>
      <c r="M25" s="71">
        <f>J25+K25+L25</f>
        <v>3225</v>
      </c>
      <c r="N25" s="71">
        <f aca="true" t="shared" si="20" ref="N25:P26">J25*N$3</f>
        <v>3466.875</v>
      </c>
      <c r="O25" s="71">
        <f t="shared" si="20"/>
        <v>0</v>
      </c>
      <c r="P25" s="71">
        <f t="shared" si="20"/>
        <v>0</v>
      </c>
      <c r="Q25" s="71">
        <f>N25+O25+P25</f>
        <v>3466.875</v>
      </c>
      <c r="R25" s="71">
        <f aca="true" t="shared" si="21" ref="R25:T26">N25*R$3</f>
        <v>3726.890625</v>
      </c>
      <c r="S25" s="71">
        <f t="shared" si="21"/>
        <v>0</v>
      </c>
      <c r="T25" s="71">
        <f t="shared" si="21"/>
        <v>0</v>
      </c>
      <c r="U25" s="71">
        <f>R25+S25+T25</f>
        <v>3726.890625</v>
      </c>
      <c r="V25" s="71">
        <f t="shared" si="3"/>
        <v>13418.765625</v>
      </c>
    </row>
    <row r="26" spans="1:22" ht="51">
      <c r="A26" s="13"/>
      <c r="B26" s="143"/>
      <c r="C26" s="79"/>
      <c r="D26" s="160"/>
      <c r="E26" s="69" t="s">
        <v>127</v>
      </c>
      <c r="F26" s="70">
        <f>3000-37</f>
        <v>2963</v>
      </c>
      <c r="G26" s="71">
        <v>0</v>
      </c>
      <c r="H26" s="71">
        <v>0</v>
      </c>
      <c r="I26" s="71">
        <f>F26+G26+H26</f>
        <v>2963</v>
      </c>
      <c r="J26" s="71">
        <f t="shared" si="19"/>
        <v>3185.225</v>
      </c>
      <c r="K26" s="71">
        <f t="shared" si="19"/>
        <v>0</v>
      </c>
      <c r="L26" s="71">
        <f t="shared" si="19"/>
        <v>0</v>
      </c>
      <c r="M26" s="71">
        <f>J26+K26+L26</f>
        <v>3185.225</v>
      </c>
      <c r="N26" s="71">
        <f t="shared" si="20"/>
        <v>3424.1168749999997</v>
      </c>
      <c r="O26" s="71">
        <f t="shared" si="20"/>
        <v>0</v>
      </c>
      <c r="P26" s="71">
        <f t="shared" si="20"/>
        <v>0</v>
      </c>
      <c r="Q26" s="71">
        <f>N26+O26+P26</f>
        <v>3424.1168749999997</v>
      </c>
      <c r="R26" s="71">
        <f t="shared" si="21"/>
        <v>3680.9256406249997</v>
      </c>
      <c r="S26" s="71">
        <f t="shared" si="21"/>
        <v>0</v>
      </c>
      <c r="T26" s="71">
        <f t="shared" si="21"/>
        <v>0</v>
      </c>
      <c r="U26" s="71">
        <f>R26+S26+T26</f>
        <v>3680.9256406249997</v>
      </c>
      <c r="V26" s="71">
        <f t="shared" si="3"/>
        <v>13253.267515625</v>
      </c>
    </row>
    <row r="27" spans="1:22" ht="12.75">
      <c r="A27" s="13"/>
      <c r="B27" s="144"/>
      <c r="C27" s="87"/>
      <c r="D27" s="141" t="s">
        <v>35</v>
      </c>
      <c r="E27" s="141"/>
      <c r="F27" s="73">
        <f>SUM(F25:F26)</f>
        <v>5963</v>
      </c>
      <c r="G27" s="73">
        <f aca="true" t="shared" si="22" ref="G27:V27">SUM(G25:G26)</f>
        <v>0</v>
      </c>
      <c r="H27" s="73">
        <f t="shared" si="22"/>
        <v>0</v>
      </c>
      <c r="I27" s="73">
        <f t="shared" si="22"/>
        <v>5963</v>
      </c>
      <c r="J27" s="73">
        <f t="shared" si="22"/>
        <v>6410.225</v>
      </c>
      <c r="K27" s="73">
        <f t="shared" si="22"/>
        <v>0</v>
      </c>
      <c r="L27" s="73">
        <f t="shared" si="22"/>
        <v>0</v>
      </c>
      <c r="M27" s="73">
        <f t="shared" si="22"/>
        <v>6410.225</v>
      </c>
      <c r="N27" s="73">
        <f t="shared" si="22"/>
        <v>6890.991875</v>
      </c>
      <c r="O27" s="73">
        <f t="shared" si="22"/>
        <v>0</v>
      </c>
      <c r="P27" s="73">
        <f t="shared" si="22"/>
        <v>0</v>
      </c>
      <c r="Q27" s="73">
        <f t="shared" si="22"/>
        <v>6890.991875</v>
      </c>
      <c r="R27" s="73">
        <f t="shared" si="22"/>
        <v>7407.816265625</v>
      </c>
      <c r="S27" s="73">
        <f t="shared" si="22"/>
        <v>0</v>
      </c>
      <c r="T27" s="73">
        <f t="shared" si="22"/>
        <v>0</v>
      </c>
      <c r="U27" s="73">
        <f t="shared" si="22"/>
        <v>7407.816265625</v>
      </c>
      <c r="V27" s="73">
        <f t="shared" si="22"/>
        <v>26672.033140625</v>
      </c>
    </row>
    <row r="28" spans="1:24" ht="12.75">
      <c r="A28" s="13"/>
      <c r="B28" s="141" t="s">
        <v>36</v>
      </c>
      <c r="C28" s="141"/>
      <c r="D28" s="141"/>
      <c r="E28" s="141"/>
      <c r="F28" s="82">
        <f>SUM(F27,F24,F18,F15,F13,F10,F8)</f>
        <v>133256</v>
      </c>
      <c r="G28" s="82">
        <f aca="true" t="shared" si="23" ref="G28:V28">SUM(G27,G24,G18,G15,G13,G10,G8)</f>
        <v>0</v>
      </c>
      <c r="H28" s="82">
        <f t="shared" si="23"/>
        <v>120000</v>
      </c>
      <c r="I28" s="82">
        <f t="shared" si="23"/>
        <v>253256</v>
      </c>
      <c r="J28" s="82">
        <f t="shared" si="23"/>
        <v>143250.2</v>
      </c>
      <c r="K28" s="82">
        <f t="shared" si="23"/>
        <v>0</v>
      </c>
      <c r="L28" s="82">
        <f t="shared" si="23"/>
        <v>126000</v>
      </c>
      <c r="M28" s="82">
        <f t="shared" si="23"/>
        <v>269250.2</v>
      </c>
      <c r="N28" s="82">
        <f t="shared" si="23"/>
        <v>153993.965</v>
      </c>
      <c r="O28" s="82">
        <f t="shared" si="23"/>
        <v>0</v>
      </c>
      <c r="P28" s="82">
        <f t="shared" si="23"/>
        <v>132300</v>
      </c>
      <c r="Q28" s="82">
        <f t="shared" si="23"/>
        <v>286293.96499999997</v>
      </c>
      <c r="R28" s="82">
        <f t="shared" si="23"/>
        <v>165543.512375</v>
      </c>
      <c r="S28" s="82">
        <f t="shared" si="23"/>
        <v>0</v>
      </c>
      <c r="T28" s="82">
        <f t="shared" si="23"/>
        <v>138915</v>
      </c>
      <c r="U28" s="82">
        <f t="shared" si="23"/>
        <v>304458.512375</v>
      </c>
      <c r="V28" s="82">
        <f t="shared" si="23"/>
        <v>1113258.677375</v>
      </c>
      <c r="X28" s="32"/>
    </row>
    <row r="29" spans="1:22" ht="69.75" customHeight="1">
      <c r="A29" s="13"/>
      <c r="B29" s="142" t="s">
        <v>273</v>
      </c>
      <c r="C29" s="68" t="s">
        <v>141</v>
      </c>
      <c r="D29" s="65" t="s">
        <v>2</v>
      </c>
      <c r="E29" s="69" t="s">
        <v>150</v>
      </c>
      <c r="F29" s="83">
        <v>638204</v>
      </c>
      <c r="G29" s="83">
        <v>0</v>
      </c>
      <c r="H29" s="83">
        <v>150000</v>
      </c>
      <c r="I29" s="83">
        <f>F29+G29+H29</f>
        <v>788204</v>
      </c>
      <c r="J29" s="83">
        <f>F29*J$3</f>
        <v>686069.2999999999</v>
      </c>
      <c r="K29" s="83">
        <f>G29*K$3</f>
        <v>0</v>
      </c>
      <c r="L29" s="83">
        <f>H29*L$3</f>
        <v>157500</v>
      </c>
      <c r="M29" s="83">
        <f>J29+K29+L29</f>
        <v>843569.2999999999</v>
      </c>
      <c r="N29" s="83">
        <f>J29*N$3</f>
        <v>737524.4974999999</v>
      </c>
      <c r="O29" s="83">
        <f>K29*O$3</f>
        <v>0</v>
      </c>
      <c r="P29" s="83">
        <f>L29*P$3</f>
        <v>165375</v>
      </c>
      <c r="Q29" s="83">
        <f>N29+O29+P29</f>
        <v>902899.4974999999</v>
      </c>
      <c r="R29" s="83">
        <f>N29*R$3</f>
        <v>792838.8348124999</v>
      </c>
      <c r="S29" s="83">
        <f>O29*S$3</f>
        <v>0</v>
      </c>
      <c r="T29" s="83">
        <f>P29*T$3</f>
        <v>173643.75</v>
      </c>
      <c r="U29" s="83">
        <f>R29+S29+T29</f>
        <v>966482.5848124999</v>
      </c>
      <c r="V29" s="83">
        <f>I29+M29+Q29+U29</f>
        <v>3501155.3823125</v>
      </c>
    </row>
    <row r="30" spans="1:22" ht="12.75">
      <c r="A30" s="13"/>
      <c r="B30" s="143"/>
      <c r="C30" s="68"/>
      <c r="D30" s="141" t="s">
        <v>35</v>
      </c>
      <c r="E30" s="141"/>
      <c r="F30" s="73">
        <f>F29</f>
        <v>638204</v>
      </c>
      <c r="G30" s="73">
        <f aca="true" t="shared" si="24" ref="G30:V30">G29</f>
        <v>0</v>
      </c>
      <c r="H30" s="73">
        <f t="shared" si="24"/>
        <v>150000</v>
      </c>
      <c r="I30" s="73">
        <f t="shared" si="24"/>
        <v>788204</v>
      </c>
      <c r="J30" s="73">
        <f t="shared" si="24"/>
        <v>686069.2999999999</v>
      </c>
      <c r="K30" s="73">
        <f t="shared" si="24"/>
        <v>0</v>
      </c>
      <c r="L30" s="73">
        <f t="shared" si="24"/>
        <v>157500</v>
      </c>
      <c r="M30" s="73">
        <f t="shared" si="24"/>
        <v>843569.2999999999</v>
      </c>
      <c r="N30" s="73">
        <f t="shared" si="24"/>
        <v>737524.4974999999</v>
      </c>
      <c r="O30" s="73">
        <f t="shared" si="24"/>
        <v>0</v>
      </c>
      <c r="P30" s="73">
        <f t="shared" si="24"/>
        <v>165375</v>
      </c>
      <c r="Q30" s="73">
        <f t="shared" si="24"/>
        <v>902899.4974999999</v>
      </c>
      <c r="R30" s="73">
        <f t="shared" si="24"/>
        <v>792838.8348124999</v>
      </c>
      <c r="S30" s="73">
        <f t="shared" si="24"/>
        <v>0</v>
      </c>
      <c r="T30" s="73">
        <f t="shared" si="24"/>
        <v>173643.75</v>
      </c>
      <c r="U30" s="73">
        <f t="shared" si="24"/>
        <v>966482.5848124999</v>
      </c>
      <c r="V30" s="73">
        <f t="shared" si="24"/>
        <v>3501155.3823125</v>
      </c>
    </row>
    <row r="31" spans="1:22" ht="38.25">
      <c r="A31" s="13"/>
      <c r="B31" s="143"/>
      <c r="C31" s="68" t="s">
        <v>142</v>
      </c>
      <c r="D31" s="142" t="s">
        <v>151</v>
      </c>
      <c r="E31" s="69" t="s">
        <v>152</v>
      </c>
      <c r="F31" s="91">
        <v>800</v>
      </c>
      <c r="G31" s="83">
        <v>0</v>
      </c>
      <c r="H31" s="83">
        <v>0</v>
      </c>
      <c r="I31" s="83">
        <f>F31+G31+H31</f>
        <v>800</v>
      </c>
      <c r="J31" s="83">
        <f aca="true" t="shared" si="25" ref="J31:L33">F31*J$3</f>
        <v>860</v>
      </c>
      <c r="K31" s="83">
        <f t="shared" si="25"/>
        <v>0</v>
      </c>
      <c r="L31" s="83">
        <f t="shared" si="25"/>
        <v>0</v>
      </c>
      <c r="M31" s="83">
        <f>J31+K31+L31</f>
        <v>860</v>
      </c>
      <c r="N31" s="83">
        <f aca="true" t="shared" si="26" ref="N31:P33">J31*N$3</f>
        <v>924.5</v>
      </c>
      <c r="O31" s="83">
        <f t="shared" si="26"/>
        <v>0</v>
      </c>
      <c r="P31" s="83">
        <f t="shared" si="26"/>
        <v>0</v>
      </c>
      <c r="Q31" s="83">
        <f>N31+O31+P31</f>
        <v>924.5</v>
      </c>
      <c r="R31" s="83">
        <f aca="true" t="shared" si="27" ref="R31:T33">N31*R$3</f>
        <v>993.8375</v>
      </c>
      <c r="S31" s="83">
        <f t="shared" si="27"/>
        <v>0</v>
      </c>
      <c r="T31" s="83">
        <f t="shared" si="27"/>
        <v>0</v>
      </c>
      <c r="U31" s="83">
        <f>R31+S31+T31</f>
        <v>993.8375</v>
      </c>
      <c r="V31" s="83">
        <f>I31+M31+Q31+U31</f>
        <v>3578.3375</v>
      </c>
    </row>
    <row r="32" spans="1:22" ht="38.25">
      <c r="A32" s="13"/>
      <c r="B32" s="143"/>
      <c r="C32" s="68"/>
      <c r="D32" s="143"/>
      <c r="E32" s="69" t="s">
        <v>153</v>
      </c>
      <c r="F32" s="91">
        <v>1000</v>
      </c>
      <c r="G32" s="83">
        <v>0</v>
      </c>
      <c r="H32" s="83">
        <v>0</v>
      </c>
      <c r="I32" s="83">
        <f>F32+G32+H32</f>
        <v>1000</v>
      </c>
      <c r="J32" s="83">
        <f t="shared" si="25"/>
        <v>1075</v>
      </c>
      <c r="K32" s="83">
        <f t="shared" si="25"/>
        <v>0</v>
      </c>
      <c r="L32" s="83">
        <f t="shared" si="25"/>
        <v>0</v>
      </c>
      <c r="M32" s="83">
        <f>J32+K32+L32</f>
        <v>1075</v>
      </c>
      <c r="N32" s="83">
        <f t="shared" si="26"/>
        <v>1155.625</v>
      </c>
      <c r="O32" s="83">
        <f t="shared" si="26"/>
        <v>0</v>
      </c>
      <c r="P32" s="83">
        <f t="shared" si="26"/>
        <v>0</v>
      </c>
      <c r="Q32" s="83">
        <f>N32+O32+P32</f>
        <v>1155.625</v>
      </c>
      <c r="R32" s="83">
        <f t="shared" si="27"/>
        <v>1242.296875</v>
      </c>
      <c r="S32" s="83">
        <f t="shared" si="27"/>
        <v>0</v>
      </c>
      <c r="T32" s="83">
        <f t="shared" si="27"/>
        <v>0</v>
      </c>
      <c r="U32" s="83">
        <f>R32+S32+T32</f>
        <v>1242.296875</v>
      </c>
      <c r="V32" s="83">
        <f>I32+M32+Q32+U32</f>
        <v>4472.921875</v>
      </c>
    </row>
    <row r="33" spans="1:22" ht="63.75">
      <c r="A33" s="13"/>
      <c r="B33" s="143"/>
      <c r="C33" s="92" t="s">
        <v>143</v>
      </c>
      <c r="D33" s="144"/>
      <c r="E33" s="69" t="s">
        <v>154</v>
      </c>
      <c r="F33" s="91">
        <v>750</v>
      </c>
      <c r="G33" s="83">
        <v>0</v>
      </c>
      <c r="H33" s="83">
        <v>0</v>
      </c>
      <c r="I33" s="83">
        <f>F33+G33+H33</f>
        <v>750</v>
      </c>
      <c r="J33" s="83">
        <f t="shared" si="25"/>
        <v>806.25</v>
      </c>
      <c r="K33" s="83">
        <f t="shared" si="25"/>
        <v>0</v>
      </c>
      <c r="L33" s="83">
        <f t="shared" si="25"/>
        <v>0</v>
      </c>
      <c r="M33" s="83">
        <f>J33+K33+L33</f>
        <v>806.25</v>
      </c>
      <c r="N33" s="83">
        <f t="shared" si="26"/>
        <v>866.71875</v>
      </c>
      <c r="O33" s="83">
        <f t="shared" si="26"/>
        <v>0</v>
      </c>
      <c r="P33" s="83">
        <f t="shared" si="26"/>
        <v>0</v>
      </c>
      <c r="Q33" s="83">
        <f>N33+O33+P33</f>
        <v>866.71875</v>
      </c>
      <c r="R33" s="83">
        <f t="shared" si="27"/>
        <v>931.72265625</v>
      </c>
      <c r="S33" s="83">
        <f t="shared" si="27"/>
        <v>0</v>
      </c>
      <c r="T33" s="83">
        <f t="shared" si="27"/>
        <v>0</v>
      </c>
      <c r="U33" s="83">
        <f>R33+S33+T33</f>
        <v>931.72265625</v>
      </c>
      <c r="V33" s="83">
        <f>I33+M33+Q33+U33</f>
        <v>3354.69140625</v>
      </c>
    </row>
    <row r="34" spans="1:22" ht="12.75">
      <c r="A34" s="13"/>
      <c r="B34" s="143"/>
      <c r="C34" s="72"/>
      <c r="D34" s="141" t="s">
        <v>35</v>
      </c>
      <c r="E34" s="141"/>
      <c r="F34" s="73">
        <f>F31+F32+F33</f>
        <v>2550</v>
      </c>
      <c r="G34" s="73">
        <f aca="true" t="shared" si="28" ref="G34:V34">G31+G32+G33</f>
        <v>0</v>
      </c>
      <c r="H34" s="73">
        <f t="shared" si="28"/>
        <v>0</v>
      </c>
      <c r="I34" s="73">
        <f t="shared" si="28"/>
        <v>2550</v>
      </c>
      <c r="J34" s="73">
        <f t="shared" si="28"/>
        <v>2741.25</v>
      </c>
      <c r="K34" s="73">
        <f t="shared" si="28"/>
        <v>0</v>
      </c>
      <c r="L34" s="73">
        <f t="shared" si="28"/>
        <v>0</v>
      </c>
      <c r="M34" s="73">
        <f t="shared" si="28"/>
        <v>2741.25</v>
      </c>
      <c r="N34" s="73">
        <f t="shared" si="28"/>
        <v>2946.84375</v>
      </c>
      <c r="O34" s="73">
        <f t="shared" si="28"/>
        <v>0</v>
      </c>
      <c r="P34" s="73">
        <f t="shared" si="28"/>
        <v>0</v>
      </c>
      <c r="Q34" s="73">
        <f t="shared" si="28"/>
        <v>2946.84375</v>
      </c>
      <c r="R34" s="73">
        <f t="shared" si="28"/>
        <v>3167.85703125</v>
      </c>
      <c r="S34" s="73">
        <f t="shared" si="28"/>
        <v>0</v>
      </c>
      <c r="T34" s="73">
        <f t="shared" si="28"/>
        <v>0</v>
      </c>
      <c r="U34" s="73">
        <f t="shared" si="28"/>
        <v>3167.85703125</v>
      </c>
      <c r="V34" s="73">
        <f t="shared" si="28"/>
        <v>11405.95078125</v>
      </c>
    </row>
    <row r="35" spans="1:22" ht="76.5" customHeight="1">
      <c r="A35" s="13"/>
      <c r="B35" s="143"/>
      <c r="C35" s="68" t="s">
        <v>144</v>
      </c>
      <c r="D35" s="65" t="s">
        <v>155</v>
      </c>
      <c r="E35" s="69" t="s">
        <v>156</v>
      </c>
      <c r="F35" s="83">
        <v>33211</v>
      </c>
      <c r="G35" s="83">
        <v>0</v>
      </c>
      <c r="H35" s="83">
        <v>0</v>
      </c>
      <c r="I35" s="83">
        <f>F35+G35+H35</f>
        <v>33211</v>
      </c>
      <c r="J35" s="83">
        <f>F35*J$3</f>
        <v>35701.825</v>
      </c>
      <c r="K35" s="83">
        <f>G35*K$3</f>
        <v>0</v>
      </c>
      <c r="L35" s="83">
        <f>H35*L$3</f>
        <v>0</v>
      </c>
      <c r="M35" s="83">
        <f>J35+K35+L35</f>
        <v>35701.825</v>
      </c>
      <c r="N35" s="83">
        <f>J35*N$3</f>
        <v>38379.46187499999</v>
      </c>
      <c r="O35" s="83">
        <f>K35*O$3</f>
        <v>0</v>
      </c>
      <c r="P35" s="83">
        <f>L35*P$3</f>
        <v>0</v>
      </c>
      <c r="Q35" s="83">
        <f>N35+O35+P35</f>
        <v>38379.46187499999</v>
      </c>
      <c r="R35" s="83">
        <f>N35*R$3</f>
        <v>41257.92151562499</v>
      </c>
      <c r="S35" s="83">
        <f>O35*S$3</f>
        <v>0</v>
      </c>
      <c r="T35" s="83">
        <f>P35*T$3</f>
        <v>0</v>
      </c>
      <c r="U35" s="83">
        <f>R35+S35+T35</f>
        <v>41257.92151562499</v>
      </c>
      <c r="V35" s="83">
        <f>I35+M35+Q35+U35</f>
        <v>148550.208390625</v>
      </c>
    </row>
    <row r="36" spans="1:22" ht="12.75">
      <c r="A36" s="13"/>
      <c r="B36" s="143"/>
      <c r="C36" s="68"/>
      <c r="D36" s="141" t="s">
        <v>35</v>
      </c>
      <c r="E36" s="141"/>
      <c r="F36" s="73">
        <f>SUM(F35)</f>
        <v>33211</v>
      </c>
      <c r="G36" s="73">
        <f aca="true" t="shared" si="29" ref="G36:V36">SUM(G35)</f>
        <v>0</v>
      </c>
      <c r="H36" s="73">
        <f t="shared" si="29"/>
        <v>0</v>
      </c>
      <c r="I36" s="73">
        <f t="shared" si="29"/>
        <v>33211</v>
      </c>
      <c r="J36" s="73">
        <f t="shared" si="29"/>
        <v>35701.825</v>
      </c>
      <c r="K36" s="73">
        <f t="shared" si="29"/>
        <v>0</v>
      </c>
      <c r="L36" s="73">
        <f t="shared" si="29"/>
        <v>0</v>
      </c>
      <c r="M36" s="73">
        <f t="shared" si="29"/>
        <v>35701.825</v>
      </c>
      <c r="N36" s="73">
        <f t="shared" si="29"/>
        <v>38379.46187499999</v>
      </c>
      <c r="O36" s="73">
        <f t="shared" si="29"/>
        <v>0</v>
      </c>
      <c r="P36" s="73">
        <f t="shared" si="29"/>
        <v>0</v>
      </c>
      <c r="Q36" s="73">
        <f t="shared" si="29"/>
        <v>38379.46187499999</v>
      </c>
      <c r="R36" s="73">
        <f t="shared" si="29"/>
        <v>41257.92151562499</v>
      </c>
      <c r="S36" s="73">
        <f t="shared" si="29"/>
        <v>0</v>
      </c>
      <c r="T36" s="73">
        <f t="shared" si="29"/>
        <v>0</v>
      </c>
      <c r="U36" s="73">
        <f t="shared" si="29"/>
        <v>41257.92151562499</v>
      </c>
      <c r="V36" s="73">
        <f t="shared" si="29"/>
        <v>148550.208390625</v>
      </c>
    </row>
    <row r="37" spans="1:22" ht="63.75">
      <c r="A37" s="13"/>
      <c r="B37" s="143"/>
      <c r="C37" s="68" t="s">
        <v>145</v>
      </c>
      <c r="D37" s="93" t="s">
        <v>3</v>
      </c>
      <c r="E37" s="69" t="s">
        <v>157</v>
      </c>
      <c r="F37" s="91">
        <v>1000</v>
      </c>
      <c r="G37" s="83">
        <v>0</v>
      </c>
      <c r="H37" s="83">
        <v>0</v>
      </c>
      <c r="I37" s="83">
        <f aca="true" t="shared" si="30" ref="I37:I61">F37+G37+H37</f>
        <v>1000</v>
      </c>
      <c r="J37" s="83">
        <f aca="true" t="shared" si="31" ref="J37:J60">F37*J$3</f>
        <v>1075</v>
      </c>
      <c r="K37" s="83">
        <f aca="true" t="shared" si="32" ref="K37:K61">G37*K$3</f>
        <v>0</v>
      </c>
      <c r="L37" s="83">
        <f aca="true" t="shared" si="33" ref="L37:L61">H37*L$3</f>
        <v>0</v>
      </c>
      <c r="M37" s="83">
        <f aca="true" t="shared" si="34" ref="M37:M61">J37+K37+L37</f>
        <v>1075</v>
      </c>
      <c r="N37" s="83">
        <f aca="true" t="shared" si="35" ref="N37:N61">J37*N$3</f>
        <v>1155.625</v>
      </c>
      <c r="O37" s="83">
        <f aca="true" t="shared" si="36" ref="O37:O61">K37*O$3</f>
        <v>0</v>
      </c>
      <c r="P37" s="83">
        <f aca="true" t="shared" si="37" ref="P37:P60">L37*P$3</f>
        <v>0</v>
      </c>
      <c r="Q37" s="83">
        <f aca="true" t="shared" si="38" ref="Q37:Q61">N37+O37+P37</f>
        <v>1155.625</v>
      </c>
      <c r="R37" s="83">
        <f aca="true" t="shared" si="39" ref="R37:R61">N37*R$3</f>
        <v>1242.296875</v>
      </c>
      <c r="S37" s="83">
        <f aca="true" t="shared" si="40" ref="S37:S61">O37*S$3</f>
        <v>0</v>
      </c>
      <c r="T37" s="83">
        <f aca="true" t="shared" si="41" ref="T37:T61">P37*T$3</f>
        <v>0</v>
      </c>
      <c r="U37" s="83">
        <f aca="true" t="shared" si="42" ref="U37:U61">R37+S37+T37</f>
        <v>1242.296875</v>
      </c>
      <c r="V37" s="83">
        <f aca="true" t="shared" si="43" ref="V37:V61">I37+M37+Q37+U37</f>
        <v>4472.921875</v>
      </c>
    </row>
    <row r="38" spans="1:22" ht="114.75">
      <c r="A38" s="13"/>
      <c r="B38" s="143"/>
      <c r="C38" s="68" t="s">
        <v>146</v>
      </c>
      <c r="D38" s="94"/>
      <c r="E38" s="69" t="s">
        <v>158</v>
      </c>
      <c r="F38" s="91">
        <v>900</v>
      </c>
      <c r="G38" s="83">
        <v>0</v>
      </c>
      <c r="H38" s="83">
        <v>0</v>
      </c>
      <c r="I38" s="83">
        <f t="shared" si="30"/>
        <v>900</v>
      </c>
      <c r="J38" s="83">
        <f t="shared" si="31"/>
        <v>967.5</v>
      </c>
      <c r="K38" s="83">
        <f t="shared" si="32"/>
        <v>0</v>
      </c>
      <c r="L38" s="83">
        <f t="shared" si="33"/>
        <v>0</v>
      </c>
      <c r="M38" s="83">
        <f t="shared" si="34"/>
        <v>967.5</v>
      </c>
      <c r="N38" s="83">
        <f t="shared" si="35"/>
        <v>1040.0625</v>
      </c>
      <c r="O38" s="83">
        <f t="shared" si="36"/>
        <v>0</v>
      </c>
      <c r="P38" s="83">
        <f t="shared" si="37"/>
        <v>0</v>
      </c>
      <c r="Q38" s="83">
        <f t="shared" si="38"/>
        <v>1040.0625</v>
      </c>
      <c r="R38" s="83">
        <f t="shared" si="39"/>
        <v>1118.0671875</v>
      </c>
      <c r="S38" s="83">
        <f t="shared" si="40"/>
        <v>0</v>
      </c>
      <c r="T38" s="83">
        <f t="shared" si="41"/>
        <v>0</v>
      </c>
      <c r="U38" s="83">
        <f t="shared" si="42"/>
        <v>1118.0671875</v>
      </c>
      <c r="V38" s="83">
        <f t="shared" si="43"/>
        <v>4025.6296875</v>
      </c>
    </row>
    <row r="39" spans="1:22" ht="63.75">
      <c r="A39" s="13"/>
      <c r="B39" s="143"/>
      <c r="C39" s="68" t="s">
        <v>147</v>
      </c>
      <c r="D39" s="94"/>
      <c r="E39" s="69" t="s">
        <v>159</v>
      </c>
      <c r="F39" s="91">
        <v>1200</v>
      </c>
      <c r="G39" s="83">
        <v>0</v>
      </c>
      <c r="H39" s="83">
        <v>0</v>
      </c>
      <c r="I39" s="83">
        <f t="shared" si="30"/>
        <v>1200</v>
      </c>
      <c r="J39" s="83">
        <f t="shared" si="31"/>
        <v>1290</v>
      </c>
      <c r="K39" s="83">
        <f t="shared" si="32"/>
        <v>0</v>
      </c>
      <c r="L39" s="83">
        <f t="shared" si="33"/>
        <v>0</v>
      </c>
      <c r="M39" s="83">
        <f t="shared" si="34"/>
        <v>1290</v>
      </c>
      <c r="N39" s="83">
        <f t="shared" si="35"/>
        <v>1386.75</v>
      </c>
      <c r="O39" s="83">
        <f t="shared" si="36"/>
        <v>0</v>
      </c>
      <c r="P39" s="83">
        <f t="shared" si="37"/>
        <v>0</v>
      </c>
      <c r="Q39" s="83">
        <f t="shared" si="38"/>
        <v>1386.75</v>
      </c>
      <c r="R39" s="83">
        <f t="shared" si="39"/>
        <v>1490.75625</v>
      </c>
      <c r="S39" s="83">
        <f t="shared" si="40"/>
        <v>0</v>
      </c>
      <c r="T39" s="83">
        <f t="shared" si="41"/>
        <v>0</v>
      </c>
      <c r="U39" s="83">
        <f t="shared" si="42"/>
        <v>1490.75625</v>
      </c>
      <c r="V39" s="83">
        <f t="shared" si="43"/>
        <v>5367.50625</v>
      </c>
    </row>
    <row r="40" spans="1:22" ht="63.75">
      <c r="A40" s="13"/>
      <c r="B40" s="143"/>
      <c r="C40" s="68"/>
      <c r="D40" s="94"/>
      <c r="E40" s="69" t="s">
        <v>160</v>
      </c>
      <c r="F40" s="91">
        <v>1100</v>
      </c>
      <c r="G40" s="83">
        <v>0</v>
      </c>
      <c r="H40" s="83">
        <v>0</v>
      </c>
      <c r="I40" s="83">
        <f t="shared" si="30"/>
        <v>1100</v>
      </c>
      <c r="J40" s="83">
        <f t="shared" si="31"/>
        <v>1182.5</v>
      </c>
      <c r="K40" s="83">
        <f t="shared" si="32"/>
        <v>0</v>
      </c>
      <c r="L40" s="83">
        <f t="shared" si="33"/>
        <v>0</v>
      </c>
      <c r="M40" s="83">
        <f t="shared" si="34"/>
        <v>1182.5</v>
      </c>
      <c r="N40" s="83">
        <f t="shared" si="35"/>
        <v>1271.1875</v>
      </c>
      <c r="O40" s="83">
        <f t="shared" si="36"/>
        <v>0</v>
      </c>
      <c r="P40" s="83">
        <f t="shared" si="37"/>
        <v>0</v>
      </c>
      <c r="Q40" s="83">
        <f t="shared" si="38"/>
        <v>1271.1875</v>
      </c>
      <c r="R40" s="83">
        <f t="shared" si="39"/>
        <v>1366.5265625</v>
      </c>
      <c r="S40" s="83">
        <f t="shared" si="40"/>
        <v>0</v>
      </c>
      <c r="T40" s="83">
        <f t="shared" si="41"/>
        <v>0</v>
      </c>
      <c r="U40" s="83">
        <f t="shared" si="42"/>
        <v>1366.5265625</v>
      </c>
      <c r="V40" s="83">
        <f t="shared" si="43"/>
        <v>4920.2140625</v>
      </c>
    </row>
    <row r="41" spans="1:22" ht="102">
      <c r="A41" s="13"/>
      <c r="B41" s="143"/>
      <c r="C41" s="68" t="s">
        <v>148</v>
      </c>
      <c r="D41" s="94"/>
      <c r="E41" s="69" t="s">
        <v>161</v>
      </c>
      <c r="F41" s="91">
        <v>1000</v>
      </c>
      <c r="G41" s="83">
        <v>0</v>
      </c>
      <c r="H41" s="83">
        <v>0</v>
      </c>
      <c r="I41" s="83">
        <f t="shared" si="30"/>
        <v>1000</v>
      </c>
      <c r="J41" s="83">
        <f t="shared" si="31"/>
        <v>1075</v>
      </c>
      <c r="K41" s="83">
        <f t="shared" si="32"/>
        <v>0</v>
      </c>
      <c r="L41" s="83">
        <f t="shared" si="33"/>
        <v>0</v>
      </c>
      <c r="M41" s="83">
        <f t="shared" si="34"/>
        <v>1075</v>
      </c>
      <c r="N41" s="83">
        <f t="shared" si="35"/>
        <v>1155.625</v>
      </c>
      <c r="O41" s="83">
        <f t="shared" si="36"/>
        <v>0</v>
      </c>
      <c r="P41" s="83">
        <f t="shared" si="37"/>
        <v>0</v>
      </c>
      <c r="Q41" s="83">
        <f t="shared" si="38"/>
        <v>1155.625</v>
      </c>
      <c r="R41" s="83">
        <f t="shared" si="39"/>
        <v>1242.296875</v>
      </c>
      <c r="S41" s="83">
        <f t="shared" si="40"/>
        <v>0</v>
      </c>
      <c r="T41" s="83">
        <f t="shared" si="41"/>
        <v>0</v>
      </c>
      <c r="U41" s="83">
        <f t="shared" si="42"/>
        <v>1242.296875</v>
      </c>
      <c r="V41" s="83">
        <f t="shared" si="43"/>
        <v>4472.921875</v>
      </c>
    </row>
    <row r="42" spans="1:22" ht="63.75">
      <c r="A42" s="13"/>
      <c r="B42" s="143"/>
      <c r="C42" s="68" t="s">
        <v>149</v>
      </c>
      <c r="D42" s="94"/>
      <c r="E42" s="69" t="s">
        <v>162</v>
      </c>
      <c r="F42" s="91">
        <v>1000</v>
      </c>
      <c r="G42" s="83">
        <v>0</v>
      </c>
      <c r="H42" s="83">
        <v>0</v>
      </c>
      <c r="I42" s="83">
        <f t="shared" si="30"/>
        <v>1000</v>
      </c>
      <c r="J42" s="83">
        <f t="shared" si="31"/>
        <v>1075</v>
      </c>
      <c r="K42" s="83">
        <f t="shared" si="32"/>
        <v>0</v>
      </c>
      <c r="L42" s="83">
        <f t="shared" si="33"/>
        <v>0</v>
      </c>
      <c r="M42" s="83">
        <f t="shared" si="34"/>
        <v>1075</v>
      </c>
      <c r="N42" s="83">
        <f t="shared" si="35"/>
        <v>1155.625</v>
      </c>
      <c r="O42" s="83">
        <f t="shared" si="36"/>
        <v>0</v>
      </c>
      <c r="P42" s="83">
        <f t="shared" si="37"/>
        <v>0</v>
      </c>
      <c r="Q42" s="83">
        <f t="shared" si="38"/>
        <v>1155.625</v>
      </c>
      <c r="R42" s="83">
        <f t="shared" si="39"/>
        <v>1242.296875</v>
      </c>
      <c r="S42" s="83">
        <f t="shared" si="40"/>
        <v>0</v>
      </c>
      <c r="T42" s="83">
        <f t="shared" si="41"/>
        <v>0</v>
      </c>
      <c r="U42" s="83">
        <f t="shared" si="42"/>
        <v>1242.296875</v>
      </c>
      <c r="V42" s="83">
        <f t="shared" si="43"/>
        <v>4472.921875</v>
      </c>
    </row>
    <row r="43" spans="1:22" ht="63.75">
      <c r="A43" s="13"/>
      <c r="B43" s="143"/>
      <c r="C43" s="68"/>
      <c r="D43" s="94"/>
      <c r="E43" s="69" t="s">
        <v>163</v>
      </c>
      <c r="F43" s="91">
        <v>1200</v>
      </c>
      <c r="G43" s="83">
        <v>0</v>
      </c>
      <c r="H43" s="83">
        <v>0</v>
      </c>
      <c r="I43" s="83">
        <f t="shared" si="30"/>
        <v>1200</v>
      </c>
      <c r="J43" s="83">
        <f t="shared" si="31"/>
        <v>1290</v>
      </c>
      <c r="K43" s="83">
        <f t="shared" si="32"/>
        <v>0</v>
      </c>
      <c r="L43" s="83">
        <f t="shared" si="33"/>
        <v>0</v>
      </c>
      <c r="M43" s="83">
        <f t="shared" si="34"/>
        <v>1290</v>
      </c>
      <c r="N43" s="83">
        <f t="shared" si="35"/>
        <v>1386.75</v>
      </c>
      <c r="O43" s="83">
        <f t="shared" si="36"/>
        <v>0</v>
      </c>
      <c r="P43" s="83">
        <f t="shared" si="37"/>
        <v>0</v>
      </c>
      <c r="Q43" s="83">
        <f t="shared" si="38"/>
        <v>1386.75</v>
      </c>
      <c r="R43" s="83">
        <f t="shared" si="39"/>
        <v>1490.75625</v>
      </c>
      <c r="S43" s="83">
        <f t="shared" si="40"/>
        <v>0</v>
      </c>
      <c r="T43" s="83">
        <f t="shared" si="41"/>
        <v>0</v>
      </c>
      <c r="U43" s="83">
        <f t="shared" si="42"/>
        <v>1490.75625</v>
      </c>
      <c r="V43" s="83">
        <f t="shared" si="43"/>
        <v>5367.50625</v>
      </c>
    </row>
    <row r="44" spans="1:22" ht="76.5">
      <c r="A44" s="13"/>
      <c r="B44" s="143"/>
      <c r="C44" s="84"/>
      <c r="D44" s="94"/>
      <c r="E44" s="69" t="s">
        <v>4</v>
      </c>
      <c r="F44" s="91">
        <v>1000</v>
      </c>
      <c r="G44" s="83">
        <v>0</v>
      </c>
      <c r="H44" s="83">
        <v>0</v>
      </c>
      <c r="I44" s="83">
        <f t="shared" si="30"/>
        <v>1000</v>
      </c>
      <c r="J44" s="83">
        <f t="shared" si="31"/>
        <v>1075</v>
      </c>
      <c r="K44" s="83">
        <f t="shared" si="32"/>
        <v>0</v>
      </c>
      <c r="L44" s="83">
        <f t="shared" si="33"/>
        <v>0</v>
      </c>
      <c r="M44" s="83">
        <f t="shared" si="34"/>
        <v>1075</v>
      </c>
      <c r="N44" s="83">
        <f t="shared" si="35"/>
        <v>1155.625</v>
      </c>
      <c r="O44" s="83">
        <f t="shared" si="36"/>
        <v>0</v>
      </c>
      <c r="P44" s="83">
        <f t="shared" si="37"/>
        <v>0</v>
      </c>
      <c r="Q44" s="83">
        <f t="shared" si="38"/>
        <v>1155.625</v>
      </c>
      <c r="R44" s="83">
        <f t="shared" si="39"/>
        <v>1242.296875</v>
      </c>
      <c r="S44" s="83">
        <f t="shared" si="40"/>
        <v>0</v>
      </c>
      <c r="T44" s="83">
        <f t="shared" si="41"/>
        <v>0</v>
      </c>
      <c r="U44" s="83">
        <f t="shared" si="42"/>
        <v>1242.296875</v>
      </c>
      <c r="V44" s="83">
        <f t="shared" si="43"/>
        <v>4472.921875</v>
      </c>
    </row>
    <row r="45" spans="1:22" ht="114.75">
      <c r="A45" s="13"/>
      <c r="B45" s="143"/>
      <c r="C45" s="84"/>
      <c r="D45" s="94"/>
      <c r="E45" s="69" t="s">
        <v>164</v>
      </c>
      <c r="F45" s="91">
        <v>1000</v>
      </c>
      <c r="G45" s="83">
        <v>0</v>
      </c>
      <c r="H45" s="83">
        <v>0</v>
      </c>
      <c r="I45" s="83">
        <f t="shared" si="30"/>
        <v>1000</v>
      </c>
      <c r="J45" s="83">
        <f t="shared" si="31"/>
        <v>1075</v>
      </c>
      <c r="K45" s="83">
        <f t="shared" si="32"/>
        <v>0</v>
      </c>
      <c r="L45" s="83">
        <f t="shared" si="33"/>
        <v>0</v>
      </c>
      <c r="M45" s="83">
        <f t="shared" si="34"/>
        <v>1075</v>
      </c>
      <c r="N45" s="83">
        <f t="shared" si="35"/>
        <v>1155.625</v>
      </c>
      <c r="O45" s="83">
        <f t="shared" si="36"/>
        <v>0</v>
      </c>
      <c r="P45" s="83">
        <f t="shared" si="37"/>
        <v>0</v>
      </c>
      <c r="Q45" s="83">
        <f t="shared" si="38"/>
        <v>1155.625</v>
      </c>
      <c r="R45" s="83">
        <f t="shared" si="39"/>
        <v>1242.296875</v>
      </c>
      <c r="S45" s="83">
        <f t="shared" si="40"/>
        <v>0</v>
      </c>
      <c r="T45" s="83">
        <f t="shared" si="41"/>
        <v>0</v>
      </c>
      <c r="U45" s="83">
        <f t="shared" si="42"/>
        <v>1242.296875</v>
      </c>
      <c r="V45" s="83">
        <f t="shared" si="43"/>
        <v>4472.921875</v>
      </c>
    </row>
    <row r="46" spans="1:22" ht="38.25">
      <c r="A46" s="13"/>
      <c r="B46" s="143"/>
      <c r="C46" s="84"/>
      <c r="D46" s="94"/>
      <c r="E46" s="69" t="s">
        <v>165</v>
      </c>
      <c r="F46" s="91">
        <v>1000</v>
      </c>
      <c r="G46" s="83">
        <v>0</v>
      </c>
      <c r="H46" s="83">
        <v>0</v>
      </c>
      <c r="I46" s="83">
        <f t="shared" si="30"/>
        <v>1000</v>
      </c>
      <c r="J46" s="83">
        <f t="shared" si="31"/>
        <v>1075</v>
      </c>
      <c r="K46" s="83">
        <f t="shared" si="32"/>
        <v>0</v>
      </c>
      <c r="L46" s="83">
        <f t="shared" si="33"/>
        <v>0</v>
      </c>
      <c r="M46" s="83">
        <f t="shared" si="34"/>
        <v>1075</v>
      </c>
      <c r="N46" s="83">
        <f t="shared" si="35"/>
        <v>1155.625</v>
      </c>
      <c r="O46" s="83">
        <f t="shared" si="36"/>
        <v>0</v>
      </c>
      <c r="P46" s="83">
        <f t="shared" si="37"/>
        <v>0</v>
      </c>
      <c r="Q46" s="83">
        <f t="shared" si="38"/>
        <v>1155.625</v>
      </c>
      <c r="R46" s="83">
        <f t="shared" si="39"/>
        <v>1242.296875</v>
      </c>
      <c r="S46" s="83">
        <f t="shared" si="40"/>
        <v>0</v>
      </c>
      <c r="T46" s="83">
        <f t="shared" si="41"/>
        <v>0</v>
      </c>
      <c r="U46" s="83">
        <f t="shared" si="42"/>
        <v>1242.296875</v>
      </c>
      <c r="V46" s="83">
        <f t="shared" si="43"/>
        <v>4472.921875</v>
      </c>
    </row>
    <row r="47" spans="1:22" ht="63.75">
      <c r="A47" s="13"/>
      <c r="B47" s="143"/>
      <c r="C47" s="84"/>
      <c r="D47" s="94"/>
      <c r="E47" s="69" t="s">
        <v>166</v>
      </c>
      <c r="F47" s="91">
        <v>800</v>
      </c>
      <c r="G47" s="83">
        <v>0</v>
      </c>
      <c r="H47" s="83">
        <v>0</v>
      </c>
      <c r="I47" s="83">
        <f t="shared" si="30"/>
        <v>800</v>
      </c>
      <c r="J47" s="83">
        <f t="shared" si="31"/>
        <v>860</v>
      </c>
      <c r="K47" s="83">
        <f t="shared" si="32"/>
        <v>0</v>
      </c>
      <c r="L47" s="83">
        <f t="shared" si="33"/>
        <v>0</v>
      </c>
      <c r="M47" s="83">
        <f t="shared" si="34"/>
        <v>860</v>
      </c>
      <c r="N47" s="83">
        <f t="shared" si="35"/>
        <v>924.5</v>
      </c>
      <c r="O47" s="83">
        <f t="shared" si="36"/>
        <v>0</v>
      </c>
      <c r="P47" s="83">
        <f t="shared" si="37"/>
        <v>0</v>
      </c>
      <c r="Q47" s="83">
        <f t="shared" si="38"/>
        <v>924.5</v>
      </c>
      <c r="R47" s="83">
        <f t="shared" si="39"/>
        <v>993.8375</v>
      </c>
      <c r="S47" s="83">
        <f t="shared" si="40"/>
        <v>0</v>
      </c>
      <c r="T47" s="83">
        <f t="shared" si="41"/>
        <v>0</v>
      </c>
      <c r="U47" s="83">
        <f t="shared" si="42"/>
        <v>993.8375</v>
      </c>
      <c r="V47" s="83">
        <f t="shared" si="43"/>
        <v>3578.3375</v>
      </c>
    </row>
    <row r="48" spans="1:22" ht="76.5">
      <c r="A48" s="13"/>
      <c r="B48" s="143"/>
      <c r="C48" s="84"/>
      <c r="D48" s="94"/>
      <c r="E48" s="69" t="s">
        <v>167</v>
      </c>
      <c r="F48" s="91">
        <v>1200</v>
      </c>
      <c r="G48" s="83">
        <v>0</v>
      </c>
      <c r="H48" s="83">
        <v>0</v>
      </c>
      <c r="I48" s="83">
        <f t="shared" si="30"/>
        <v>1200</v>
      </c>
      <c r="J48" s="83">
        <f t="shared" si="31"/>
        <v>1290</v>
      </c>
      <c r="K48" s="83">
        <f t="shared" si="32"/>
        <v>0</v>
      </c>
      <c r="L48" s="83">
        <f t="shared" si="33"/>
        <v>0</v>
      </c>
      <c r="M48" s="83">
        <f t="shared" si="34"/>
        <v>1290</v>
      </c>
      <c r="N48" s="83">
        <f t="shared" si="35"/>
        <v>1386.75</v>
      </c>
      <c r="O48" s="83">
        <f t="shared" si="36"/>
        <v>0</v>
      </c>
      <c r="P48" s="83">
        <f t="shared" si="37"/>
        <v>0</v>
      </c>
      <c r="Q48" s="83">
        <f t="shared" si="38"/>
        <v>1386.75</v>
      </c>
      <c r="R48" s="83">
        <f t="shared" si="39"/>
        <v>1490.75625</v>
      </c>
      <c r="S48" s="83">
        <f t="shared" si="40"/>
        <v>0</v>
      </c>
      <c r="T48" s="83">
        <f t="shared" si="41"/>
        <v>0</v>
      </c>
      <c r="U48" s="83">
        <f t="shared" si="42"/>
        <v>1490.75625</v>
      </c>
      <c r="V48" s="83">
        <f t="shared" si="43"/>
        <v>5367.50625</v>
      </c>
    </row>
    <row r="49" spans="1:22" ht="38.25">
      <c r="A49" s="13"/>
      <c r="B49" s="143"/>
      <c r="C49" s="84"/>
      <c r="D49" s="94"/>
      <c r="E49" s="69" t="s">
        <v>168</v>
      </c>
      <c r="F49" s="91">
        <v>1100</v>
      </c>
      <c r="G49" s="83">
        <v>0</v>
      </c>
      <c r="H49" s="83">
        <v>0</v>
      </c>
      <c r="I49" s="83">
        <f t="shared" si="30"/>
        <v>1100</v>
      </c>
      <c r="J49" s="83">
        <f t="shared" si="31"/>
        <v>1182.5</v>
      </c>
      <c r="K49" s="83">
        <f t="shared" si="32"/>
        <v>0</v>
      </c>
      <c r="L49" s="83">
        <f t="shared" si="33"/>
        <v>0</v>
      </c>
      <c r="M49" s="83">
        <f t="shared" si="34"/>
        <v>1182.5</v>
      </c>
      <c r="N49" s="83">
        <f t="shared" si="35"/>
        <v>1271.1875</v>
      </c>
      <c r="O49" s="83">
        <f t="shared" si="36"/>
        <v>0</v>
      </c>
      <c r="P49" s="83">
        <f t="shared" si="37"/>
        <v>0</v>
      </c>
      <c r="Q49" s="83">
        <f t="shared" si="38"/>
        <v>1271.1875</v>
      </c>
      <c r="R49" s="83">
        <f t="shared" si="39"/>
        <v>1366.5265625</v>
      </c>
      <c r="S49" s="83">
        <f t="shared" si="40"/>
        <v>0</v>
      </c>
      <c r="T49" s="83">
        <f t="shared" si="41"/>
        <v>0</v>
      </c>
      <c r="U49" s="83">
        <f t="shared" si="42"/>
        <v>1366.5265625</v>
      </c>
      <c r="V49" s="83">
        <f t="shared" si="43"/>
        <v>4920.2140625</v>
      </c>
    </row>
    <row r="50" spans="1:22" ht="51">
      <c r="A50" s="13"/>
      <c r="B50" s="143"/>
      <c r="C50" s="84"/>
      <c r="D50" s="94"/>
      <c r="E50" s="69" t="s">
        <v>169</v>
      </c>
      <c r="F50" s="91">
        <v>750</v>
      </c>
      <c r="G50" s="83">
        <v>0</v>
      </c>
      <c r="H50" s="83">
        <v>0</v>
      </c>
      <c r="I50" s="83">
        <f t="shared" si="30"/>
        <v>750</v>
      </c>
      <c r="J50" s="83">
        <f t="shared" si="31"/>
        <v>806.25</v>
      </c>
      <c r="K50" s="83">
        <f t="shared" si="32"/>
        <v>0</v>
      </c>
      <c r="L50" s="83">
        <f t="shared" si="33"/>
        <v>0</v>
      </c>
      <c r="M50" s="83">
        <f t="shared" si="34"/>
        <v>806.25</v>
      </c>
      <c r="N50" s="83">
        <f t="shared" si="35"/>
        <v>866.71875</v>
      </c>
      <c r="O50" s="83">
        <f t="shared" si="36"/>
        <v>0</v>
      </c>
      <c r="P50" s="83">
        <f t="shared" si="37"/>
        <v>0</v>
      </c>
      <c r="Q50" s="83">
        <f t="shared" si="38"/>
        <v>866.71875</v>
      </c>
      <c r="R50" s="83">
        <f t="shared" si="39"/>
        <v>931.72265625</v>
      </c>
      <c r="S50" s="83">
        <f t="shared" si="40"/>
        <v>0</v>
      </c>
      <c r="T50" s="83">
        <f t="shared" si="41"/>
        <v>0</v>
      </c>
      <c r="U50" s="83">
        <f t="shared" si="42"/>
        <v>931.72265625</v>
      </c>
      <c r="V50" s="83">
        <f t="shared" si="43"/>
        <v>3354.69140625</v>
      </c>
    </row>
    <row r="51" spans="1:22" ht="38.25">
      <c r="A51" s="13"/>
      <c r="B51" s="143"/>
      <c r="C51" s="84"/>
      <c r="D51" s="94"/>
      <c r="E51" s="69" t="s">
        <v>170</v>
      </c>
      <c r="F51" s="91">
        <v>800</v>
      </c>
      <c r="G51" s="83">
        <v>0</v>
      </c>
      <c r="H51" s="83">
        <v>0</v>
      </c>
      <c r="I51" s="83">
        <f t="shared" si="30"/>
        <v>800</v>
      </c>
      <c r="J51" s="83">
        <f t="shared" si="31"/>
        <v>860</v>
      </c>
      <c r="K51" s="83">
        <f t="shared" si="32"/>
        <v>0</v>
      </c>
      <c r="L51" s="83">
        <f t="shared" si="33"/>
        <v>0</v>
      </c>
      <c r="M51" s="83">
        <f t="shared" si="34"/>
        <v>860</v>
      </c>
      <c r="N51" s="83">
        <f t="shared" si="35"/>
        <v>924.5</v>
      </c>
      <c r="O51" s="83">
        <f t="shared" si="36"/>
        <v>0</v>
      </c>
      <c r="P51" s="83">
        <f t="shared" si="37"/>
        <v>0</v>
      </c>
      <c r="Q51" s="83">
        <f t="shared" si="38"/>
        <v>924.5</v>
      </c>
      <c r="R51" s="83">
        <f t="shared" si="39"/>
        <v>993.8375</v>
      </c>
      <c r="S51" s="83">
        <f t="shared" si="40"/>
        <v>0</v>
      </c>
      <c r="T51" s="83">
        <f t="shared" si="41"/>
        <v>0</v>
      </c>
      <c r="U51" s="83">
        <f t="shared" si="42"/>
        <v>993.8375</v>
      </c>
      <c r="V51" s="83">
        <f t="shared" si="43"/>
        <v>3578.3375</v>
      </c>
    </row>
    <row r="52" spans="1:22" ht="63.75">
      <c r="A52" s="13"/>
      <c r="B52" s="143"/>
      <c r="C52" s="84"/>
      <c r="D52" s="94"/>
      <c r="E52" s="69" t="s">
        <v>171</v>
      </c>
      <c r="F52" s="91">
        <v>700</v>
      </c>
      <c r="G52" s="83">
        <v>0</v>
      </c>
      <c r="H52" s="83">
        <v>0</v>
      </c>
      <c r="I52" s="83">
        <f t="shared" si="30"/>
        <v>700</v>
      </c>
      <c r="J52" s="83">
        <f t="shared" si="31"/>
        <v>752.5</v>
      </c>
      <c r="K52" s="83">
        <f t="shared" si="32"/>
        <v>0</v>
      </c>
      <c r="L52" s="83">
        <f t="shared" si="33"/>
        <v>0</v>
      </c>
      <c r="M52" s="83">
        <f t="shared" si="34"/>
        <v>752.5</v>
      </c>
      <c r="N52" s="83">
        <f t="shared" si="35"/>
        <v>808.9375</v>
      </c>
      <c r="O52" s="83">
        <f t="shared" si="36"/>
        <v>0</v>
      </c>
      <c r="P52" s="83">
        <f t="shared" si="37"/>
        <v>0</v>
      </c>
      <c r="Q52" s="83">
        <f t="shared" si="38"/>
        <v>808.9375</v>
      </c>
      <c r="R52" s="83">
        <f t="shared" si="39"/>
        <v>869.6078124999999</v>
      </c>
      <c r="S52" s="83">
        <f t="shared" si="40"/>
        <v>0</v>
      </c>
      <c r="T52" s="83">
        <f t="shared" si="41"/>
        <v>0</v>
      </c>
      <c r="U52" s="83">
        <f t="shared" si="42"/>
        <v>869.6078124999999</v>
      </c>
      <c r="V52" s="83">
        <f t="shared" si="43"/>
        <v>3131.0453125</v>
      </c>
    </row>
    <row r="53" spans="1:22" ht="51">
      <c r="A53" s="13"/>
      <c r="B53" s="143"/>
      <c r="C53" s="84"/>
      <c r="D53" s="94"/>
      <c r="E53" s="69" t="s">
        <v>172</v>
      </c>
      <c r="F53" s="91">
        <v>800</v>
      </c>
      <c r="G53" s="83">
        <v>0</v>
      </c>
      <c r="H53" s="83">
        <v>0</v>
      </c>
      <c r="I53" s="83">
        <f t="shared" si="30"/>
        <v>800</v>
      </c>
      <c r="J53" s="83">
        <f t="shared" si="31"/>
        <v>860</v>
      </c>
      <c r="K53" s="83">
        <f t="shared" si="32"/>
        <v>0</v>
      </c>
      <c r="L53" s="83">
        <f t="shared" si="33"/>
        <v>0</v>
      </c>
      <c r="M53" s="83">
        <f t="shared" si="34"/>
        <v>860</v>
      </c>
      <c r="N53" s="83">
        <f t="shared" si="35"/>
        <v>924.5</v>
      </c>
      <c r="O53" s="83">
        <f t="shared" si="36"/>
        <v>0</v>
      </c>
      <c r="P53" s="83">
        <f t="shared" si="37"/>
        <v>0</v>
      </c>
      <c r="Q53" s="83">
        <f t="shared" si="38"/>
        <v>924.5</v>
      </c>
      <c r="R53" s="83">
        <f t="shared" si="39"/>
        <v>993.8375</v>
      </c>
      <c r="S53" s="83">
        <f t="shared" si="40"/>
        <v>0</v>
      </c>
      <c r="T53" s="83">
        <f t="shared" si="41"/>
        <v>0</v>
      </c>
      <c r="U53" s="83">
        <f t="shared" si="42"/>
        <v>993.8375</v>
      </c>
      <c r="V53" s="83">
        <f t="shared" si="43"/>
        <v>3578.3375</v>
      </c>
    </row>
    <row r="54" spans="1:22" ht="38.25">
      <c r="A54" s="13"/>
      <c r="B54" s="143"/>
      <c r="C54" s="84"/>
      <c r="D54" s="94"/>
      <c r="E54" s="69" t="s">
        <v>173</v>
      </c>
      <c r="F54" s="91">
        <v>800</v>
      </c>
      <c r="G54" s="83">
        <v>0</v>
      </c>
      <c r="H54" s="83">
        <v>0</v>
      </c>
      <c r="I54" s="83">
        <f t="shared" si="30"/>
        <v>800</v>
      </c>
      <c r="J54" s="83">
        <f t="shared" si="31"/>
        <v>860</v>
      </c>
      <c r="K54" s="83">
        <f t="shared" si="32"/>
        <v>0</v>
      </c>
      <c r="L54" s="83">
        <f t="shared" si="33"/>
        <v>0</v>
      </c>
      <c r="M54" s="83">
        <f t="shared" si="34"/>
        <v>860</v>
      </c>
      <c r="N54" s="83">
        <f t="shared" si="35"/>
        <v>924.5</v>
      </c>
      <c r="O54" s="83">
        <f t="shared" si="36"/>
        <v>0</v>
      </c>
      <c r="P54" s="83">
        <f t="shared" si="37"/>
        <v>0</v>
      </c>
      <c r="Q54" s="83">
        <f t="shared" si="38"/>
        <v>924.5</v>
      </c>
      <c r="R54" s="83">
        <f t="shared" si="39"/>
        <v>993.8375</v>
      </c>
      <c r="S54" s="83">
        <f t="shared" si="40"/>
        <v>0</v>
      </c>
      <c r="T54" s="83">
        <f t="shared" si="41"/>
        <v>0</v>
      </c>
      <c r="U54" s="83">
        <f t="shared" si="42"/>
        <v>993.8375</v>
      </c>
      <c r="V54" s="83">
        <f t="shared" si="43"/>
        <v>3578.3375</v>
      </c>
    </row>
    <row r="55" spans="1:22" ht="76.5">
      <c r="A55" s="13"/>
      <c r="B55" s="143"/>
      <c r="C55" s="84"/>
      <c r="D55" s="94"/>
      <c r="E55" s="69" t="s">
        <v>174</v>
      </c>
      <c r="F55" s="91">
        <v>800</v>
      </c>
      <c r="G55" s="83">
        <v>0</v>
      </c>
      <c r="H55" s="83">
        <v>0</v>
      </c>
      <c r="I55" s="83">
        <f t="shared" si="30"/>
        <v>800</v>
      </c>
      <c r="J55" s="83">
        <f t="shared" si="31"/>
        <v>860</v>
      </c>
      <c r="K55" s="83">
        <f t="shared" si="32"/>
        <v>0</v>
      </c>
      <c r="L55" s="83">
        <f t="shared" si="33"/>
        <v>0</v>
      </c>
      <c r="M55" s="83">
        <f t="shared" si="34"/>
        <v>860</v>
      </c>
      <c r="N55" s="83">
        <f t="shared" si="35"/>
        <v>924.5</v>
      </c>
      <c r="O55" s="83">
        <f t="shared" si="36"/>
        <v>0</v>
      </c>
      <c r="P55" s="83">
        <f t="shared" si="37"/>
        <v>0</v>
      </c>
      <c r="Q55" s="83">
        <f t="shared" si="38"/>
        <v>924.5</v>
      </c>
      <c r="R55" s="83">
        <f t="shared" si="39"/>
        <v>993.8375</v>
      </c>
      <c r="S55" s="83">
        <f t="shared" si="40"/>
        <v>0</v>
      </c>
      <c r="T55" s="83">
        <f t="shared" si="41"/>
        <v>0</v>
      </c>
      <c r="U55" s="83">
        <f t="shared" si="42"/>
        <v>993.8375</v>
      </c>
      <c r="V55" s="83">
        <f t="shared" si="43"/>
        <v>3578.3375</v>
      </c>
    </row>
    <row r="56" spans="1:22" ht="51">
      <c r="A56" s="13"/>
      <c r="B56" s="143"/>
      <c r="C56" s="84"/>
      <c r="D56" s="94"/>
      <c r="E56" s="69" t="s">
        <v>175</v>
      </c>
      <c r="F56" s="91">
        <v>1000</v>
      </c>
      <c r="G56" s="83">
        <v>0</v>
      </c>
      <c r="H56" s="83">
        <v>0</v>
      </c>
      <c r="I56" s="83">
        <f t="shared" si="30"/>
        <v>1000</v>
      </c>
      <c r="J56" s="83">
        <f t="shared" si="31"/>
        <v>1075</v>
      </c>
      <c r="K56" s="83">
        <f t="shared" si="32"/>
        <v>0</v>
      </c>
      <c r="L56" s="83">
        <f t="shared" si="33"/>
        <v>0</v>
      </c>
      <c r="M56" s="83">
        <f t="shared" si="34"/>
        <v>1075</v>
      </c>
      <c r="N56" s="83">
        <f t="shared" si="35"/>
        <v>1155.625</v>
      </c>
      <c r="O56" s="83">
        <f t="shared" si="36"/>
        <v>0</v>
      </c>
      <c r="P56" s="83">
        <f t="shared" si="37"/>
        <v>0</v>
      </c>
      <c r="Q56" s="83">
        <f t="shared" si="38"/>
        <v>1155.625</v>
      </c>
      <c r="R56" s="83">
        <f t="shared" si="39"/>
        <v>1242.296875</v>
      </c>
      <c r="S56" s="83">
        <f t="shared" si="40"/>
        <v>0</v>
      </c>
      <c r="T56" s="83">
        <f t="shared" si="41"/>
        <v>0</v>
      </c>
      <c r="U56" s="83">
        <f t="shared" si="42"/>
        <v>1242.296875</v>
      </c>
      <c r="V56" s="83">
        <f t="shared" si="43"/>
        <v>4472.921875</v>
      </c>
    </row>
    <row r="57" spans="1:22" ht="38.25">
      <c r="A57" s="13"/>
      <c r="B57" s="143"/>
      <c r="C57" s="84"/>
      <c r="D57" s="94"/>
      <c r="E57" s="69" t="s">
        <v>176</v>
      </c>
      <c r="F57" s="91">
        <v>1000</v>
      </c>
      <c r="G57" s="83">
        <v>0</v>
      </c>
      <c r="H57" s="83">
        <v>0</v>
      </c>
      <c r="I57" s="83">
        <f t="shared" si="30"/>
        <v>1000</v>
      </c>
      <c r="J57" s="83">
        <f t="shared" si="31"/>
        <v>1075</v>
      </c>
      <c r="K57" s="83">
        <f t="shared" si="32"/>
        <v>0</v>
      </c>
      <c r="L57" s="83">
        <f t="shared" si="33"/>
        <v>0</v>
      </c>
      <c r="M57" s="83">
        <f t="shared" si="34"/>
        <v>1075</v>
      </c>
      <c r="N57" s="83">
        <f t="shared" si="35"/>
        <v>1155.625</v>
      </c>
      <c r="O57" s="83">
        <f t="shared" si="36"/>
        <v>0</v>
      </c>
      <c r="P57" s="83">
        <f t="shared" si="37"/>
        <v>0</v>
      </c>
      <c r="Q57" s="83">
        <f t="shared" si="38"/>
        <v>1155.625</v>
      </c>
      <c r="R57" s="83">
        <f t="shared" si="39"/>
        <v>1242.296875</v>
      </c>
      <c r="S57" s="83">
        <f t="shared" si="40"/>
        <v>0</v>
      </c>
      <c r="T57" s="83">
        <f t="shared" si="41"/>
        <v>0</v>
      </c>
      <c r="U57" s="83">
        <f t="shared" si="42"/>
        <v>1242.296875</v>
      </c>
      <c r="V57" s="83">
        <f t="shared" si="43"/>
        <v>4472.921875</v>
      </c>
    </row>
    <row r="58" spans="1:22" ht="38.25">
      <c r="A58" s="13"/>
      <c r="B58" s="143"/>
      <c r="C58" s="84"/>
      <c r="D58" s="94"/>
      <c r="E58" s="69" t="s">
        <v>177</v>
      </c>
      <c r="F58" s="91">
        <v>1000</v>
      </c>
      <c r="G58" s="83">
        <v>0</v>
      </c>
      <c r="H58" s="83">
        <v>0</v>
      </c>
      <c r="I58" s="83">
        <f t="shared" si="30"/>
        <v>1000</v>
      </c>
      <c r="J58" s="83">
        <f t="shared" si="31"/>
        <v>1075</v>
      </c>
      <c r="K58" s="83">
        <f t="shared" si="32"/>
        <v>0</v>
      </c>
      <c r="L58" s="83">
        <f t="shared" si="33"/>
        <v>0</v>
      </c>
      <c r="M58" s="83">
        <f t="shared" si="34"/>
        <v>1075</v>
      </c>
      <c r="N58" s="83">
        <f t="shared" si="35"/>
        <v>1155.625</v>
      </c>
      <c r="O58" s="83">
        <f t="shared" si="36"/>
        <v>0</v>
      </c>
      <c r="P58" s="83">
        <f t="shared" si="37"/>
        <v>0</v>
      </c>
      <c r="Q58" s="83">
        <f t="shared" si="38"/>
        <v>1155.625</v>
      </c>
      <c r="R58" s="83">
        <f t="shared" si="39"/>
        <v>1242.296875</v>
      </c>
      <c r="S58" s="83">
        <f t="shared" si="40"/>
        <v>0</v>
      </c>
      <c r="T58" s="83">
        <f t="shared" si="41"/>
        <v>0</v>
      </c>
      <c r="U58" s="83">
        <f t="shared" si="42"/>
        <v>1242.296875</v>
      </c>
      <c r="V58" s="83">
        <f t="shared" si="43"/>
        <v>4472.921875</v>
      </c>
    </row>
    <row r="59" spans="1:22" ht="38.25">
      <c r="A59" s="13"/>
      <c r="B59" s="143"/>
      <c r="C59" s="84"/>
      <c r="D59" s="94"/>
      <c r="E59" s="69" t="s">
        <v>178</v>
      </c>
      <c r="F59" s="91">
        <v>1000</v>
      </c>
      <c r="G59" s="83">
        <v>0</v>
      </c>
      <c r="H59" s="83">
        <v>0</v>
      </c>
      <c r="I59" s="83">
        <f t="shared" si="30"/>
        <v>1000</v>
      </c>
      <c r="J59" s="83">
        <f t="shared" si="31"/>
        <v>1075</v>
      </c>
      <c r="K59" s="83">
        <f t="shared" si="32"/>
        <v>0</v>
      </c>
      <c r="L59" s="83">
        <f t="shared" si="33"/>
        <v>0</v>
      </c>
      <c r="M59" s="83">
        <f t="shared" si="34"/>
        <v>1075</v>
      </c>
      <c r="N59" s="83">
        <f t="shared" si="35"/>
        <v>1155.625</v>
      </c>
      <c r="O59" s="83">
        <f t="shared" si="36"/>
        <v>0</v>
      </c>
      <c r="P59" s="83">
        <f t="shared" si="37"/>
        <v>0</v>
      </c>
      <c r="Q59" s="83">
        <f t="shared" si="38"/>
        <v>1155.625</v>
      </c>
      <c r="R59" s="83">
        <f t="shared" si="39"/>
        <v>1242.296875</v>
      </c>
      <c r="S59" s="83">
        <f t="shared" si="40"/>
        <v>0</v>
      </c>
      <c r="T59" s="83">
        <f t="shared" si="41"/>
        <v>0</v>
      </c>
      <c r="U59" s="83">
        <f t="shared" si="42"/>
        <v>1242.296875</v>
      </c>
      <c r="V59" s="83">
        <f t="shared" si="43"/>
        <v>4472.921875</v>
      </c>
    </row>
    <row r="60" spans="1:22" ht="63.75" customHeight="1">
      <c r="A60" s="13"/>
      <c r="B60" s="143"/>
      <c r="C60" s="79"/>
      <c r="D60" s="94"/>
      <c r="E60" s="69" t="s">
        <v>179</v>
      </c>
      <c r="F60" s="91">
        <f>1000-253</f>
        <v>747</v>
      </c>
      <c r="G60" s="83">
        <v>0</v>
      </c>
      <c r="H60" s="83">
        <v>0</v>
      </c>
      <c r="I60" s="83">
        <f t="shared" si="30"/>
        <v>747</v>
      </c>
      <c r="J60" s="83">
        <f t="shared" si="31"/>
        <v>803.025</v>
      </c>
      <c r="K60" s="83">
        <f t="shared" si="32"/>
        <v>0</v>
      </c>
      <c r="L60" s="83">
        <f t="shared" si="33"/>
        <v>0</v>
      </c>
      <c r="M60" s="83">
        <f t="shared" si="34"/>
        <v>803.025</v>
      </c>
      <c r="N60" s="83">
        <f t="shared" si="35"/>
        <v>863.2518749999999</v>
      </c>
      <c r="O60" s="83">
        <f t="shared" si="36"/>
        <v>0</v>
      </c>
      <c r="P60" s="83">
        <f t="shared" si="37"/>
        <v>0</v>
      </c>
      <c r="Q60" s="83">
        <f t="shared" si="38"/>
        <v>863.2518749999999</v>
      </c>
      <c r="R60" s="83">
        <f t="shared" si="39"/>
        <v>927.9957656249999</v>
      </c>
      <c r="S60" s="83">
        <f t="shared" si="40"/>
        <v>0</v>
      </c>
      <c r="T60" s="83">
        <f t="shared" si="41"/>
        <v>0</v>
      </c>
      <c r="U60" s="83">
        <f t="shared" si="42"/>
        <v>927.9957656249999</v>
      </c>
      <c r="V60" s="83">
        <f t="shared" si="43"/>
        <v>3341.272640625</v>
      </c>
    </row>
    <row r="61" spans="1:22" ht="63.75">
      <c r="A61" s="13"/>
      <c r="B61" s="143"/>
      <c r="C61" s="79"/>
      <c r="D61" s="95"/>
      <c r="E61" s="69" t="s">
        <v>180</v>
      </c>
      <c r="F61" s="91">
        <v>1000</v>
      </c>
      <c r="G61" s="83">
        <v>0</v>
      </c>
      <c r="H61" s="83">
        <v>0</v>
      </c>
      <c r="I61" s="83">
        <f t="shared" si="30"/>
        <v>1000</v>
      </c>
      <c r="J61" s="83">
        <f>F61*J$3</f>
        <v>1075</v>
      </c>
      <c r="K61" s="83">
        <f t="shared" si="32"/>
        <v>0</v>
      </c>
      <c r="L61" s="83">
        <f t="shared" si="33"/>
        <v>0</v>
      </c>
      <c r="M61" s="83">
        <f t="shared" si="34"/>
        <v>1075</v>
      </c>
      <c r="N61" s="83">
        <f t="shared" si="35"/>
        <v>1155.625</v>
      </c>
      <c r="O61" s="83">
        <f t="shared" si="36"/>
        <v>0</v>
      </c>
      <c r="P61" s="83">
        <f>L61*P$3</f>
        <v>0</v>
      </c>
      <c r="Q61" s="83">
        <f t="shared" si="38"/>
        <v>1155.625</v>
      </c>
      <c r="R61" s="83">
        <f t="shared" si="39"/>
        <v>1242.296875</v>
      </c>
      <c r="S61" s="83">
        <f t="shared" si="40"/>
        <v>0</v>
      </c>
      <c r="T61" s="83">
        <f t="shared" si="41"/>
        <v>0</v>
      </c>
      <c r="U61" s="83">
        <f t="shared" si="42"/>
        <v>1242.296875</v>
      </c>
      <c r="V61" s="83">
        <f t="shared" si="43"/>
        <v>4472.921875</v>
      </c>
    </row>
    <row r="62" spans="1:22" ht="12.75">
      <c r="A62" s="13"/>
      <c r="B62" s="95"/>
      <c r="C62" s="79"/>
      <c r="D62" s="142" t="s">
        <v>35</v>
      </c>
      <c r="E62" s="142"/>
      <c r="F62" s="73">
        <f>SUM(F37:F61)</f>
        <v>23897</v>
      </c>
      <c r="G62" s="73">
        <f aca="true" t="shared" si="44" ref="G62:V62">SUM(G37:G61)</f>
        <v>0</v>
      </c>
      <c r="H62" s="73">
        <f t="shared" si="44"/>
        <v>0</v>
      </c>
      <c r="I62" s="73">
        <f t="shared" si="44"/>
        <v>23897</v>
      </c>
      <c r="J62" s="73">
        <f t="shared" si="44"/>
        <v>25689.275</v>
      </c>
      <c r="K62" s="73">
        <f t="shared" si="44"/>
        <v>0</v>
      </c>
      <c r="L62" s="73">
        <f t="shared" si="44"/>
        <v>0</v>
      </c>
      <c r="M62" s="73">
        <f t="shared" si="44"/>
        <v>25689.275</v>
      </c>
      <c r="N62" s="73">
        <f t="shared" si="44"/>
        <v>27615.970625</v>
      </c>
      <c r="O62" s="73">
        <f t="shared" si="44"/>
        <v>0</v>
      </c>
      <c r="P62" s="73">
        <f t="shared" si="44"/>
        <v>0</v>
      </c>
      <c r="Q62" s="73">
        <f t="shared" si="44"/>
        <v>27615.970625</v>
      </c>
      <c r="R62" s="73">
        <f t="shared" si="44"/>
        <v>29687.168421875005</v>
      </c>
      <c r="S62" s="73">
        <f t="shared" si="44"/>
        <v>0</v>
      </c>
      <c r="T62" s="73">
        <f t="shared" si="44"/>
        <v>0</v>
      </c>
      <c r="U62" s="73">
        <f t="shared" si="44"/>
        <v>29687.168421875005</v>
      </c>
      <c r="V62" s="73">
        <f t="shared" si="44"/>
        <v>106889.414046875</v>
      </c>
    </row>
    <row r="63" spans="1:23" ht="12.75" customHeight="1">
      <c r="A63" s="13"/>
      <c r="B63" s="141" t="s">
        <v>36</v>
      </c>
      <c r="C63" s="141"/>
      <c r="D63" s="141"/>
      <c r="E63" s="141"/>
      <c r="F63" s="74">
        <f>+F30+F34+F36+F62</f>
        <v>697862</v>
      </c>
      <c r="G63" s="74">
        <f aca="true" t="shared" si="45" ref="G63:V63">+G30+G34+G36+G62</f>
        <v>0</v>
      </c>
      <c r="H63" s="74">
        <f t="shared" si="45"/>
        <v>150000</v>
      </c>
      <c r="I63" s="74">
        <f t="shared" si="45"/>
        <v>847862</v>
      </c>
      <c r="J63" s="74">
        <f t="shared" si="45"/>
        <v>750201.6499999999</v>
      </c>
      <c r="K63" s="74">
        <f t="shared" si="45"/>
        <v>0</v>
      </c>
      <c r="L63" s="74">
        <f t="shared" si="45"/>
        <v>157500</v>
      </c>
      <c r="M63" s="74">
        <f t="shared" si="45"/>
        <v>907701.6499999999</v>
      </c>
      <c r="N63" s="74">
        <f t="shared" si="45"/>
        <v>806466.7737499999</v>
      </c>
      <c r="O63" s="74">
        <f t="shared" si="45"/>
        <v>0</v>
      </c>
      <c r="P63" s="74">
        <f t="shared" si="45"/>
        <v>165375</v>
      </c>
      <c r="Q63" s="74">
        <f t="shared" si="45"/>
        <v>971841.7737499999</v>
      </c>
      <c r="R63" s="74">
        <f t="shared" si="45"/>
        <v>866951.7817812499</v>
      </c>
      <c r="S63" s="74">
        <f t="shared" si="45"/>
        <v>0</v>
      </c>
      <c r="T63" s="74">
        <f t="shared" si="45"/>
        <v>173643.75</v>
      </c>
      <c r="U63" s="74">
        <f t="shared" si="45"/>
        <v>1040595.5317812499</v>
      </c>
      <c r="V63" s="74">
        <f t="shared" si="45"/>
        <v>3768000.95553125</v>
      </c>
      <c r="W63" s="33">
        <f>+F63-697862</f>
        <v>0</v>
      </c>
    </row>
    <row r="64" spans="1:22" ht="76.5">
      <c r="A64" s="13"/>
      <c r="B64" s="142" t="s">
        <v>5</v>
      </c>
      <c r="C64" s="68" t="s">
        <v>80</v>
      </c>
      <c r="D64" s="142" t="s">
        <v>84</v>
      </c>
      <c r="E64" s="69" t="s">
        <v>85</v>
      </c>
      <c r="F64" s="71">
        <v>50000</v>
      </c>
      <c r="G64" s="71">
        <v>0</v>
      </c>
      <c r="H64" s="71">
        <v>500000</v>
      </c>
      <c r="I64" s="71">
        <f>F64+G64+H64</f>
        <v>550000</v>
      </c>
      <c r="J64" s="71">
        <f aca="true" t="shared" si="46" ref="J64:L67">F64*J$3</f>
        <v>53750</v>
      </c>
      <c r="K64" s="71">
        <f t="shared" si="46"/>
        <v>0</v>
      </c>
      <c r="L64" s="71">
        <f t="shared" si="46"/>
        <v>525000</v>
      </c>
      <c r="M64" s="71">
        <f>J64+K64+L64</f>
        <v>578750</v>
      </c>
      <c r="N64" s="71">
        <f aca="true" t="shared" si="47" ref="N64:P67">J64*N$3</f>
        <v>57781.25</v>
      </c>
      <c r="O64" s="71">
        <f t="shared" si="47"/>
        <v>0</v>
      </c>
      <c r="P64" s="71">
        <f t="shared" si="47"/>
        <v>551250</v>
      </c>
      <c r="Q64" s="71">
        <f>N64+O64+P64</f>
        <v>609031.25</v>
      </c>
      <c r="R64" s="71">
        <f aca="true" t="shared" si="48" ref="R64:T67">N64*R$3</f>
        <v>62114.84375</v>
      </c>
      <c r="S64" s="71">
        <f t="shared" si="48"/>
        <v>0</v>
      </c>
      <c r="T64" s="71">
        <f t="shared" si="48"/>
        <v>578812.5</v>
      </c>
      <c r="U64" s="71">
        <f>R64+S64+T64</f>
        <v>640927.34375</v>
      </c>
      <c r="V64" s="71">
        <f>I64+M64+Q64+U64</f>
        <v>2378708.59375</v>
      </c>
    </row>
    <row r="65" spans="1:22" ht="63.75">
      <c r="A65" s="13"/>
      <c r="B65" s="143"/>
      <c r="C65" s="68" t="s">
        <v>81</v>
      </c>
      <c r="D65" s="143"/>
      <c r="E65" s="69" t="s">
        <v>86</v>
      </c>
      <c r="F65" s="70">
        <v>25000</v>
      </c>
      <c r="G65" s="83">
        <v>0</v>
      </c>
      <c r="H65" s="71">
        <v>0</v>
      </c>
      <c r="I65" s="71">
        <f>F65+G65+H65</f>
        <v>25000</v>
      </c>
      <c r="J65" s="71">
        <f t="shared" si="46"/>
        <v>26875</v>
      </c>
      <c r="K65" s="71">
        <f t="shared" si="46"/>
        <v>0</v>
      </c>
      <c r="L65" s="71">
        <f t="shared" si="46"/>
        <v>0</v>
      </c>
      <c r="M65" s="71">
        <f>J65+K65+L65</f>
        <v>26875</v>
      </c>
      <c r="N65" s="71">
        <f t="shared" si="47"/>
        <v>28890.625</v>
      </c>
      <c r="O65" s="71">
        <f t="shared" si="47"/>
        <v>0</v>
      </c>
      <c r="P65" s="71">
        <f t="shared" si="47"/>
        <v>0</v>
      </c>
      <c r="Q65" s="71">
        <f>N65+O65+P65</f>
        <v>28890.625</v>
      </c>
      <c r="R65" s="71">
        <f t="shared" si="48"/>
        <v>31057.421875</v>
      </c>
      <c r="S65" s="71">
        <f t="shared" si="48"/>
        <v>0</v>
      </c>
      <c r="T65" s="71">
        <f t="shared" si="48"/>
        <v>0</v>
      </c>
      <c r="U65" s="71">
        <f>R65+S65+T65</f>
        <v>31057.421875</v>
      </c>
      <c r="V65" s="71">
        <f>I65+M65+Q65+U65</f>
        <v>111823.046875</v>
      </c>
    </row>
    <row r="66" spans="1:22" ht="38.25">
      <c r="A66" s="13"/>
      <c r="B66" s="143"/>
      <c r="C66" s="68" t="s">
        <v>82</v>
      </c>
      <c r="D66" s="143"/>
      <c r="E66" s="69" t="s">
        <v>87</v>
      </c>
      <c r="F66" s="70">
        <v>50000</v>
      </c>
      <c r="G66" s="71">
        <v>0</v>
      </c>
      <c r="H66" s="71">
        <v>0</v>
      </c>
      <c r="I66" s="71">
        <f>F66+G66+H66</f>
        <v>50000</v>
      </c>
      <c r="J66" s="71">
        <f t="shared" si="46"/>
        <v>53750</v>
      </c>
      <c r="K66" s="71">
        <f t="shared" si="46"/>
        <v>0</v>
      </c>
      <c r="L66" s="71">
        <f t="shared" si="46"/>
        <v>0</v>
      </c>
      <c r="M66" s="71">
        <f>J66+K66+L66</f>
        <v>53750</v>
      </c>
      <c r="N66" s="71">
        <f t="shared" si="47"/>
        <v>57781.25</v>
      </c>
      <c r="O66" s="71">
        <f t="shared" si="47"/>
        <v>0</v>
      </c>
      <c r="P66" s="71">
        <f t="shared" si="47"/>
        <v>0</v>
      </c>
      <c r="Q66" s="71">
        <f>N66+O66+P66</f>
        <v>57781.25</v>
      </c>
      <c r="R66" s="71">
        <f t="shared" si="48"/>
        <v>62114.84375</v>
      </c>
      <c r="S66" s="71">
        <f t="shared" si="48"/>
        <v>0</v>
      </c>
      <c r="T66" s="71">
        <f t="shared" si="48"/>
        <v>0</v>
      </c>
      <c r="U66" s="71">
        <f>R66+S66+T66</f>
        <v>62114.84375</v>
      </c>
      <c r="V66" s="71">
        <f>I66+M66+Q66+U66</f>
        <v>223646.09375</v>
      </c>
    </row>
    <row r="67" spans="1:22" ht="38.25">
      <c r="A67" s="13"/>
      <c r="B67" s="143"/>
      <c r="C67" s="68" t="s">
        <v>83</v>
      </c>
      <c r="D67" s="144"/>
      <c r="E67" s="69" t="s">
        <v>88</v>
      </c>
      <c r="F67" s="70">
        <v>30000</v>
      </c>
      <c r="G67" s="71">
        <v>0</v>
      </c>
      <c r="H67" s="71">
        <v>0</v>
      </c>
      <c r="I67" s="71">
        <f>F67+G67+H67</f>
        <v>30000</v>
      </c>
      <c r="J67" s="71">
        <f t="shared" si="46"/>
        <v>32250</v>
      </c>
      <c r="K67" s="71">
        <f t="shared" si="46"/>
        <v>0</v>
      </c>
      <c r="L67" s="71">
        <f t="shared" si="46"/>
        <v>0</v>
      </c>
      <c r="M67" s="71">
        <f>J67+K67+L67</f>
        <v>32250</v>
      </c>
      <c r="N67" s="71">
        <f t="shared" si="47"/>
        <v>34668.75</v>
      </c>
      <c r="O67" s="71">
        <f t="shared" si="47"/>
        <v>0</v>
      </c>
      <c r="P67" s="71">
        <f t="shared" si="47"/>
        <v>0</v>
      </c>
      <c r="Q67" s="71">
        <f>N67+O67+P67</f>
        <v>34668.75</v>
      </c>
      <c r="R67" s="71">
        <f t="shared" si="48"/>
        <v>37268.90625</v>
      </c>
      <c r="S67" s="71">
        <f t="shared" si="48"/>
        <v>0</v>
      </c>
      <c r="T67" s="71">
        <f t="shared" si="48"/>
        <v>0</v>
      </c>
      <c r="U67" s="71">
        <f>R67+S67+T67</f>
        <v>37268.90625</v>
      </c>
      <c r="V67" s="71">
        <f>I67+M67+Q67+U67</f>
        <v>134187.65625</v>
      </c>
    </row>
    <row r="68" spans="1:22" ht="12.75">
      <c r="A68" s="13"/>
      <c r="B68" s="143"/>
      <c r="C68" s="68"/>
      <c r="D68" s="141" t="s">
        <v>35</v>
      </c>
      <c r="E68" s="141"/>
      <c r="F68" s="73">
        <f>F64+F65+F66+F67</f>
        <v>155000</v>
      </c>
      <c r="G68" s="73">
        <f aca="true" t="shared" si="49" ref="G68:V68">G64+G65+G66+G67</f>
        <v>0</v>
      </c>
      <c r="H68" s="73">
        <f t="shared" si="49"/>
        <v>500000</v>
      </c>
      <c r="I68" s="73">
        <f t="shared" si="49"/>
        <v>655000</v>
      </c>
      <c r="J68" s="73">
        <f t="shared" si="49"/>
        <v>166625</v>
      </c>
      <c r="K68" s="73">
        <f t="shared" si="49"/>
        <v>0</v>
      </c>
      <c r="L68" s="73">
        <f t="shared" si="49"/>
        <v>525000</v>
      </c>
      <c r="M68" s="73">
        <f t="shared" si="49"/>
        <v>691625</v>
      </c>
      <c r="N68" s="73">
        <f t="shared" si="49"/>
        <v>179121.875</v>
      </c>
      <c r="O68" s="73">
        <f t="shared" si="49"/>
        <v>0</v>
      </c>
      <c r="P68" s="73">
        <f t="shared" si="49"/>
        <v>551250</v>
      </c>
      <c r="Q68" s="73">
        <f t="shared" si="49"/>
        <v>730371.875</v>
      </c>
      <c r="R68" s="73">
        <f t="shared" si="49"/>
        <v>192556.015625</v>
      </c>
      <c r="S68" s="73">
        <f t="shared" si="49"/>
        <v>0</v>
      </c>
      <c r="T68" s="73">
        <f t="shared" si="49"/>
        <v>578812.5</v>
      </c>
      <c r="U68" s="73">
        <f t="shared" si="49"/>
        <v>771368.515625</v>
      </c>
      <c r="V68" s="73">
        <f t="shared" si="49"/>
        <v>2848365.390625</v>
      </c>
    </row>
    <row r="69" spans="1:22" ht="25.5">
      <c r="A69" s="13"/>
      <c r="B69" s="143"/>
      <c r="C69" s="68"/>
      <c r="D69" s="142" t="s">
        <v>84</v>
      </c>
      <c r="E69" s="69" t="s">
        <v>89</v>
      </c>
      <c r="F69" s="70">
        <v>50000</v>
      </c>
      <c r="G69" s="71">
        <v>0</v>
      </c>
      <c r="H69" s="71">
        <v>0</v>
      </c>
      <c r="I69" s="71">
        <f>F69+G69+H69</f>
        <v>50000</v>
      </c>
      <c r="J69" s="71">
        <f>F69*J$3</f>
        <v>53750</v>
      </c>
      <c r="K69" s="71">
        <f>G69*K$3</f>
        <v>0</v>
      </c>
      <c r="L69" s="71">
        <f>H69*L$3</f>
        <v>0</v>
      </c>
      <c r="M69" s="71">
        <f>J69+K69+L69</f>
        <v>53750</v>
      </c>
      <c r="N69" s="71">
        <f>J69*N$3</f>
        <v>57781.25</v>
      </c>
      <c r="O69" s="71">
        <f>K69*O$3</f>
        <v>0</v>
      </c>
      <c r="P69" s="71">
        <f>L69*P$3</f>
        <v>0</v>
      </c>
      <c r="Q69" s="71">
        <f>N69+O69+P69</f>
        <v>57781.25</v>
      </c>
      <c r="R69" s="71">
        <f>N69*R$3</f>
        <v>62114.84375</v>
      </c>
      <c r="S69" s="71">
        <f>O69*S$3</f>
        <v>0</v>
      </c>
      <c r="T69" s="71">
        <f>P69*T$3</f>
        <v>0</v>
      </c>
      <c r="U69" s="71">
        <f>R69+S69+T69</f>
        <v>62114.84375</v>
      </c>
      <c r="V69" s="71">
        <f>I69+M69+Q69+U69</f>
        <v>223646.09375</v>
      </c>
    </row>
    <row r="70" spans="1:22" ht="25.5">
      <c r="A70" s="13"/>
      <c r="B70" s="143"/>
      <c r="C70" s="84"/>
      <c r="D70" s="143"/>
      <c r="E70" s="69" t="s">
        <v>90</v>
      </c>
      <c r="F70" s="70">
        <v>50000</v>
      </c>
      <c r="G70" s="71">
        <v>0</v>
      </c>
      <c r="H70" s="71">
        <v>0</v>
      </c>
      <c r="I70" s="71">
        <f>F70+G70+H70</f>
        <v>50000</v>
      </c>
      <c r="J70" s="71">
        <f>F70*J$3</f>
        <v>53750</v>
      </c>
      <c r="K70" s="71">
        <f>G70*K$3</f>
        <v>0</v>
      </c>
      <c r="L70" s="71">
        <f>H70*L$3</f>
        <v>0</v>
      </c>
      <c r="M70" s="71">
        <f>J70+K70+L70</f>
        <v>53750</v>
      </c>
      <c r="N70" s="71">
        <f>J70*N$3</f>
        <v>57781.25</v>
      </c>
      <c r="O70" s="71">
        <f>K70*O$3</f>
        <v>0</v>
      </c>
      <c r="P70" s="71">
        <f>L70*P$3</f>
        <v>0</v>
      </c>
      <c r="Q70" s="71">
        <f>N70+O70+P70</f>
        <v>57781.25</v>
      </c>
      <c r="R70" s="71">
        <f>N70*R$3</f>
        <v>62114.84375</v>
      </c>
      <c r="S70" s="71">
        <f>O70*S$3</f>
        <v>0</v>
      </c>
      <c r="T70" s="71">
        <f>P70*T$3</f>
        <v>0</v>
      </c>
      <c r="U70" s="71">
        <f>R70+S70+T70</f>
        <v>62114.84375</v>
      </c>
      <c r="V70" s="71">
        <f>I70+M70+Q70+U70</f>
        <v>223646.09375</v>
      </c>
    </row>
    <row r="71" spans="1:22" ht="38.25" customHeight="1">
      <c r="A71" s="13"/>
      <c r="B71" s="143"/>
      <c r="C71" s="79"/>
      <c r="D71" s="143"/>
      <c r="E71" s="69" t="s">
        <v>91</v>
      </c>
      <c r="F71" s="70">
        <v>15000</v>
      </c>
      <c r="G71" s="71">
        <v>0</v>
      </c>
      <c r="H71" s="71">
        <v>0</v>
      </c>
      <c r="I71" s="71">
        <f>F71+G71+H71</f>
        <v>15000</v>
      </c>
      <c r="J71" s="71">
        <f>F71*J$3</f>
        <v>16125</v>
      </c>
      <c r="K71" s="71">
        <f>G71*K$3</f>
        <v>0</v>
      </c>
      <c r="L71" s="71">
        <f>H71*L$3</f>
        <v>0</v>
      </c>
      <c r="M71" s="71">
        <f>J71+K71+L71</f>
        <v>16125</v>
      </c>
      <c r="N71" s="71">
        <f>J71*N$3</f>
        <v>17334.375</v>
      </c>
      <c r="O71" s="71">
        <f>K71*O$3</f>
        <v>0</v>
      </c>
      <c r="P71" s="71">
        <f>L71*P$3</f>
        <v>0</v>
      </c>
      <c r="Q71" s="71">
        <f>N71+O71+P71</f>
        <v>17334.375</v>
      </c>
      <c r="R71" s="71">
        <f>N71*R$3</f>
        <v>18634.453125</v>
      </c>
      <c r="S71" s="71">
        <f>O71*S$3</f>
        <v>0</v>
      </c>
      <c r="T71" s="71">
        <f>P71*T$3</f>
        <v>0</v>
      </c>
      <c r="U71" s="71">
        <f>R71+S71+T71</f>
        <v>18634.453125</v>
      </c>
      <c r="V71" s="71">
        <f>I71+M71+Q71+U71</f>
        <v>67093.828125</v>
      </c>
    </row>
    <row r="72" spans="1:22" ht="38.25">
      <c r="A72" s="13"/>
      <c r="B72" s="143"/>
      <c r="C72" s="79"/>
      <c r="D72" s="144"/>
      <c r="E72" s="69" t="s">
        <v>92</v>
      </c>
      <c r="F72" s="70">
        <v>50000</v>
      </c>
      <c r="G72" s="71">
        <v>0</v>
      </c>
      <c r="H72" s="71">
        <v>0</v>
      </c>
      <c r="I72" s="71">
        <f>F72+G72+H72</f>
        <v>50000</v>
      </c>
      <c r="J72" s="71">
        <f>F72*J$3</f>
        <v>53750</v>
      </c>
      <c r="K72" s="71">
        <f>G72*K$3</f>
        <v>0</v>
      </c>
      <c r="L72" s="71">
        <f>H72*L$3</f>
        <v>0</v>
      </c>
      <c r="M72" s="71">
        <f>J72+K72+L72</f>
        <v>53750</v>
      </c>
      <c r="N72" s="71">
        <f>J72*N$3</f>
        <v>57781.25</v>
      </c>
      <c r="O72" s="71">
        <f>K72*O$3</f>
        <v>0</v>
      </c>
      <c r="P72" s="71">
        <f>L72*P$3</f>
        <v>0</v>
      </c>
      <c r="Q72" s="71">
        <f>N72+O72+P72</f>
        <v>57781.25</v>
      </c>
      <c r="R72" s="71">
        <f>N72*R$3</f>
        <v>62114.84375</v>
      </c>
      <c r="S72" s="71">
        <f>O72*S$3</f>
        <v>0</v>
      </c>
      <c r="T72" s="71">
        <f>P72*T$3</f>
        <v>0</v>
      </c>
      <c r="U72" s="71">
        <f>R72+S72+T72</f>
        <v>62114.84375</v>
      </c>
      <c r="V72" s="71">
        <f>I72+M72+Q72+U72</f>
        <v>223646.09375</v>
      </c>
    </row>
    <row r="73" spans="1:22" ht="12.75">
      <c r="A73" s="13"/>
      <c r="B73" s="144"/>
      <c r="C73" s="72"/>
      <c r="D73" s="141" t="s">
        <v>35</v>
      </c>
      <c r="E73" s="141"/>
      <c r="F73" s="73">
        <f>SUM(F69:F72)</f>
        <v>165000</v>
      </c>
      <c r="G73" s="73">
        <f aca="true" t="shared" si="50" ref="G73:V73">SUM(G69:G72)</f>
        <v>0</v>
      </c>
      <c r="H73" s="73">
        <f t="shared" si="50"/>
        <v>0</v>
      </c>
      <c r="I73" s="73">
        <f t="shared" si="50"/>
        <v>165000</v>
      </c>
      <c r="J73" s="73">
        <f t="shared" si="50"/>
        <v>177375</v>
      </c>
      <c r="K73" s="73">
        <f t="shared" si="50"/>
        <v>0</v>
      </c>
      <c r="L73" s="73">
        <f t="shared" si="50"/>
        <v>0</v>
      </c>
      <c r="M73" s="73">
        <f t="shared" si="50"/>
        <v>177375</v>
      </c>
      <c r="N73" s="73">
        <f t="shared" si="50"/>
        <v>190678.125</v>
      </c>
      <c r="O73" s="73">
        <f t="shared" si="50"/>
        <v>0</v>
      </c>
      <c r="P73" s="73">
        <f t="shared" si="50"/>
        <v>0</v>
      </c>
      <c r="Q73" s="73">
        <f t="shared" si="50"/>
        <v>190678.125</v>
      </c>
      <c r="R73" s="73">
        <f t="shared" si="50"/>
        <v>204978.984375</v>
      </c>
      <c r="S73" s="73">
        <f t="shared" si="50"/>
        <v>0</v>
      </c>
      <c r="T73" s="73">
        <f t="shared" si="50"/>
        <v>0</v>
      </c>
      <c r="U73" s="73">
        <f t="shared" si="50"/>
        <v>204978.984375</v>
      </c>
      <c r="V73" s="73">
        <f t="shared" si="50"/>
        <v>738032.109375</v>
      </c>
    </row>
    <row r="74" spans="1:22" ht="12.75" customHeight="1">
      <c r="A74" s="13"/>
      <c r="B74" s="141" t="s">
        <v>36</v>
      </c>
      <c r="C74" s="141"/>
      <c r="D74" s="141"/>
      <c r="E74" s="141"/>
      <c r="F74" s="74">
        <f>+F68+F73</f>
        <v>320000</v>
      </c>
      <c r="G74" s="74">
        <f aca="true" t="shared" si="51" ref="G74:V74">+G68+G73</f>
        <v>0</v>
      </c>
      <c r="H74" s="74">
        <f t="shared" si="51"/>
        <v>500000</v>
      </c>
      <c r="I74" s="74">
        <f t="shared" si="51"/>
        <v>820000</v>
      </c>
      <c r="J74" s="74">
        <f t="shared" si="51"/>
        <v>344000</v>
      </c>
      <c r="K74" s="74">
        <f t="shared" si="51"/>
        <v>0</v>
      </c>
      <c r="L74" s="74">
        <f t="shared" si="51"/>
        <v>525000</v>
      </c>
      <c r="M74" s="74">
        <f t="shared" si="51"/>
        <v>869000</v>
      </c>
      <c r="N74" s="74">
        <f t="shared" si="51"/>
        <v>369800</v>
      </c>
      <c r="O74" s="74">
        <f t="shared" si="51"/>
        <v>0</v>
      </c>
      <c r="P74" s="74">
        <f t="shared" si="51"/>
        <v>551250</v>
      </c>
      <c r="Q74" s="74">
        <f t="shared" si="51"/>
        <v>921050</v>
      </c>
      <c r="R74" s="74">
        <f t="shared" si="51"/>
        <v>397535</v>
      </c>
      <c r="S74" s="74">
        <f t="shared" si="51"/>
        <v>0</v>
      </c>
      <c r="T74" s="74">
        <f t="shared" si="51"/>
        <v>578812.5</v>
      </c>
      <c r="U74" s="74">
        <f t="shared" si="51"/>
        <v>976347.5</v>
      </c>
      <c r="V74" s="74">
        <f t="shared" si="51"/>
        <v>3586397.5</v>
      </c>
    </row>
    <row r="75" spans="1:22" ht="84.75" customHeight="1">
      <c r="A75" s="13"/>
      <c r="B75" s="142" t="s">
        <v>128</v>
      </c>
      <c r="C75" s="88" t="s">
        <v>129</v>
      </c>
      <c r="D75" s="142" t="s">
        <v>132</v>
      </c>
      <c r="E75" s="69" t="s">
        <v>133</v>
      </c>
      <c r="F75" s="70">
        <v>10000</v>
      </c>
      <c r="G75" s="71">
        <v>0</v>
      </c>
      <c r="H75" s="71">
        <v>5000</v>
      </c>
      <c r="I75" s="71">
        <f>F75+G75+H75</f>
        <v>15000</v>
      </c>
      <c r="J75" s="71">
        <f>F75*J$3</f>
        <v>10750</v>
      </c>
      <c r="K75" s="71">
        <f>G75*K$3</f>
        <v>0</v>
      </c>
      <c r="L75" s="71">
        <f>H75*L$3</f>
        <v>5250</v>
      </c>
      <c r="M75" s="71">
        <f>J75+K75+L75</f>
        <v>16000</v>
      </c>
      <c r="N75" s="71">
        <f>J75*N$3</f>
        <v>11556.25</v>
      </c>
      <c r="O75" s="71">
        <f>K75*O$3</f>
        <v>0</v>
      </c>
      <c r="P75" s="71">
        <f>L75*P$3</f>
        <v>5512.5</v>
      </c>
      <c r="Q75" s="71">
        <f>N75+O75+P75</f>
        <v>17068.75</v>
      </c>
      <c r="R75" s="71">
        <f>N75*R$3</f>
        <v>12422.96875</v>
      </c>
      <c r="S75" s="71">
        <f>O75*S$3</f>
        <v>0</v>
      </c>
      <c r="T75" s="71">
        <f>P75*T$3</f>
        <v>5788.125</v>
      </c>
      <c r="U75" s="71">
        <f>R75+S75+T75</f>
        <v>18211.09375</v>
      </c>
      <c r="V75" s="71">
        <f>I75+M75+Q75+U75</f>
        <v>66279.84375</v>
      </c>
    </row>
    <row r="76" spans="1:22" ht="51">
      <c r="A76" s="13"/>
      <c r="B76" s="143"/>
      <c r="C76" s="89" t="s">
        <v>130</v>
      </c>
      <c r="D76" s="143"/>
      <c r="E76" s="69" t="s">
        <v>134</v>
      </c>
      <c r="F76" s="70">
        <v>5000</v>
      </c>
      <c r="G76" s="71">
        <v>0</v>
      </c>
      <c r="H76" s="71">
        <v>0</v>
      </c>
      <c r="I76" s="71">
        <f>F76+G76+H76</f>
        <v>5000</v>
      </c>
      <c r="J76" s="71">
        <f>F76*J$3</f>
        <v>5375</v>
      </c>
      <c r="K76" s="71">
        <f>G76*K$3</f>
        <v>0</v>
      </c>
      <c r="L76" s="71">
        <f>H76*L$3</f>
        <v>0</v>
      </c>
      <c r="M76" s="71">
        <f>J76+K76+L76</f>
        <v>5375</v>
      </c>
      <c r="N76" s="71">
        <f>J76*N$3</f>
        <v>5778.125</v>
      </c>
      <c r="O76" s="71">
        <f>K76*O$3</f>
        <v>0</v>
      </c>
      <c r="P76" s="71">
        <f>L76*P$3</f>
        <v>0</v>
      </c>
      <c r="Q76" s="71">
        <f>N76+O76+P76</f>
        <v>5778.125</v>
      </c>
      <c r="R76" s="71">
        <f>N76*R$3</f>
        <v>6211.484375</v>
      </c>
      <c r="S76" s="71">
        <f>O76*S$3</f>
        <v>0</v>
      </c>
      <c r="T76" s="71">
        <f>P76*T$3</f>
        <v>0</v>
      </c>
      <c r="U76" s="71">
        <f>R76+S76+T76</f>
        <v>6211.484375</v>
      </c>
      <c r="V76" s="71">
        <f>I76+M76+Q76+U76</f>
        <v>22364.609375</v>
      </c>
    </row>
    <row r="77" spans="1:22" ht="51">
      <c r="A77" s="13"/>
      <c r="B77" s="143"/>
      <c r="C77" s="89" t="s">
        <v>131</v>
      </c>
      <c r="D77" s="143"/>
      <c r="E77" s="69" t="s">
        <v>135</v>
      </c>
      <c r="F77" s="70">
        <v>10000</v>
      </c>
      <c r="G77" s="71">
        <v>0</v>
      </c>
      <c r="H77" s="71">
        <v>5000</v>
      </c>
      <c r="I77" s="71">
        <f>F77+G77+H77</f>
        <v>15000</v>
      </c>
      <c r="J77" s="71">
        <f>F77*J$3</f>
        <v>10750</v>
      </c>
      <c r="K77" s="71">
        <f>G77*K$3</f>
        <v>0</v>
      </c>
      <c r="L77" s="71">
        <f>H77*L$3</f>
        <v>5250</v>
      </c>
      <c r="M77" s="71">
        <f>J77+K77+L77</f>
        <v>16000</v>
      </c>
      <c r="N77" s="71">
        <f>J77*N$3</f>
        <v>11556.25</v>
      </c>
      <c r="O77" s="71">
        <f>K77*O$3</f>
        <v>0</v>
      </c>
      <c r="P77" s="71">
        <f>L77*P$3</f>
        <v>5512.5</v>
      </c>
      <c r="Q77" s="71">
        <f>N77+O77+P77</f>
        <v>17068.75</v>
      </c>
      <c r="R77" s="71">
        <f>N77*R$3</f>
        <v>12422.96875</v>
      </c>
      <c r="S77" s="71">
        <f>O77*S$3</f>
        <v>0</v>
      </c>
      <c r="T77" s="71">
        <f>P77*T$3</f>
        <v>5788.125</v>
      </c>
      <c r="U77" s="71">
        <f>R77+S77+T77</f>
        <v>18211.09375</v>
      </c>
      <c r="V77" s="71">
        <f>I77+M77+Q77+U77</f>
        <v>66279.84375</v>
      </c>
    </row>
    <row r="78" spans="1:22" ht="63.75">
      <c r="A78" s="13"/>
      <c r="B78" s="143"/>
      <c r="C78" s="79"/>
      <c r="D78" s="143"/>
      <c r="E78" s="69" t="s">
        <v>136</v>
      </c>
      <c r="F78" s="70">
        <v>10000</v>
      </c>
      <c r="G78" s="71">
        <v>0</v>
      </c>
      <c r="H78" s="71">
        <v>5000</v>
      </c>
      <c r="I78" s="71">
        <f>F78+G78+H78</f>
        <v>15000</v>
      </c>
      <c r="J78" s="71">
        <f>F78*J$3</f>
        <v>10750</v>
      </c>
      <c r="K78" s="71">
        <f>G78*K$3</f>
        <v>0</v>
      </c>
      <c r="L78" s="71">
        <f>H78*L$3</f>
        <v>5250</v>
      </c>
      <c r="M78" s="71">
        <f>J78+K78+L78</f>
        <v>16000</v>
      </c>
      <c r="N78" s="71">
        <f>J78*N$3</f>
        <v>11556.25</v>
      </c>
      <c r="O78" s="71">
        <f>K78*O$3</f>
        <v>0</v>
      </c>
      <c r="P78" s="71">
        <f>L78*P$3</f>
        <v>5512.5</v>
      </c>
      <c r="Q78" s="71">
        <f>N78+O78+P78</f>
        <v>17068.75</v>
      </c>
      <c r="R78" s="71">
        <f>N78*R$3</f>
        <v>12422.96875</v>
      </c>
      <c r="S78" s="71">
        <f>O78*S$3</f>
        <v>0</v>
      </c>
      <c r="T78" s="71">
        <f>P78*T$3</f>
        <v>5788.125</v>
      </c>
      <c r="U78" s="71">
        <f>R78+S78+T78</f>
        <v>18211.09375</v>
      </c>
      <c r="V78" s="71">
        <f>I78+M78+Q78+U78</f>
        <v>66279.84375</v>
      </c>
    </row>
    <row r="79" spans="1:22" ht="51">
      <c r="A79" s="13"/>
      <c r="B79" s="143"/>
      <c r="C79" s="79"/>
      <c r="D79" s="143"/>
      <c r="E79" s="69" t="s">
        <v>137</v>
      </c>
      <c r="F79" s="70">
        <v>10000</v>
      </c>
      <c r="G79" s="71">
        <v>0</v>
      </c>
      <c r="H79" s="71">
        <v>5000</v>
      </c>
      <c r="I79" s="71">
        <f>F79+G79+H79</f>
        <v>15000</v>
      </c>
      <c r="J79" s="71">
        <f>F79*J$3</f>
        <v>10750</v>
      </c>
      <c r="K79" s="71">
        <f>G79*K$3</f>
        <v>0</v>
      </c>
      <c r="L79" s="71">
        <f>H79*L$3</f>
        <v>5250</v>
      </c>
      <c r="M79" s="71">
        <f>J79+K79+L79</f>
        <v>16000</v>
      </c>
      <c r="N79" s="71">
        <f>J79*N$3</f>
        <v>11556.25</v>
      </c>
      <c r="O79" s="71">
        <f>K79*O$3</f>
        <v>0</v>
      </c>
      <c r="P79" s="71">
        <f>L79*P$3</f>
        <v>5512.5</v>
      </c>
      <c r="Q79" s="71">
        <f>N79+O79+P79</f>
        <v>17068.75</v>
      </c>
      <c r="R79" s="71">
        <f>N79*R$3</f>
        <v>12422.96875</v>
      </c>
      <c r="S79" s="71">
        <f>O79*S$3</f>
        <v>0</v>
      </c>
      <c r="T79" s="71">
        <f>P79*T$3</f>
        <v>5788.125</v>
      </c>
      <c r="U79" s="71">
        <f>R79+S79+T79</f>
        <v>18211.09375</v>
      </c>
      <c r="V79" s="71">
        <f>I79+M79+Q79+U79</f>
        <v>66279.84375</v>
      </c>
    </row>
    <row r="80" spans="1:22" ht="12.75">
      <c r="A80" s="13"/>
      <c r="B80" s="143"/>
      <c r="C80" s="79"/>
      <c r="D80" s="141" t="s">
        <v>35</v>
      </c>
      <c r="E80" s="141"/>
      <c r="F80" s="73">
        <f>F75+F76+F77+F78+F79</f>
        <v>45000</v>
      </c>
      <c r="G80" s="73">
        <f aca="true" t="shared" si="52" ref="G80:V80">G75+G76+G77+G78+G79</f>
        <v>0</v>
      </c>
      <c r="H80" s="73">
        <f t="shared" si="52"/>
        <v>20000</v>
      </c>
      <c r="I80" s="73">
        <f t="shared" si="52"/>
        <v>65000</v>
      </c>
      <c r="J80" s="73">
        <f t="shared" si="52"/>
        <v>48375</v>
      </c>
      <c r="K80" s="73">
        <f t="shared" si="52"/>
        <v>0</v>
      </c>
      <c r="L80" s="73">
        <f t="shared" si="52"/>
        <v>21000</v>
      </c>
      <c r="M80" s="73">
        <f t="shared" si="52"/>
        <v>69375</v>
      </c>
      <c r="N80" s="73">
        <f t="shared" si="52"/>
        <v>52003.125</v>
      </c>
      <c r="O80" s="73">
        <f t="shared" si="52"/>
        <v>0</v>
      </c>
      <c r="P80" s="73">
        <f t="shared" si="52"/>
        <v>22050</v>
      </c>
      <c r="Q80" s="73">
        <f t="shared" si="52"/>
        <v>74053.125</v>
      </c>
      <c r="R80" s="73">
        <f t="shared" si="52"/>
        <v>55903.359375</v>
      </c>
      <c r="S80" s="73">
        <f t="shared" si="52"/>
        <v>0</v>
      </c>
      <c r="T80" s="73">
        <f t="shared" si="52"/>
        <v>23152.5</v>
      </c>
      <c r="U80" s="73">
        <f t="shared" si="52"/>
        <v>79055.859375</v>
      </c>
      <c r="V80" s="73">
        <f t="shared" si="52"/>
        <v>287483.984375</v>
      </c>
    </row>
    <row r="81" spans="1:22" ht="84" customHeight="1">
      <c r="A81" s="13"/>
      <c r="B81" s="143"/>
      <c r="C81" s="79"/>
      <c r="D81" s="142" t="s">
        <v>138</v>
      </c>
      <c r="E81" s="69" t="s">
        <v>139</v>
      </c>
      <c r="F81" s="70">
        <v>2000</v>
      </c>
      <c r="G81" s="71">
        <v>0</v>
      </c>
      <c r="H81" s="71">
        <v>20000</v>
      </c>
      <c r="I81" s="71">
        <f>F81+G81+H81</f>
        <v>22000</v>
      </c>
      <c r="J81" s="71">
        <f aca="true" t="shared" si="53" ref="J81:L82">F81*J$3</f>
        <v>2150</v>
      </c>
      <c r="K81" s="71">
        <f t="shared" si="53"/>
        <v>0</v>
      </c>
      <c r="L81" s="71">
        <f t="shared" si="53"/>
        <v>21000</v>
      </c>
      <c r="M81" s="71">
        <f>J81+K81+L81</f>
        <v>23150</v>
      </c>
      <c r="N81" s="71">
        <f aca="true" t="shared" si="54" ref="N81:P82">J81*N$3</f>
        <v>2311.25</v>
      </c>
      <c r="O81" s="71">
        <f t="shared" si="54"/>
        <v>0</v>
      </c>
      <c r="P81" s="71">
        <f t="shared" si="54"/>
        <v>22050</v>
      </c>
      <c r="Q81" s="71">
        <f>N81+O81+P81</f>
        <v>24361.25</v>
      </c>
      <c r="R81" s="71">
        <f aca="true" t="shared" si="55" ref="R81:T82">N81*R$3</f>
        <v>2484.59375</v>
      </c>
      <c r="S81" s="71">
        <f t="shared" si="55"/>
        <v>0</v>
      </c>
      <c r="T81" s="71">
        <f t="shared" si="55"/>
        <v>23152.5</v>
      </c>
      <c r="U81" s="71">
        <f>R81+S81+T81</f>
        <v>25637.09375</v>
      </c>
      <c r="V81" s="71">
        <f>I81+M81+Q81+U81</f>
        <v>95148.34375</v>
      </c>
    </row>
    <row r="82" spans="1:22" ht="38.25">
      <c r="A82" s="13"/>
      <c r="B82" s="143"/>
      <c r="C82" s="90"/>
      <c r="D82" s="144"/>
      <c r="E82" s="69" t="s">
        <v>140</v>
      </c>
      <c r="F82" s="70">
        <v>16981</v>
      </c>
      <c r="G82" s="71">
        <v>0</v>
      </c>
      <c r="H82" s="71">
        <v>30000</v>
      </c>
      <c r="I82" s="71">
        <f>F82+G82+H82</f>
        <v>46981</v>
      </c>
      <c r="J82" s="71">
        <f t="shared" si="53"/>
        <v>18254.575</v>
      </c>
      <c r="K82" s="71">
        <f t="shared" si="53"/>
        <v>0</v>
      </c>
      <c r="L82" s="71">
        <f t="shared" si="53"/>
        <v>31500</v>
      </c>
      <c r="M82" s="71">
        <f>J82+K82+L82</f>
        <v>49754.575</v>
      </c>
      <c r="N82" s="71">
        <f t="shared" si="54"/>
        <v>19623.668125</v>
      </c>
      <c r="O82" s="71">
        <f t="shared" si="54"/>
        <v>0</v>
      </c>
      <c r="P82" s="71">
        <f t="shared" si="54"/>
        <v>33075</v>
      </c>
      <c r="Q82" s="71">
        <f>N82+O82+P82</f>
        <v>52698.668125</v>
      </c>
      <c r="R82" s="71">
        <f t="shared" si="55"/>
        <v>21095.443234374998</v>
      </c>
      <c r="S82" s="71">
        <f t="shared" si="55"/>
        <v>0</v>
      </c>
      <c r="T82" s="71">
        <f t="shared" si="55"/>
        <v>34728.75</v>
      </c>
      <c r="U82" s="71">
        <f>R82+S82+T82</f>
        <v>55824.193234374994</v>
      </c>
      <c r="V82" s="71">
        <f>I82+M82+Q82+U82</f>
        <v>205258.43635937496</v>
      </c>
    </row>
    <row r="83" spans="1:22" ht="12.75">
      <c r="A83" s="13"/>
      <c r="B83" s="144"/>
      <c r="C83" s="87"/>
      <c r="D83" s="141" t="s">
        <v>35</v>
      </c>
      <c r="E83" s="141"/>
      <c r="F83" s="73">
        <f>F81+F82</f>
        <v>18981</v>
      </c>
      <c r="G83" s="73">
        <f aca="true" t="shared" si="56" ref="G83:V83">G81+G82</f>
        <v>0</v>
      </c>
      <c r="H83" s="73">
        <f t="shared" si="56"/>
        <v>50000</v>
      </c>
      <c r="I83" s="73">
        <f t="shared" si="56"/>
        <v>68981</v>
      </c>
      <c r="J83" s="73">
        <f t="shared" si="56"/>
        <v>20404.575</v>
      </c>
      <c r="K83" s="73">
        <f t="shared" si="56"/>
        <v>0</v>
      </c>
      <c r="L83" s="73">
        <f t="shared" si="56"/>
        <v>52500</v>
      </c>
      <c r="M83" s="73">
        <f t="shared" si="56"/>
        <v>72904.575</v>
      </c>
      <c r="N83" s="73">
        <f t="shared" si="56"/>
        <v>21934.918125</v>
      </c>
      <c r="O83" s="73">
        <f t="shared" si="56"/>
        <v>0</v>
      </c>
      <c r="P83" s="73">
        <f t="shared" si="56"/>
        <v>55125</v>
      </c>
      <c r="Q83" s="73">
        <f t="shared" si="56"/>
        <v>77059.918125</v>
      </c>
      <c r="R83" s="73">
        <f t="shared" si="56"/>
        <v>23580.036984374998</v>
      </c>
      <c r="S83" s="73">
        <f t="shared" si="56"/>
        <v>0</v>
      </c>
      <c r="T83" s="73">
        <f t="shared" si="56"/>
        <v>57881.25</v>
      </c>
      <c r="U83" s="73">
        <f t="shared" si="56"/>
        <v>81461.286984375</v>
      </c>
      <c r="V83" s="73">
        <f t="shared" si="56"/>
        <v>300406.78010937496</v>
      </c>
    </row>
    <row r="84" spans="1:22" ht="12.75">
      <c r="A84" s="13"/>
      <c r="B84" s="141" t="s">
        <v>36</v>
      </c>
      <c r="C84" s="141"/>
      <c r="D84" s="141"/>
      <c r="E84" s="141"/>
      <c r="F84" s="74">
        <f>F80+F83</f>
        <v>63981</v>
      </c>
      <c r="G84" s="74">
        <f aca="true" t="shared" si="57" ref="G84:V84">G80+G83</f>
        <v>0</v>
      </c>
      <c r="H84" s="74">
        <f t="shared" si="57"/>
        <v>70000</v>
      </c>
      <c r="I84" s="74">
        <f t="shared" si="57"/>
        <v>133981</v>
      </c>
      <c r="J84" s="74">
        <f t="shared" si="57"/>
        <v>68779.575</v>
      </c>
      <c r="K84" s="74">
        <f t="shared" si="57"/>
        <v>0</v>
      </c>
      <c r="L84" s="74">
        <f t="shared" si="57"/>
        <v>73500</v>
      </c>
      <c r="M84" s="74">
        <f t="shared" si="57"/>
        <v>142279.575</v>
      </c>
      <c r="N84" s="74">
        <f t="shared" si="57"/>
        <v>73938.043125</v>
      </c>
      <c r="O84" s="74">
        <f t="shared" si="57"/>
        <v>0</v>
      </c>
      <c r="P84" s="74">
        <f t="shared" si="57"/>
        <v>77175</v>
      </c>
      <c r="Q84" s="74">
        <f t="shared" si="57"/>
        <v>151113.043125</v>
      </c>
      <c r="R84" s="74">
        <f t="shared" si="57"/>
        <v>79483.396359375</v>
      </c>
      <c r="S84" s="74">
        <f t="shared" si="57"/>
        <v>0</v>
      </c>
      <c r="T84" s="74">
        <f t="shared" si="57"/>
        <v>81033.75</v>
      </c>
      <c r="U84" s="74">
        <f t="shared" si="57"/>
        <v>160517.14635937498</v>
      </c>
      <c r="V84" s="74">
        <f t="shared" si="57"/>
        <v>587890.764484375</v>
      </c>
    </row>
    <row r="85" spans="1:22" ht="63.75" customHeight="1">
      <c r="A85" s="13"/>
      <c r="B85" s="142" t="s">
        <v>32</v>
      </c>
      <c r="C85" s="68" t="s">
        <v>0</v>
      </c>
      <c r="D85" s="142" t="s">
        <v>72</v>
      </c>
      <c r="E85" s="69" t="s">
        <v>73</v>
      </c>
      <c r="F85" s="70">
        <v>5000</v>
      </c>
      <c r="G85" s="71">
        <v>0</v>
      </c>
      <c r="H85" s="71">
        <v>10000</v>
      </c>
      <c r="I85" s="71">
        <f>F85+G85+H85</f>
        <v>15000</v>
      </c>
      <c r="J85" s="71">
        <f>F85*J$3</f>
        <v>5375</v>
      </c>
      <c r="K85" s="71">
        <f>G85*K$3</f>
        <v>0</v>
      </c>
      <c r="L85" s="71">
        <f>H85*L$3</f>
        <v>10500</v>
      </c>
      <c r="M85" s="71">
        <f>J85+K85+L85</f>
        <v>15875</v>
      </c>
      <c r="N85" s="71">
        <f>J85*N$3</f>
        <v>5778.125</v>
      </c>
      <c r="O85" s="71">
        <f>K85*O$3</f>
        <v>0</v>
      </c>
      <c r="P85" s="71">
        <f>L85*P$3</f>
        <v>11025</v>
      </c>
      <c r="Q85" s="71">
        <f>N85+O85+P85</f>
        <v>16803.125</v>
      </c>
      <c r="R85" s="71">
        <f>N85*R$3</f>
        <v>6211.484375</v>
      </c>
      <c r="S85" s="71">
        <f>O85*S$3</f>
        <v>0</v>
      </c>
      <c r="T85" s="71">
        <f>P85*T$3</f>
        <v>11576.25</v>
      </c>
      <c r="U85" s="71">
        <f>R85+S85+T85</f>
        <v>17787.734375</v>
      </c>
      <c r="V85" s="71">
        <f>I85+M85+Q85+U85</f>
        <v>65465.859375</v>
      </c>
    </row>
    <row r="86" spans="1:22" ht="38.25">
      <c r="A86" s="13"/>
      <c r="B86" s="143"/>
      <c r="C86" s="68"/>
      <c r="D86" s="143"/>
      <c r="E86" s="69" t="s">
        <v>74</v>
      </c>
      <c r="F86" s="70">
        <v>10000</v>
      </c>
      <c r="G86" s="71">
        <v>0</v>
      </c>
      <c r="H86" s="71">
        <v>30000</v>
      </c>
      <c r="I86" s="71">
        <f>F86+G86+H86</f>
        <v>40000</v>
      </c>
      <c r="J86" s="71">
        <f>F86*J$3</f>
        <v>10750</v>
      </c>
      <c r="K86" s="71">
        <f>G86*K$3</f>
        <v>0</v>
      </c>
      <c r="L86" s="71">
        <f>H86*L$3</f>
        <v>31500</v>
      </c>
      <c r="M86" s="71">
        <f>J86+K86+L86</f>
        <v>42250</v>
      </c>
      <c r="N86" s="71">
        <f>J86*N$3</f>
        <v>11556.25</v>
      </c>
      <c r="O86" s="71">
        <f>K86*O$3</f>
        <v>0</v>
      </c>
      <c r="P86" s="71">
        <f>L86*P$3</f>
        <v>33075</v>
      </c>
      <c r="Q86" s="71">
        <f>N86+O86+P86</f>
        <v>44631.25</v>
      </c>
      <c r="R86" s="71">
        <f>N86*R$3</f>
        <v>12422.96875</v>
      </c>
      <c r="S86" s="71">
        <f>O86*S$3</f>
        <v>0</v>
      </c>
      <c r="T86" s="71">
        <f>P86*T$3</f>
        <v>34728.75</v>
      </c>
      <c r="U86" s="71">
        <f>R86+S86+T86</f>
        <v>47151.71875</v>
      </c>
      <c r="V86" s="71">
        <f>I86+M86+Q86+U86</f>
        <v>174032.96875</v>
      </c>
    </row>
    <row r="87" spans="1:22" ht="63.75">
      <c r="A87" s="13"/>
      <c r="B87" s="143"/>
      <c r="C87" s="68"/>
      <c r="D87" s="143"/>
      <c r="E87" s="69" t="s">
        <v>75</v>
      </c>
      <c r="F87" s="70">
        <v>5000</v>
      </c>
      <c r="G87" s="71">
        <v>0</v>
      </c>
      <c r="H87" s="71">
        <v>5000</v>
      </c>
      <c r="I87" s="71">
        <f>F87+G87+H87</f>
        <v>10000</v>
      </c>
      <c r="J87" s="71">
        <f>F87*J$3</f>
        <v>5375</v>
      </c>
      <c r="K87" s="71">
        <f>G87*K$3</f>
        <v>0</v>
      </c>
      <c r="L87" s="71">
        <f>H87*L$3</f>
        <v>5250</v>
      </c>
      <c r="M87" s="71">
        <f>J87+K87+L87</f>
        <v>10625</v>
      </c>
      <c r="N87" s="71">
        <f>J87*N$3</f>
        <v>5778.125</v>
      </c>
      <c r="O87" s="71">
        <f>K87*O$3</f>
        <v>0</v>
      </c>
      <c r="P87" s="71">
        <f>L87*P$3</f>
        <v>5512.5</v>
      </c>
      <c r="Q87" s="71">
        <f>N87+O87+P87</f>
        <v>11290.625</v>
      </c>
      <c r="R87" s="71">
        <f>N87*R$3</f>
        <v>6211.484375</v>
      </c>
      <c r="S87" s="71">
        <f>O87*S$3</f>
        <v>0</v>
      </c>
      <c r="T87" s="71">
        <f>P87*T$3</f>
        <v>5788.125</v>
      </c>
      <c r="U87" s="71">
        <f>R87+S87+T87</f>
        <v>11999.609375</v>
      </c>
      <c r="V87" s="71">
        <f>I87+M87+Q87+U87</f>
        <v>43915.234375</v>
      </c>
    </row>
    <row r="88" spans="1:22" ht="38.25">
      <c r="A88" s="13"/>
      <c r="B88" s="143"/>
      <c r="C88" s="68"/>
      <c r="D88" s="143"/>
      <c r="E88" s="69" t="s">
        <v>76</v>
      </c>
      <c r="F88" s="70">
        <v>5000</v>
      </c>
      <c r="G88" s="71">
        <v>0</v>
      </c>
      <c r="H88" s="71">
        <v>5000</v>
      </c>
      <c r="I88" s="71">
        <f>F88+G88+H88</f>
        <v>10000</v>
      </c>
      <c r="J88" s="71">
        <f>F88*J$3</f>
        <v>5375</v>
      </c>
      <c r="K88" s="71">
        <f>G88*K$3</f>
        <v>0</v>
      </c>
      <c r="L88" s="71">
        <f>H88*L$3</f>
        <v>5250</v>
      </c>
      <c r="M88" s="71">
        <f>J88+K88+L88</f>
        <v>10625</v>
      </c>
      <c r="N88" s="71">
        <f>J88*N$3</f>
        <v>5778.125</v>
      </c>
      <c r="O88" s="71">
        <f>K88*O$3</f>
        <v>0</v>
      </c>
      <c r="P88" s="71">
        <f>L88*P$3</f>
        <v>5512.5</v>
      </c>
      <c r="Q88" s="71">
        <f>N88+O88+P88</f>
        <v>11290.625</v>
      </c>
      <c r="R88" s="71">
        <f>N88*R$3</f>
        <v>6211.484375</v>
      </c>
      <c r="S88" s="71">
        <f>O88*S$3</f>
        <v>0</v>
      </c>
      <c r="T88" s="71">
        <f>P88*T$3</f>
        <v>5788.125</v>
      </c>
      <c r="U88" s="71">
        <f>R88+S88+T88</f>
        <v>11999.609375</v>
      </c>
      <c r="V88" s="71">
        <f>I88+M88+Q88+U88</f>
        <v>43915.234375</v>
      </c>
    </row>
    <row r="89" spans="1:22" ht="63.75">
      <c r="A89" s="13"/>
      <c r="B89" s="143"/>
      <c r="C89" s="79"/>
      <c r="D89" s="143"/>
      <c r="E89" s="80" t="s">
        <v>77</v>
      </c>
      <c r="F89" s="70">
        <v>10000</v>
      </c>
      <c r="G89" s="71">
        <v>0</v>
      </c>
      <c r="H89" s="71">
        <v>25000</v>
      </c>
      <c r="I89" s="71">
        <f>F89+G89+H89</f>
        <v>35000</v>
      </c>
      <c r="J89" s="71">
        <f>F89*J$3</f>
        <v>10750</v>
      </c>
      <c r="K89" s="71">
        <f>G89*K$3</f>
        <v>0</v>
      </c>
      <c r="L89" s="71">
        <f>H89*L$3</f>
        <v>26250</v>
      </c>
      <c r="M89" s="71">
        <f>J89+K89+L89</f>
        <v>37000</v>
      </c>
      <c r="N89" s="71">
        <f>J89*N$3</f>
        <v>11556.25</v>
      </c>
      <c r="O89" s="71">
        <f>K89*O$3</f>
        <v>0</v>
      </c>
      <c r="P89" s="71">
        <f>L89*P$3</f>
        <v>27562.5</v>
      </c>
      <c r="Q89" s="71">
        <f>N89+O89+P89</f>
        <v>39118.75</v>
      </c>
      <c r="R89" s="71">
        <f>N89*R$3</f>
        <v>12422.96875</v>
      </c>
      <c r="S89" s="71">
        <f>O89*S$3</f>
        <v>0</v>
      </c>
      <c r="T89" s="71">
        <f>P89*T$3</f>
        <v>28940.625</v>
      </c>
      <c r="U89" s="71">
        <f>R89+S89+T89</f>
        <v>41363.59375</v>
      </c>
      <c r="V89" s="71">
        <f>I89+M89+Q89+U89</f>
        <v>152482.34375</v>
      </c>
    </row>
    <row r="90" spans="1:22" ht="12.75">
      <c r="A90" s="13"/>
      <c r="B90" s="143"/>
      <c r="C90" s="141" t="s">
        <v>35</v>
      </c>
      <c r="D90" s="141"/>
      <c r="E90" s="141"/>
      <c r="F90" s="73">
        <f>SUM(F85:F89)</f>
        <v>35000</v>
      </c>
      <c r="G90" s="73">
        <f aca="true" t="shared" si="58" ref="G90:V90">G85+G89</f>
        <v>0</v>
      </c>
      <c r="H90" s="73">
        <f t="shared" si="58"/>
        <v>35000</v>
      </c>
      <c r="I90" s="73">
        <f t="shared" si="58"/>
        <v>50000</v>
      </c>
      <c r="J90" s="73">
        <f t="shared" si="58"/>
        <v>16125</v>
      </c>
      <c r="K90" s="73">
        <f t="shared" si="58"/>
        <v>0</v>
      </c>
      <c r="L90" s="73">
        <f t="shared" si="58"/>
        <v>36750</v>
      </c>
      <c r="M90" s="73">
        <f t="shared" si="58"/>
        <v>52875</v>
      </c>
      <c r="N90" s="73">
        <f t="shared" si="58"/>
        <v>17334.375</v>
      </c>
      <c r="O90" s="73">
        <f t="shared" si="58"/>
        <v>0</v>
      </c>
      <c r="P90" s="73">
        <f t="shared" si="58"/>
        <v>38587.5</v>
      </c>
      <c r="Q90" s="73">
        <f t="shared" si="58"/>
        <v>55921.875</v>
      </c>
      <c r="R90" s="73">
        <f t="shared" si="58"/>
        <v>18634.453125</v>
      </c>
      <c r="S90" s="73">
        <f t="shared" si="58"/>
        <v>0</v>
      </c>
      <c r="T90" s="73">
        <f t="shared" si="58"/>
        <v>40516.875</v>
      </c>
      <c r="U90" s="73">
        <f t="shared" si="58"/>
        <v>59151.328125</v>
      </c>
      <c r="V90" s="73">
        <f t="shared" si="58"/>
        <v>217948.203125</v>
      </c>
    </row>
    <row r="91" spans="1:22" ht="76.5">
      <c r="A91" s="13"/>
      <c r="B91" s="143"/>
      <c r="C91" s="79"/>
      <c r="D91" s="66" t="s">
        <v>78</v>
      </c>
      <c r="E91" s="81" t="s">
        <v>79</v>
      </c>
      <c r="F91" s="70">
        <v>11486</v>
      </c>
      <c r="G91" s="71">
        <v>0</v>
      </c>
      <c r="H91" s="71">
        <v>25000</v>
      </c>
      <c r="I91" s="71">
        <f>F91+G91+H91</f>
        <v>36486</v>
      </c>
      <c r="J91" s="71">
        <f>F91*J$3</f>
        <v>12347.449999999999</v>
      </c>
      <c r="K91" s="71">
        <f>G91*K$3</f>
        <v>0</v>
      </c>
      <c r="L91" s="71">
        <f>H91*L$3</f>
        <v>26250</v>
      </c>
      <c r="M91" s="71">
        <f>J91+K91+L91</f>
        <v>38597.45</v>
      </c>
      <c r="N91" s="71">
        <f>J91*N$3</f>
        <v>13273.508749999999</v>
      </c>
      <c r="O91" s="71">
        <f>K91*O$3</f>
        <v>0</v>
      </c>
      <c r="P91" s="71">
        <f>L91*P$3</f>
        <v>27562.5</v>
      </c>
      <c r="Q91" s="71">
        <f>N91+O91+P91</f>
        <v>40836.00875</v>
      </c>
      <c r="R91" s="71">
        <f>N91*R$3</f>
        <v>14269.021906249998</v>
      </c>
      <c r="S91" s="71">
        <f>O91*S$3</f>
        <v>0</v>
      </c>
      <c r="T91" s="71">
        <f>P91*T$3</f>
        <v>28940.625</v>
      </c>
      <c r="U91" s="71">
        <f>R91+S91+T91</f>
        <v>43209.64690625</v>
      </c>
      <c r="V91" s="71">
        <f>I91+M91+Q91+U91</f>
        <v>159129.10565624997</v>
      </c>
    </row>
    <row r="92" spans="1:22" ht="12.75">
      <c r="A92" s="13"/>
      <c r="B92" s="143"/>
      <c r="C92" s="175" t="s">
        <v>35</v>
      </c>
      <c r="D92" s="176"/>
      <c r="E92" s="160"/>
      <c r="F92" s="73">
        <f>F91</f>
        <v>11486</v>
      </c>
      <c r="G92" s="73">
        <f aca="true" t="shared" si="59" ref="G92:V92">G91</f>
        <v>0</v>
      </c>
      <c r="H92" s="73">
        <f t="shared" si="59"/>
        <v>25000</v>
      </c>
      <c r="I92" s="73">
        <f t="shared" si="59"/>
        <v>36486</v>
      </c>
      <c r="J92" s="73">
        <f t="shared" si="59"/>
        <v>12347.449999999999</v>
      </c>
      <c r="K92" s="73">
        <f t="shared" si="59"/>
        <v>0</v>
      </c>
      <c r="L92" s="73">
        <f t="shared" si="59"/>
        <v>26250</v>
      </c>
      <c r="M92" s="73">
        <f t="shared" si="59"/>
        <v>38597.45</v>
      </c>
      <c r="N92" s="73">
        <f t="shared" si="59"/>
        <v>13273.508749999999</v>
      </c>
      <c r="O92" s="73">
        <f t="shared" si="59"/>
        <v>0</v>
      </c>
      <c r="P92" s="73">
        <f t="shared" si="59"/>
        <v>27562.5</v>
      </c>
      <c r="Q92" s="73">
        <f t="shared" si="59"/>
        <v>40836.00875</v>
      </c>
      <c r="R92" s="73">
        <f t="shared" si="59"/>
        <v>14269.021906249998</v>
      </c>
      <c r="S92" s="73">
        <f t="shared" si="59"/>
        <v>0</v>
      </c>
      <c r="T92" s="73">
        <f t="shared" si="59"/>
        <v>28940.625</v>
      </c>
      <c r="U92" s="73">
        <f t="shared" si="59"/>
        <v>43209.64690625</v>
      </c>
      <c r="V92" s="73">
        <f t="shared" si="59"/>
        <v>159129.10565624997</v>
      </c>
    </row>
    <row r="93" spans="1:22" ht="12.75" customHeight="1">
      <c r="A93" s="13"/>
      <c r="B93" s="141" t="s">
        <v>36</v>
      </c>
      <c r="C93" s="141"/>
      <c r="D93" s="141"/>
      <c r="E93" s="141"/>
      <c r="F93" s="82">
        <f>F90+F92</f>
        <v>46486</v>
      </c>
      <c r="G93" s="82">
        <f aca="true" t="shared" si="60" ref="G93:V93">G90+G92</f>
        <v>0</v>
      </c>
      <c r="H93" s="82">
        <f t="shared" si="60"/>
        <v>60000</v>
      </c>
      <c r="I93" s="82">
        <f t="shared" si="60"/>
        <v>86486</v>
      </c>
      <c r="J93" s="82">
        <f t="shared" si="60"/>
        <v>28472.449999999997</v>
      </c>
      <c r="K93" s="82">
        <f t="shared" si="60"/>
        <v>0</v>
      </c>
      <c r="L93" s="82">
        <f t="shared" si="60"/>
        <v>63000</v>
      </c>
      <c r="M93" s="82">
        <f t="shared" si="60"/>
        <v>91472.45</v>
      </c>
      <c r="N93" s="82">
        <f t="shared" si="60"/>
        <v>30607.88375</v>
      </c>
      <c r="O93" s="82">
        <f t="shared" si="60"/>
        <v>0</v>
      </c>
      <c r="P93" s="82">
        <f t="shared" si="60"/>
        <v>66150</v>
      </c>
      <c r="Q93" s="82">
        <f t="shared" si="60"/>
        <v>96757.88375000001</v>
      </c>
      <c r="R93" s="82">
        <f t="shared" si="60"/>
        <v>32903.47503125</v>
      </c>
      <c r="S93" s="82">
        <f t="shared" si="60"/>
        <v>0</v>
      </c>
      <c r="T93" s="82">
        <f t="shared" si="60"/>
        <v>69457.5</v>
      </c>
      <c r="U93" s="82">
        <f t="shared" si="60"/>
        <v>102360.97503125</v>
      </c>
      <c r="V93" s="82">
        <f t="shared" si="60"/>
        <v>377077.30878125</v>
      </c>
    </row>
    <row r="94" spans="1:22" ht="89.25" customHeight="1">
      <c r="A94" s="13"/>
      <c r="B94" s="141" t="s">
        <v>93</v>
      </c>
      <c r="C94" s="138" t="s">
        <v>94</v>
      </c>
      <c r="D94" s="142" t="s">
        <v>6</v>
      </c>
      <c r="E94" s="69" t="s">
        <v>95</v>
      </c>
      <c r="F94" s="70">
        <v>10000</v>
      </c>
      <c r="G94" s="71">
        <v>0</v>
      </c>
      <c r="H94" s="71">
        <v>0</v>
      </c>
      <c r="I94" s="71">
        <f>F94+G94+H94</f>
        <v>10000</v>
      </c>
      <c r="J94" s="71">
        <f>F94*J$3</f>
        <v>10750</v>
      </c>
      <c r="K94" s="71">
        <f>G94*K$3</f>
        <v>0</v>
      </c>
      <c r="L94" s="71">
        <f>H94*L$3</f>
        <v>0</v>
      </c>
      <c r="M94" s="71">
        <f>J94+K94+L94</f>
        <v>10750</v>
      </c>
      <c r="N94" s="71">
        <f>J94*N$3</f>
        <v>11556.25</v>
      </c>
      <c r="O94" s="71">
        <f>K94*O$3</f>
        <v>0</v>
      </c>
      <c r="P94" s="71">
        <f>L94*P$3</f>
        <v>0</v>
      </c>
      <c r="Q94" s="71">
        <f>N94+O94+P94</f>
        <v>11556.25</v>
      </c>
      <c r="R94" s="71">
        <f>N94*R$3</f>
        <v>12422.96875</v>
      </c>
      <c r="S94" s="71">
        <f>O94*S$3</f>
        <v>0</v>
      </c>
      <c r="T94" s="71">
        <f>P94*T$3</f>
        <v>0</v>
      </c>
      <c r="U94" s="71">
        <f>R94+S94+T94</f>
        <v>12422.96875</v>
      </c>
      <c r="V94" s="71">
        <f>I94+M94+Q94+U94</f>
        <v>44729.21875</v>
      </c>
    </row>
    <row r="95" spans="1:22" ht="89.25" customHeight="1">
      <c r="A95" s="13"/>
      <c r="B95" s="141"/>
      <c r="C95" s="139"/>
      <c r="D95" s="143"/>
      <c r="E95" s="69" t="s">
        <v>96</v>
      </c>
      <c r="F95" s="70">
        <v>15000</v>
      </c>
      <c r="G95" s="71">
        <v>0</v>
      </c>
      <c r="H95" s="71">
        <v>250000</v>
      </c>
      <c r="I95" s="71">
        <f>F95+G95+H95</f>
        <v>265000</v>
      </c>
      <c r="J95" s="71">
        <f>F95*J$3</f>
        <v>16125</v>
      </c>
      <c r="K95" s="71">
        <f>G95*K$3</f>
        <v>0</v>
      </c>
      <c r="L95" s="71">
        <f>H95*L$3</f>
        <v>262500</v>
      </c>
      <c r="M95" s="71">
        <f>J95+K95+L95</f>
        <v>278625</v>
      </c>
      <c r="N95" s="71">
        <f>J95*N$3</f>
        <v>17334.375</v>
      </c>
      <c r="O95" s="71">
        <f>K95*O$3</f>
        <v>0</v>
      </c>
      <c r="P95" s="71">
        <f>L95*P$3</f>
        <v>275625</v>
      </c>
      <c r="Q95" s="71">
        <f>N95+O95+P95</f>
        <v>292959.375</v>
      </c>
      <c r="R95" s="71">
        <f>N95*R$3</f>
        <v>18634.453125</v>
      </c>
      <c r="S95" s="71">
        <f>O95*S$3</f>
        <v>0</v>
      </c>
      <c r="T95" s="71">
        <f>P95*T$3</f>
        <v>289406.25</v>
      </c>
      <c r="U95" s="71">
        <f>R95+S95+T95</f>
        <v>308040.703125</v>
      </c>
      <c r="V95" s="71">
        <f>I95+M95+Q95+U95</f>
        <v>1144625.078125</v>
      </c>
    </row>
    <row r="96" spans="1:22" ht="89.25" customHeight="1">
      <c r="A96" s="13"/>
      <c r="B96" s="141"/>
      <c r="C96" s="139"/>
      <c r="D96" s="144"/>
      <c r="E96" s="69" t="s">
        <v>97</v>
      </c>
      <c r="F96" s="70">
        <v>12000</v>
      </c>
      <c r="G96" s="71">
        <v>0</v>
      </c>
      <c r="H96" s="71">
        <v>0</v>
      </c>
      <c r="I96" s="71">
        <f>F96+G96+H96</f>
        <v>12000</v>
      </c>
      <c r="J96" s="71">
        <f>F96*J$3</f>
        <v>12900</v>
      </c>
      <c r="K96" s="71">
        <f>G96*K$3</f>
        <v>0</v>
      </c>
      <c r="L96" s="71">
        <f>H96*L$3</f>
        <v>0</v>
      </c>
      <c r="M96" s="71">
        <f>J96+K96+L96</f>
        <v>12900</v>
      </c>
      <c r="N96" s="71">
        <f>J96*N$3</f>
        <v>13867.5</v>
      </c>
      <c r="O96" s="71">
        <f>K96*O$3</f>
        <v>0</v>
      </c>
      <c r="P96" s="71">
        <f>L96*P$3</f>
        <v>0</v>
      </c>
      <c r="Q96" s="71">
        <f>N96+O96+P96</f>
        <v>13867.5</v>
      </c>
      <c r="R96" s="71">
        <f>N96*R$3</f>
        <v>14907.5625</v>
      </c>
      <c r="S96" s="71">
        <f>O96*S$3</f>
        <v>0</v>
      </c>
      <c r="T96" s="71">
        <f>P96*T$3</f>
        <v>0</v>
      </c>
      <c r="U96" s="71">
        <f>R96+S96+T96</f>
        <v>14907.5625</v>
      </c>
      <c r="V96" s="71">
        <f>I96+M96+Q96+U96</f>
        <v>53675.0625</v>
      </c>
    </row>
    <row r="97" spans="1:22" ht="12.75">
      <c r="A97" s="13"/>
      <c r="B97" s="141"/>
      <c r="C97" s="140"/>
      <c r="D97" s="141" t="s">
        <v>35</v>
      </c>
      <c r="E97" s="141"/>
      <c r="F97" s="73">
        <f>SUM(F94:F96)</f>
        <v>37000</v>
      </c>
      <c r="G97" s="73">
        <f aca="true" t="shared" si="61" ref="G97:V97">SUM(G94:G96)</f>
        <v>0</v>
      </c>
      <c r="H97" s="73">
        <f t="shared" si="61"/>
        <v>250000</v>
      </c>
      <c r="I97" s="73">
        <f t="shared" si="61"/>
        <v>287000</v>
      </c>
      <c r="J97" s="73">
        <f t="shared" si="61"/>
        <v>39775</v>
      </c>
      <c r="K97" s="73">
        <f t="shared" si="61"/>
        <v>0</v>
      </c>
      <c r="L97" s="73">
        <f t="shared" si="61"/>
        <v>262500</v>
      </c>
      <c r="M97" s="73">
        <f t="shared" si="61"/>
        <v>302275</v>
      </c>
      <c r="N97" s="73">
        <f t="shared" si="61"/>
        <v>42758.125</v>
      </c>
      <c r="O97" s="73">
        <f t="shared" si="61"/>
        <v>0</v>
      </c>
      <c r="P97" s="73">
        <f t="shared" si="61"/>
        <v>275625</v>
      </c>
      <c r="Q97" s="73">
        <f t="shared" si="61"/>
        <v>318383.125</v>
      </c>
      <c r="R97" s="73">
        <f t="shared" si="61"/>
        <v>45964.984375</v>
      </c>
      <c r="S97" s="73">
        <f t="shared" si="61"/>
        <v>0</v>
      </c>
      <c r="T97" s="73">
        <f t="shared" si="61"/>
        <v>289406.25</v>
      </c>
      <c r="U97" s="73">
        <f t="shared" si="61"/>
        <v>335371.234375</v>
      </c>
      <c r="V97" s="73">
        <f t="shared" si="61"/>
        <v>1243029.359375</v>
      </c>
    </row>
    <row r="98" spans="1:22" ht="12.75">
      <c r="A98" s="13"/>
      <c r="B98" s="141" t="s">
        <v>36</v>
      </c>
      <c r="C98" s="141"/>
      <c r="D98" s="141"/>
      <c r="E98" s="141"/>
      <c r="F98" s="82">
        <f>SUM(F97)</f>
        <v>37000</v>
      </c>
      <c r="G98" s="82">
        <f aca="true" t="shared" si="62" ref="G98:V98">SUM(G97)</f>
        <v>0</v>
      </c>
      <c r="H98" s="82">
        <f t="shared" si="62"/>
        <v>250000</v>
      </c>
      <c r="I98" s="82">
        <f t="shared" si="62"/>
        <v>287000</v>
      </c>
      <c r="J98" s="82">
        <f t="shared" si="62"/>
        <v>39775</v>
      </c>
      <c r="K98" s="82">
        <f t="shared" si="62"/>
        <v>0</v>
      </c>
      <c r="L98" s="82">
        <f t="shared" si="62"/>
        <v>262500</v>
      </c>
      <c r="M98" s="82">
        <f t="shared" si="62"/>
        <v>302275</v>
      </c>
      <c r="N98" s="82">
        <f t="shared" si="62"/>
        <v>42758.125</v>
      </c>
      <c r="O98" s="82">
        <f t="shared" si="62"/>
        <v>0</v>
      </c>
      <c r="P98" s="82">
        <f t="shared" si="62"/>
        <v>275625</v>
      </c>
      <c r="Q98" s="82">
        <f t="shared" si="62"/>
        <v>318383.125</v>
      </c>
      <c r="R98" s="82">
        <f t="shared" si="62"/>
        <v>45964.984375</v>
      </c>
      <c r="S98" s="82">
        <f t="shared" si="62"/>
        <v>0</v>
      </c>
      <c r="T98" s="82">
        <f t="shared" si="62"/>
        <v>289406.25</v>
      </c>
      <c r="U98" s="82">
        <f t="shared" si="62"/>
        <v>335371.234375</v>
      </c>
      <c r="V98" s="82">
        <f t="shared" si="62"/>
        <v>1243029.359375</v>
      </c>
    </row>
    <row r="99" spans="1:22" ht="69.75" customHeight="1">
      <c r="A99" s="13"/>
      <c r="B99" s="141" t="s">
        <v>98</v>
      </c>
      <c r="C99" s="138" t="s">
        <v>99</v>
      </c>
      <c r="D99" s="142" t="s">
        <v>7</v>
      </c>
      <c r="E99" s="69" t="s">
        <v>100</v>
      </c>
      <c r="F99" s="70">
        <v>15000</v>
      </c>
      <c r="G99" s="71">
        <v>0</v>
      </c>
      <c r="H99" s="71">
        <v>50000</v>
      </c>
      <c r="I99" s="71">
        <f>F99+G99+H99</f>
        <v>65000</v>
      </c>
      <c r="J99" s="71">
        <f aca="true" t="shared" si="63" ref="J99:L100">F99*J$3</f>
        <v>16125</v>
      </c>
      <c r="K99" s="71">
        <f t="shared" si="63"/>
        <v>0</v>
      </c>
      <c r="L99" s="71">
        <f t="shared" si="63"/>
        <v>52500</v>
      </c>
      <c r="M99" s="71">
        <f>J99+K99+L99</f>
        <v>68625</v>
      </c>
      <c r="N99" s="71">
        <f aca="true" t="shared" si="64" ref="N99:P100">J99*N$3</f>
        <v>17334.375</v>
      </c>
      <c r="O99" s="71">
        <f t="shared" si="64"/>
        <v>0</v>
      </c>
      <c r="P99" s="71">
        <f t="shared" si="64"/>
        <v>55125</v>
      </c>
      <c r="Q99" s="71">
        <f>N99+O99+P99</f>
        <v>72459.375</v>
      </c>
      <c r="R99" s="71">
        <f aca="true" t="shared" si="65" ref="R99:T100">N99*R$3</f>
        <v>18634.453125</v>
      </c>
      <c r="S99" s="71">
        <f t="shared" si="65"/>
        <v>0</v>
      </c>
      <c r="T99" s="71">
        <f t="shared" si="65"/>
        <v>57881.25</v>
      </c>
      <c r="U99" s="71">
        <f>R99+S99+T99</f>
        <v>76515.703125</v>
      </c>
      <c r="V99" s="71">
        <f>I99+M99+Q99+U99</f>
        <v>282600.078125</v>
      </c>
    </row>
    <row r="100" spans="1:22" ht="51">
      <c r="A100" s="13"/>
      <c r="B100" s="141"/>
      <c r="C100" s="140"/>
      <c r="D100" s="144"/>
      <c r="E100" s="69" t="s">
        <v>101</v>
      </c>
      <c r="F100" s="70">
        <v>20000</v>
      </c>
      <c r="G100" s="71">
        <v>0</v>
      </c>
      <c r="H100" s="71">
        <v>50000</v>
      </c>
      <c r="I100" s="71">
        <f>F100+G100+H100</f>
        <v>70000</v>
      </c>
      <c r="J100" s="71">
        <f t="shared" si="63"/>
        <v>21500</v>
      </c>
      <c r="K100" s="71">
        <f t="shared" si="63"/>
        <v>0</v>
      </c>
      <c r="L100" s="71">
        <f t="shared" si="63"/>
        <v>52500</v>
      </c>
      <c r="M100" s="71">
        <f>J100+K100+L100</f>
        <v>74000</v>
      </c>
      <c r="N100" s="71">
        <f t="shared" si="64"/>
        <v>23112.5</v>
      </c>
      <c r="O100" s="71">
        <f t="shared" si="64"/>
        <v>0</v>
      </c>
      <c r="P100" s="71">
        <f t="shared" si="64"/>
        <v>55125</v>
      </c>
      <c r="Q100" s="71">
        <f>N100+O100+P100</f>
        <v>78237.5</v>
      </c>
      <c r="R100" s="71">
        <f t="shared" si="65"/>
        <v>24845.9375</v>
      </c>
      <c r="S100" s="71">
        <f t="shared" si="65"/>
        <v>0</v>
      </c>
      <c r="T100" s="71">
        <f t="shared" si="65"/>
        <v>57881.25</v>
      </c>
      <c r="U100" s="71">
        <f>R100+S100+T100</f>
        <v>82727.1875</v>
      </c>
      <c r="V100" s="71">
        <f>I100+M100+Q100+U100</f>
        <v>304964.6875</v>
      </c>
    </row>
    <row r="101" spans="1:22" ht="12.75">
      <c r="A101" s="13"/>
      <c r="B101" s="141"/>
      <c r="C101" s="72"/>
      <c r="D101" s="141" t="s">
        <v>35</v>
      </c>
      <c r="E101" s="141"/>
      <c r="F101" s="73">
        <f>F99+F100</f>
        <v>35000</v>
      </c>
      <c r="G101" s="73">
        <f aca="true" t="shared" si="66" ref="G101:V101">G99+G100</f>
        <v>0</v>
      </c>
      <c r="H101" s="73">
        <f t="shared" si="66"/>
        <v>100000</v>
      </c>
      <c r="I101" s="73">
        <f t="shared" si="66"/>
        <v>135000</v>
      </c>
      <c r="J101" s="73">
        <f t="shared" si="66"/>
        <v>37625</v>
      </c>
      <c r="K101" s="73">
        <f t="shared" si="66"/>
        <v>0</v>
      </c>
      <c r="L101" s="73">
        <f t="shared" si="66"/>
        <v>105000</v>
      </c>
      <c r="M101" s="73">
        <f t="shared" si="66"/>
        <v>142625</v>
      </c>
      <c r="N101" s="73">
        <f t="shared" si="66"/>
        <v>40446.875</v>
      </c>
      <c r="O101" s="73">
        <f t="shared" si="66"/>
        <v>0</v>
      </c>
      <c r="P101" s="73">
        <f t="shared" si="66"/>
        <v>110250</v>
      </c>
      <c r="Q101" s="73">
        <f t="shared" si="66"/>
        <v>150696.875</v>
      </c>
      <c r="R101" s="73">
        <f t="shared" si="66"/>
        <v>43480.390625</v>
      </c>
      <c r="S101" s="73">
        <f t="shared" si="66"/>
        <v>0</v>
      </c>
      <c r="T101" s="73">
        <f t="shared" si="66"/>
        <v>115762.5</v>
      </c>
      <c r="U101" s="73">
        <f t="shared" si="66"/>
        <v>159242.890625</v>
      </c>
      <c r="V101" s="73">
        <f t="shared" si="66"/>
        <v>587564.765625</v>
      </c>
    </row>
    <row r="102" spans="1:22" ht="12.75">
      <c r="A102" s="13"/>
      <c r="B102" s="141" t="s">
        <v>36</v>
      </c>
      <c r="C102" s="141"/>
      <c r="D102" s="141"/>
      <c r="E102" s="141"/>
      <c r="F102" s="74">
        <f>F101</f>
        <v>35000</v>
      </c>
      <c r="G102" s="74">
        <f aca="true" t="shared" si="67" ref="G102:V102">G101</f>
        <v>0</v>
      </c>
      <c r="H102" s="74">
        <f t="shared" si="67"/>
        <v>100000</v>
      </c>
      <c r="I102" s="74">
        <f t="shared" si="67"/>
        <v>135000</v>
      </c>
      <c r="J102" s="74">
        <f t="shared" si="67"/>
        <v>37625</v>
      </c>
      <c r="K102" s="74">
        <f t="shared" si="67"/>
        <v>0</v>
      </c>
      <c r="L102" s="74">
        <f t="shared" si="67"/>
        <v>105000</v>
      </c>
      <c r="M102" s="74">
        <f t="shared" si="67"/>
        <v>142625</v>
      </c>
      <c r="N102" s="74">
        <f t="shared" si="67"/>
        <v>40446.875</v>
      </c>
      <c r="O102" s="74">
        <f t="shared" si="67"/>
        <v>0</v>
      </c>
      <c r="P102" s="74">
        <f t="shared" si="67"/>
        <v>110250</v>
      </c>
      <c r="Q102" s="74">
        <f t="shared" si="67"/>
        <v>150696.875</v>
      </c>
      <c r="R102" s="74">
        <f t="shared" si="67"/>
        <v>43480.390625</v>
      </c>
      <c r="S102" s="74">
        <f t="shared" si="67"/>
        <v>0</v>
      </c>
      <c r="T102" s="74">
        <f t="shared" si="67"/>
        <v>115762.5</v>
      </c>
      <c r="U102" s="74">
        <f t="shared" si="67"/>
        <v>159242.890625</v>
      </c>
      <c r="V102" s="74">
        <f t="shared" si="67"/>
        <v>587564.765625</v>
      </c>
    </row>
    <row r="103" spans="1:22" ht="80.25" customHeight="1">
      <c r="A103" s="13"/>
      <c r="B103" s="142" t="s">
        <v>193</v>
      </c>
      <c r="C103" s="138" t="s">
        <v>194</v>
      </c>
      <c r="D103" s="142" t="s">
        <v>195</v>
      </c>
      <c r="E103" s="69" t="s">
        <v>196</v>
      </c>
      <c r="F103" s="70">
        <v>10000</v>
      </c>
      <c r="G103" s="71">
        <v>0</v>
      </c>
      <c r="H103" s="71">
        <v>0</v>
      </c>
      <c r="I103" s="71">
        <f>F103+G103+H103</f>
        <v>10000</v>
      </c>
      <c r="J103" s="71">
        <f>F103*J$3</f>
        <v>10750</v>
      </c>
      <c r="K103" s="71">
        <f>G103*K$3</f>
        <v>0</v>
      </c>
      <c r="L103" s="71">
        <f>H103*L$3</f>
        <v>0</v>
      </c>
      <c r="M103" s="71">
        <f>J103+K103+L103</f>
        <v>10750</v>
      </c>
      <c r="N103" s="71">
        <f>J103*N$3</f>
        <v>11556.25</v>
      </c>
      <c r="O103" s="71">
        <f>K103*O$3</f>
        <v>0</v>
      </c>
      <c r="P103" s="71">
        <f>L103*P$3</f>
        <v>0</v>
      </c>
      <c r="Q103" s="71">
        <f>N103+O103+P103</f>
        <v>11556.25</v>
      </c>
      <c r="R103" s="71">
        <f>N103*R$3</f>
        <v>12422.96875</v>
      </c>
      <c r="S103" s="71">
        <f>O103*S$3</f>
        <v>0</v>
      </c>
      <c r="T103" s="71">
        <f>P103*T$3</f>
        <v>0</v>
      </c>
      <c r="U103" s="71">
        <f>R103+S103+T103</f>
        <v>12422.96875</v>
      </c>
      <c r="V103" s="71">
        <f>I103+M103+Q103+U103</f>
        <v>44729.21875</v>
      </c>
    </row>
    <row r="104" spans="1:22" ht="87" customHeight="1">
      <c r="A104" s="13"/>
      <c r="B104" s="143"/>
      <c r="C104" s="139"/>
      <c r="D104" s="143"/>
      <c r="E104" s="69" t="s">
        <v>197</v>
      </c>
      <c r="F104" s="70">
        <v>10000</v>
      </c>
      <c r="G104" s="71">
        <v>0</v>
      </c>
      <c r="H104" s="71">
        <v>20000</v>
      </c>
      <c r="I104" s="71">
        <f>F104+G104+H104</f>
        <v>30000</v>
      </c>
      <c r="J104" s="71">
        <f>F104*J$3</f>
        <v>10750</v>
      </c>
      <c r="K104" s="71">
        <f>G104*K$3</f>
        <v>0</v>
      </c>
      <c r="L104" s="71">
        <f>H104*L$3</f>
        <v>21000</v>
      </c>
      <c r="M104" s="71">
        <f>J104+K104+L104</f>
        <v>31750</v>
      </c>
      <c r="N104" s="71">
        <f>J104*N$3</f>
        <v>11556.25</v>
      </c>
      <c r="O104" s="71">
        <f>K104*O$3</f>
        <v>0</v>
      </c>
      <c r="P104" s="71">
        <f>L104*P$3</f>
        <v>22050</v>
      </c>
      <c r="Q104" s="71">
        <f>N104+O104+P104</f>
        <v>33606.25</v>
      </c>
      <c r="R104" s="71">
        <f>N104*R$3</f>
        <v>12422.96875</v>
      </c>
      <c r="S104" s="71">
        <f>O104*S$3</f>
        <v>0</v>
      </c>
      <c r="T104" s="71">
        <f>P104*T$3</f>
        <v>23152.5</v>
      </c>
      <c r="U104" s="71">
        <f>R104+S104+T104</f>
        <v>35575.46875</v>
      </c>
      <c r="V104" s="71">
        <f>I104+M104+Q104+U104</f>
        <v>130931.71875</v>
      </c>
    </row>
    <row r="105" spans="1:22" ht="62.25" customHeight="1">
      <c r="A105" s="13"/>
      <c r="B105" s="143"/>
      <c r="C105" s="139"/>
      <c r="D105" s="143"/>
      <c r="E105" s="69" t="s">
        <v>198</v>
      </c>
      <c r="F105" s="70">
        <v>10000</v>
      </c>
      <c r="G105" s="71">
        <v>0</v>
      </c>
      <c r="H105" s="71">
        <v>50000</v>
      </c>
      <c r="I105" s="71">
        <f>F105+G105+H105</f>
        <v>60000</v>
      </c>
      <c r="J105" s="71">
        <f>F105*J$3</f>
        <v>10750</v>
      </c>
      <c r="K105" s="71">
        <f>G105*K$3</f>
        <v>0</v>
      </c>
      <c r="L105" s="71">
        <f>H105*L$3</f>
        <v>52500</v>
      </c>
      <c r="M105" s="71">
        <f>J105+K105+L105</f>
        <v>63250</v>
      </c>
      <c r="N105" s="71">
        <f>J105*N$3</f>
        <v>11556.25</v>
      </c>
      <c r="O105" s="71">
        <f>K105*O$3</f>
        <v>0</v>
      </c>
      <c r="P105" s="71">
        <f>L105*P$3</f>
        <v>55125</v>
      </c>
      <c r="Q105" s="71">
        <f>N105+O105+P105</f>
        <v>66681.25</v>
      </c>
      <c r="R105" s="71">
        <f>N105*R$3</f>
        <v>12422.96875</v>
      </c>
      <c r="S105" s="71">
        <f>O105*S$3</f>
        <v>0</v>
      </c>
      <c r="T105" s="71">
        <f>P105*T$3</f>
        <v>57881.25</v>
      </c>
      <c r="U105" s="71">
        <f>R105+S105+T105</f>
        <v>70304.21875</v>
      </c>
      <c r="V105" s="71">
        <f>I105+M105+Q105+U105</f>
        <v>260235.46875</v>
      </c>
    </row>
    <row r="106" spans="1:22" ht="30.75" customHeight="1">
      <c r="A106" s="13"/>
      <c r="B106" s="143"/>
      <c r="C106" s="139"/>
      <c r="D106" s="144"/>
      <c r="E106" s="69" t="s">
        <v>199</v>
      </c>
      <c r="F106" s="70">
        <v>10000</v>
      </c>
      <c r="G106" s="71">
        <v>0</v>
      </c>
      <c r="H106" s="71">
        <v>0</v>
      </c>
      <c r="I106" s="71">
        <f>F106+G106+H106</f>
        <v>10000</v>
      </c>
      <c r="J106" s="71">
        <f>F106*J$3</f>
        <v>10750</v>
      </c>
      <c r="K106" s="71">
        <f>G106*K$3</f>
        <v>0</v>
      </c>
      <c r="L106" s="71">
        <f>H106*L$3</f>
        <v>0</v>
      </c>
      <c r="M106" s="71">
        <f>J106+K106+L106</f>
        <v>10750</v>
      </c>
      <c r="N106" s="71">
        <f>J106*N$3</f>
        <v>11556.25</v>
      </c>
      <c r="O106" s="71">
        <f>K106*O$3</f>
        <v>0</v>
      </c>
      <c r="P106" s="71">
        <f>L106*P$3</f>
        <v>0</v>
      </c>
      <c r="Q106" s="71">
        <f>N106+O106+P106</f>
        <v>11556.25</v>
      </c>
      <c r="R106" s="71">
        <f>N106*R$3</f>
        <v>12422.96875</v>
      </c>
      <c r="S106" s="71">
        <f>O106*S$3</f>
        <v>0</v>
      </c>
      <c r="T106" s="71">
        <f>P106*T$3</f>
        <v>0</v>
      </c>
      <c r="U106" s="71">
        <f>R106+S106+T106</f>
        <v>12422.96875</v>
      </c>
      <c r="V106" s="71">
        <f>I106+M106+Q106+U106</f>
        <v>44729.21875</v>
      </c>
    </row>
    <row r="107" spans="1:22" ht="12.75">
      <c r="A107" s="13"/>
      <c r="B107" s="143"/>
      <c r="C107" s="139"/>
      <c r="D107" s="141" t="s">
        <v>35</v>
      </c>
      <c r="E107" s="141"/>
      <c r="F107" s="73">
        <f>SUM(F103:F106)</f>
        <v>40000</v>
      </c>
      <c r="G107" s="73">
        <f aca="true" t="shared" si="68" ref="G107:V107">SUM(G103:G106)</f>
        <v>0</v>
      </c>
      <c r="H107" s="73">
        <f t="shared" si="68"/>
        <v>70000</v>
      </c>
      <c r="I107" s="73">
        <f t="shared" si="68"/>
        <v>110000</v>
      </c>
      <c r="J107" s="73">
        <f t="shared" si="68"/>
        <v>43000</v>
      </c>
      <c r="K107" s="73">
        <f t="shared" si="68"/>
        <v>0</v>
      </c>
      <c r="L107" s="73">
        <f t="shared" si="68"/>
        <v>73500</v>
      </c>
      <c r="M107" s="73">
        <f t="shared" si="68"/>
        <v>116500</v>
      </c>
      <c r="N107" s="73">
        <f t="shared" si="68"/>
        <v>46225</v>
      </c>
      <c r="O107" s="73">
        <f t="shared" si="68"/>
        <v>0</v>
      </c>
      <c r="P107" s="73">
        <f t="shared" si="68"/>
        <v>77175</v>
      </c>
      <c r="Q107" s="73">
        <f t="shared" si="68"/>
        <v>123400</v>
      </c>
      <c r="R107" s="73">
        <f t="shared" si="68"/>
        <v>49691.875</v>
      </c>
      <c r="S107" s="73">
        <f t="shared" si="68"/>
        <v>0</v>
      </c>
      <c r="T107" s="73">
        <f t="shared" si="68"/>
        <v>81033.75</v>
      </c>
      <c r="U107" s="73">
        <f t="shared" si="68"/>
        <v>130725.625</v>
      </c>
      <c r="V107" s="73">
        <f t="shared" si="68"/>
        <v>480625.625</v>
      </c>
    </row>
    <row r="108" spans="1:22" ht="90" customHeight="1">
      <c r="A108" s="13"/>
      <c r="B108" s="143"/>
      <c r="C108" s="139"/>
      <c r="D108" s="142" t="s">
        <v>200</v>
      </c>
      <c r="E108" s="69" t="s">
        <v>201</v>
      </c>
      <c r="F108" s="70">
        <v>10000</v>
      </c>
      <c r="G108" s="71">
        <v>0</v>
      </c>
      <c r="H108" s="71">
        <v>0</v>
      </c>
      <c r="I108" s="71">
        <f>F108+G108+H108</f>
        <v>10000</v>
      </c>
      <c r="J108" s="71">
        <f>F108*J$3</f>
        <v>10750</v>
      </c>
      <c r="K108" s="71">
        <f>G108*K$3</f>
        <v>0</v>
      </c>
      <c r="L108" s="71">
        <f>H108*L$3</f>
        <v>0</v>
      </c>
      <c r="M108" s="71">
        <f>J108+K108+L108</f>
        <v>10750</v>
      </c>
      <c r="N108" s="71">
        <f>J108*N$3</f>
        <v>11556.25</v>
      </c>
      <c r="O108" s="71">
        <f>K108*O$3</f>
        <v>0</v>
      </c>
      <c r="P108" s="71">
        <f>L108*P$3</f>
        <v>0</v>
      </c>
      <c r="Q108" s="71">
        <f>N108+O108+P108</f>
        <v>11556.25</v>
      </c>
      <c r="R108" s="71">
        <f>N108*R$3</f>
        <v>12422.96875</v>
      </c>
      <c r="S108" s="71">
        <f>O108*S$3</f>
        <v>0</v>
      </c>
      <c r="T108" s="71">
        <f>P108*T$3</f>
        <v>0</v>
      </c>
      <c r="U108" s="71">
        <f>R108+S108+T108</f>
        <v>12422.96875</v>
      </c>
      <c r="V108" s="71">
        <f>I108+M108+Q108+U108</f>
        <v>44729.21875</v>
      </c>
    </row>
    <row r="109" spans="1:22" ht="63.75">
      <c r="A109" s="13"/>
      <c r="B109" s="143"/>
      <c r="C109" s="139"/>
      <c r="D109" s="143"/>
      <c r="E109" s="69" t="s">
        <v>202</v>
      </c>
      <c r="F109" s="70">
        <v>10000</v>
      </c>
      <c r="G109" s="71">
        <v>0</v>
      </c>
      <c r="H109" s="71">
        <v>0</v>
      </c>
      <c r="I109" s="71">
        <f>F109+G109+H109</f>
        <v>10000</v>
      </c>
      <c r="J109" s="71">
        <f>F109*J$3</f>
        <v>10750</v>
      </c>
      <c r="K109" s="71">
        <f>G109*K$3</f>
        <v>0</v>
      </c>
      <c r="L109" s="71">
        <f>H109*L$3</f>
        <v>0</v>
      </c>
      <c r="M109" s="71">
        <f>J109+K109+L109</f>
        <v>10750</v>
      </c>
      <c r="N109" s="71">
        <f>J109*N$3</f>
        <v>11556.25</v>
      </c>
      <c r="O109" s="71">
        <f>K109*O$3</f>
        <v>0</v>
      </c>
      <c r="P109" s="71">
        <f>L109*P$3</f>
        <v>0</v>
      </c>
      <c r="Q109" s="71">
        <f>N109+O109+P109</f>
        <v>11556.25</v>
      </c>
      <c r="R109" s="71">
        <f>N109*R$3</f>
        <v>12422.96875</v>
      </c>
      <c r="S109" s="71">
        <f>O109*S$3</f>
        <v>0</v>
      </c>
      <c r="T109" s="71">
        <f>P109*T$3</f>
        <v>0</v>
      </c>
      <c r="U109" s="71">
        <f>R109+S109+T109</f>
        <v>12422.96875</v>
      </c>
      <c r="V109" s="71">
        <f>I109+M109+Q109+U109</f>
        <v>44729.21875</v>
      </c>
    </row>
    <row r="110" spans="1:22" ht="63.75">
      <c r="A110" s="13"/>
      <c r="B110" s="143"/>
      <c r="C110" s="139"/>
      <c r="D110" s="144"/>
      <c r="E110" s="69" t="s">
        <v>203</v>
      </c>
      <c r="F110" s="70">
        <v>1000</v>
      </c>
      <c r="G110" s="71">
        <v>0</v>
      </c>
      <c r="H110" s="71">
        <v>0</v>
      </c>
      <c r="I110" s="71">
        <f>F110+G110+H110</f>
        <v>1000</v>
      </c>
      <c r="J110" s="71">
        <f>F110*J$3</f>
        <v>1075</v>
      </c>
      <c r="K110" s="71">
        <f>G110*K$3</f>
        <v>0</v>
      </c>
      <c r="L110" s="71">
        <f>H110*L$3</f>
        <v>0</v>
      </c>
      <c r="M110" s="71">
        <f>J110+K110+L110</f>
        <v>1075</v>
      </c>
      <c r="N110" s="71">
        <f>J110*N$3</f>
        <v>1155.625</v>
      </c>
      <c r="O110" s="71">
        <f>K110*O$3</f>
        <v>0</v>
      </c>
      <c r="P110" s="71">
        <f>L110*P$3</f>
        <v>0</v>
      </c>
      <c r="Q110" s="71">
        <f>N110+O110+P110</f>
        <v>1155.625</v>
      </c>
      <c r="R110" s="71">
        <f>N110*R$3</f>
        <v>1242.296875</v>
      </c>
      <c r="S110" s="71">
        <f>O110*S$3</f>
        <v>0</v>
      </c>
      <c r="T110" s="71">
        <f>P110*T$3</f>
        <v>0</v>
      </c>
      <c r="U110" s="71">
        <f>R110+S110+T110</f>
        <v>1242.296875</v>
      </c>
      <c r="V110" s="71">
        <f>I110+M110+Q110+U110</f>
        <v>4472.921875</v>
      </c>
    </row>
    <row r="111" spans="1:22" ht="12.75">
      <c r="A111" s="13"/>
      <c r="B111" s="143"/>
      <c r="C111" s="139"/>
      <c r="D111" s="141" t="s">
        <v>35</v>
      </c>
      <c r="E111" s="141"/>
      <c r="F111" s="73">
        <f aca="true" t="shared" si="69" ref="F111:V111">SUM(F108:F110)</f>
        <v>21000</v>
      </c>
      <c r="G111" s="73">
        <f t="shared" si="69"/>
        <v>0</v>
      </c>
      <c r="H111" s="73">
        <f t="shared" si="69"/>
        <v>0</v>
      </c>
      <c r="I111" s="73">
        <f t="shared" si="69"/>
        <v>21000</v>
      </c>
      <c r="J111" s="73">
        <f t="shared" si="69"/>
        <v>22575</v>
      </c>
      <c r="K111" s="73">
        <f t="shared" si="69"/>
        <v>0</v>
      </c>
      <c r="L111" s="73">
        <f t="shared" si="69"/>
        <v>0</v>
      </c>
      <c r="M111" s="73">
        <f t="shared" si="69"/>
        <v>22575</v>
      </c>
      <c r="N111" s="73">
        <f t="shared" si="69"/>
        <v>24268.125</v>
      </c>
      <c r="O111" s="73">
        <f t="shared" si="69"/>
        <v>0</v>
      </c>
      <c r="P111" s="73">
        <f t="shared" si="69"/>
        <v>0</v>
      </c>
      <c r="Q111" s="73">
        <f t="shared" si="69"/>
        <v>24268.125</v>
      </c>
      <c r="R111" s="73">
        <f t="shared" si="69"/>
        <v>26088.234375</v>
      </c>
      <c r="S111" s="73">
        <f t="shared" si="69"/>
        <v>0</v>
      </c>
      <c r="T111" s="73">
        <f t="shared" si="69"/>
        <v>0</v>
      </c>
      <c r="U111" s="73">
        <f t="shared" si="69"/>
        <v>26088.234375</v>
      </c>
      <c r="V111" s="73">
        <f t="shared" si="69"/>
        <v>93931.359375</v>
      </c>
    </row>
    <row r="112" spans="1:22" ht="38.25">
      <c r="A112" s="13"/>
      <c r="B112" s="143"/>
      <c r="C112" s="139"/>
      <c r="D112" s="142" t="s">
        <v>204</v>
      </c>
      <c r="E112" s="69" t="s">
        <v>205</v>
      </c>
      <c r="F112" s="70">
        <v>10000</v>
      </c>
      <c r="G112" s="71">
        <v>0</v>
      </c>
      <c r="H112" s="71">
        <v>0</v>
      </c>
      <c r="I112" s="71">
        <f>F112+G112+H112</f>
        <v>10000</v>
      </c>
      <c r="J112" s="71">
        <f>F112*J$3</f>
        <v>10750</v>
      </c>
      <c r="K112" s="71">
        <f>G112*K$3</f>
        <v>0</v>
      </c>
      <c r="L112" s="71">
        <f>H112*L$3</f>
        <v>0</v>
      </c>
      <c r="M112" s="71">
        <f>J112+K112+L112</f>
        <v>10750</v>
      </c>
      <c r="N112" s="71">
        <f>J112*N$3</f>
        <v>11556.25</v>
      </c>
      <c r="O112" s="71">
        <f>K112*O$3</f>
        <v>0</v>
      </c>
      <c r="P112" s="71">
        <f>L112*P$3</f>
        <v>0</v>
      </c>
      <c r="Q112" s="71">
        <f>N112+O112+P112</f>
        <v>11556.25</v>
      </c>
      <c r="R112" s="71">
        <f>N112*R$3</f>
        <v>12422.96875</v>
      </c>
      <c r="S112" s="71">
        <f>O112*S$3</f>
        <v>0</v>
      </c>
      <c r="T112" s="71">
        <f>P112*T$3</f>
        <v>0</v>
      </c>
      <c r="U112" s="71">
        <f>R112+S112+T112</f>
        <v>12422.96875</v>
      </c>
      <c r="V112" s="71">
        <f>I112+M112+Q112+U112</f>
        <v>44729.21875</v>
      </c>
    </row>
    <row r="113" spans="1:22" ht="76.5">
      <c r="A113" s="13"/>
      <c r="B113" s="143"/>
      <c r="C113" s="139"/>
      <c r="D113" s="143"/>
      <c r="E113" s="69" t="s">
        <v>206</v>
      </c>
      <c r="F113" s="70">
        <v>10000</v>
      </c>
      <c r="G113" s="71">
        <v>0</v>
      </c>
      <c r="H113" s="71">
        <v>0</v>
      </c>
      <c r="I113" s="71">
        <f>F113+G113+H113</f>
        <v>10000</v>
      </c>
      <c r="J113" s="71">
        <f>F113*J$3</f>
        <v>10750</v>
      </c>
      <c r="K113" s="71">
        <f>G113*K$3</f>
        <v>0</v>
      </c>
      <c r="L113" s="71">
        <f>H113*L$3</f>
        <v>0</v>
      </c>
      <c r="M113" s="71">
        <f>J113+K113+L113</f>
        <v>10750</v>
      </c>
      <c r="N113" s="71">
        <f>J113*N$3</f>
        <v>11556.25</v>
      </c>
      <c r="O113" s="71">
        <f>K113*O$3</f>
        <v>0</v>
      </c>
      <c r="P113" s="71">
        <f>L113*P$3</f>
        <v>0</v>
      </c>
      <c r="Q113" s="71">
        <f>N113+O113+P113</f>
        <v>11556.25</v>
      </c>
      <c r="R113" s="71">
        <f>N113*R$3</f>
        <v>12422.96875</v>
      </c>
      <c r="S113" s="71">
        <f>O113*S$3</f>
        <v>0</v>
      </c>
      <c r="T113" s="71">
        <f>P113*T$3</f>
        <v>0</v>
      </c>
      <c r="U113" s="71">
        <f>R113+S113+T113</f>
        <v>12422.96875</v>
      </c>
      <c r="V113" s="71">
        <f>I113+M113+Q113+U113</f>
        <v>44729.21875</v>
      </c>
    </row>
    <row r="114" spans="1:22" s="25" customFormat="1" ht="76.5">
      <c r="A114" s="22"/>
      <c r="B114" s="143"/>
      <c r="C114" s="139"/>
      <c r="D114" s="144"/>
      <c r="E114" s="69" t="s">
        <v>207</v>
      </c>
      <c r="F114" s="70">
        <v>10000</v>
      </c>
      <c r="G114" s="71">
        <v>0</v>
      </c>
      <c r="H114" s="71">
        <v>0</v>
      </c>
      <c r="I114" s="71">
        <f>F114+G114+H114</f>
        <v>10000</v>
      </c>
      <c r="J114" s="71">
        <f>F114*J$3</f>
        <v>10750</v>
      </c>
      <c r="K114" s="71">
        <f>G114*K$3</f>
        <v>0</v>
      </c>
      <c r="L114" s="71">
        <f>H114*L$3</f>
        <v>0</v>
      </c>
      <c r="M114" s="71">
        <f>J114+K114+L114</f>
        <v>10750</v>
      </c>
      <c r="N114" s="71">
        <f>J114*N$3</f>
        <v>11556.25</v>
      </c>
      <c r="O114" s="71">
        <f>K114*O$3</f>
        <v>0</v>
      </c>
      <c r="P114" s="71">
        <f>L114*P$3</f>
        <v>0</v>
      </c>
      <c r="Q114" s="71">
        <f>N114+O114+P114</f>
        <v>11556.25</v>
      </c>
      <c r="R114" s="71">
        <f>N114*R$3</f>
        <v>12422.96875</v>
      </c>
      <c r="S114" s="71">
        <f>O114*S$3</f>
        <v>0</v>
      </c>
      <c r="T114" s="71">
        <f>P114*T$3</f>
        <v>0</v>
      </c>
      <c r="U114" s="71">
        <f>R114+S114+T114</f>
        <v>12422.96875</v>
      </c>
      <c r="V114" s="71">
        <f>I114+M114+Q114+U114</f>
        <v>44729.21875</v>
      </c>
    </row>
    <row r="115" spans="1:22" ht="16.5" customHeight="1">
      <c r="A115" s="13"/>
      <c r="B115" s="143"/>
      <c r="C115" s="139"/>
      <c r="D115" s="141" t="s">
        <v>35</v>
      </c>
      <c r="E115" s="141"/>
      <c r="F115" s="73">
        <f>SUM(F112:F114)</f>
        <v>30000</v>
      </c>
      <c r="G115" s="73">
        <f aca="true" t="shared" si="70" ref="G115:V115">SUM(G112:G114)</f>
        <v>0</v>
      </c>
      <c r="H115" s="73">
        <f t="shared" si="70"/>
        <v>0</v>
      </c>
      <c r="I115" s="73">
        <f t="shared" si="70"/>
        <v>30000</v>
      </c>
      <c r="J115" s="73">
        <f t="shared" si="70"/>
        <v>32250</v>
      </c>
      <c r="K115" s="73">
        <f t="shared" si="70"/>
        <v>0</v>
      </c>
      <c r="L115" s="73">
        <f t="shared" si="70"/>
        <v>0</v>
      </c>
      <c r="M115" s="73">
        <f t="shared" si="70"/>
        <v>32250</v>
      </c>
      <c r="N115" s="73">
        <f t="shared" si="70"/>
        <v>34668.75</v>
      </c>
      <c r="O115" s="73">
        <f t="shared" si="70"/>
        <v>0</v>
      </c>
      <c r="P115" s="73">
        <f t="shared" si="70"/>
        <v>0</v>
      </c>
      <c r="Q115" s="73">
        <f t="shared" si="70"/>
        <v>34668.75</v>
      </c>
      <c r="R115" s="73">
        <f t="shared" si="70"/>
        <v>37268.90625</v>
      </c>
      <c r="S115" s="73">
        <f t="shared" si="70"/>
        <v>0</v>
      </c>
      <c r="T115" s="73">
        <f t="shared" si="70"/>
        <v>0</v>
      </c>
      <c r="U115" s="73">
        <f t="shared" si="70"/>
        <v>37268.90625</v>
      </c>
      <c r="V115" s="73">
        <f t="shared" si="70"/>
        <v>134187.65625</v>
      </c>
    </row>
    <row r="116" spans="1:22" ht="63.75">
      <c r="A116" s="13"/>
      <c r="B116" s="143"/>
      <c r="C116" s="139"/>
      <c r="D116" s="142" t="s">
        <v>208</v>
      </c>
      <c r="E116" s="69" t="s">
        <v>209</v>
      </c>
      <c r="F116" s="70">
        <v>12000</v>
      </c>
      <c r="G116" s="71">
        <v>0</v>
      </c>
      <c r="H116" s="71">
        <v>0</v>
      </c>
      <c r="I116" s="71">
        <f>F116+G116+H116</f>
        <v>12000</v>
      </c>
      <c r="J116" s="71">
        <f>F116*J$3</f>
        <v>12900</v>
      </c>
      <c r="K116" s="71">
        <f>G116*K$3</f>
        <v>0</v>
      </c>
      <c r="L116" s="71">
        <f>H116*L$3</f>
        <v>0</v>
      </c>
      <c r="M116" s="71">
        <f>J116+K116+L116</f>
        <v>12900</v>
      </c>
      <c r="N116" s="71">
        <f>J116*N$3</f>
        <v>13867.5</v>
      </c>
      <c r="O116" s="71">
        <f>K116*O$3</f>
        <v>0</v>
      </c>
      <c r="P116" s="71">
        <f>L116*P$3</f>
        <v>0</v>
      </c>
      <c r="Q116" s="71">
        <f>N116+O116+P116</f>
        <v>13867.5</v>
      </c>
      <c r="R116" s="71">
        <f>N116*R$3</f>
        <v>14907.5625</v>
      </c>
      <c r="S116" s="71">
        <f>O116*S$3</f>
        <v>0</v>
      </c>
      <c r="T116" s="71">
        <f>P116*T$3</f>
        <v>0</v>
      </c>
      <c r="U116" s="71">
        <f>R116+S116+T116</f>
        <v>14907.5625</v>
      </c>
      <c r="V116" s="71">
        <f>I116+M116+Q116+U116</f>
        <v>53675.0625</v>
      </c>
    </row>
    <row r="117" spans="1:22" ht="38.25">
      <c r="A117" s="13"/>
      <c r="B117" s="143"/>
      <c r="C117" s="139"/>
      <c r="D117" s="143"/>
      <c r="E117" s="69" t="s">
        <v>210</v>
      </c>
      <c r="F117" s="70">
        <v>12000</v>
      </c>
      <c r="G117" s="71">
        <v>0</v>
      </c>
      <c r="H117" s="71">
        <v>30000</v>
      </c>
      <c r="I117" s="71">
        <f>F117+G117+H117</f>
        <v>42000</v>
      </c>
      <c r="J117" s="71">
        <f>F117*J$3</f>
        <v>12900</v>
      </c>
      <c r="K117" s="71">
        <f>G117*K$3</f>
        <v>0</v>
      </c>
      <c r="L117" s="71">
        <f>H117*L$3</f>
        <v>31500</v>
      </c>
      <c r="M117" s="71">
        <f>J117+K117+L117</f>
        <v>44400</v>
      </c>
      <c r="N117" s="71">
        <f>J117*N$3</f>
        <v>13867.5</v>
      </c>
      <c r="O117" s="71">
        <f>K117*O$3</f>
        <v>0</v>
      </c>
      <c r="P117" s="71">
        <f>L117*P$3</f>
        <v>33075</v>
      </c>
      <c r="Q117" s="71">
        <f>N117+O117+P117</f>
        <v>46942.5</v>
      </c>
      <c r="R117" s="71">
        <f>N117*R$3</f>
        <v>14907.5625</v>
      </c>
      <c r="S117" s="71">
        <f>O117*S$3</f>
        <v>0</v>
      </c>
      <c r="T117" s="71">
        <f>P117*T$3</f>
        <v>34728.75</v>
      </c>
      <c r="U117" s="71">
        <f>R117+S117+T117</f>
        <v>49636.3125</v>
      </c>
      <c r="V117" s="71">
        <f>I117+M117+Q117+U117</f>
        <v>182978.8125</v>
      </c>
    </row>
    <row r="118" spans="1:22" ht="38.25">
      <c r="A118" s="13"/>
      <c r="B118" s="143"/>
      <c r="C118" s="139"/>
      <c r="D118" s="144"/>
      <c r="E118" s="69" t="s">
        <v>211</v>
      </c>
      <c r="F118" s="70">
        <v>12000</v>
      </c>
      <c r="G118" s="71">
        <v>0</v>
      </c>
      <c r="H118" s="71">
        <v>20000</v>
      </c>
      <c r="I118" s="71">
        <f>F118+G118+H118</f>
        <v>32000</v>
      </c>
      <c r="J118" s="71">
        <f>F118*J$3</f>
        <v>12900</v>
      </c>
      <c r="K118" s="71">
        <f>G118*K$3</f>
        <v>0</v>
      </c>
      <c r="L118" s="71">
        <f>H118*L$3</f>
        <v>21000</v>
      </c>
      <c r="M118" s="71">
        <f>J118+K118+L118</f>
        <v>33900</v>
      </c>
      <c r="N118" s="71">
        <f>J118*N$3</f>
        <v>13867.5</v>
      </c>
      <c r="O118" s="71">
        <f>K118*O$3</f>
        <v>0</v>
      </c>
      <c r="P118" s="71">
        <f>L118*P$3</f>
        <v>22050</v>
      </c>
      <c r="Q118" s="71">
        <f>N118+O118+P118</f>
        <v>35917.5</v>
      </c>
      <c r="R118" s="71">
        <f>N118*R$3</f>
        <v>14907.5625</v>
      </c>
      <c r="S118" s="71">
        <f>O118*S$3</f>
        <v>0</v>
      </c>
      <c r="T118" s="71">
        <f>P118*T$3</f>
        <v>23152.5</v>
      </c>
      <c r="U118" s="71">
        <f>R118+S118+T118</f>
        <v>38060.0625</v>
      </c>
      <c r="V118" s="71">
        <f>I118+M118+Q118+U118</f>
        <v>139877.5625</v>
      </c>
    </row>
    <row r="119" spans="1:22" ht="12.75">
      <c r="A119" s="13"/>
      <c r="B119" s="144"/>
      <c r="C119" s="139"/>
      <c r="D119" s="141" t="s">
        <v>35</v>
      </c>
      <c r="E119" s="141"/>
      <c r="F119" s="73">
        <f>SUM(F116:F118)</f>
        <v>36000</v>
      </c>
      <c r="G119" s="73">
        <f aca="true" t="shared" si="71" ref="G119:V119">SUM(G116:G118)</f>
        <v>0</v>
      </c>
      <c r="H119" s="73">
        <f t="shared" si="71"/>
        <v>50000</v>
      </c>
      <c r="I119" s="73">
        <f t="shared" si="71"/>
        <v>86000</v>
      </c>
      <c r="J119" s="73">
        <f t="shared" si="71"/>
        <v>38700</v>
      </c>
      <c r="K119" s="73">
        <f t="shared" si="71"/>
        <v>0</v>
      </c>
      <c r="L119" s="73">
        <f t="shared" si="71"/>
        <v>52500</v>
      </c>
      <c r="M119" s="73">
        <f t="shared" si="71"/>
        <v>91200</v>
      </c>
      <c r="N119" s="73">
        <f t="shared" si="71"/>
        <v>41602.5</v>
      </c>
      <c r="O119" s="73">
        <f t="shared" si="71"/>
        <v>0</v>
      </c>
      <c r="P119" s="73">
        <f t="shared" si="71"/>
        <v>55125</v>
      </c>
      <c r="Q119" s="73">
        <f t="shared" si="71"/>
        <v>96727.5</v>
      </c>
      <c r="R119" s="73">
        <f t="shared" si="71"/>
        <v>44722.6875</v>
      </c>
      <c r="S119" s="73">
        <f t="shared" si="71"/>
        <v>0</v>
      </c>
      <c r="T119" s="73">
        <f t="shared" si="71"/>
        <v>57881.25</v>
      </c>
      <c r="U119" s="73">
        <f t="shared" si="71"/>
        <v>102603.9375</v>
      </c>
      <c r="V119" s="73">
        <f t="shared" si="71"/>
        <v>376531.4375</v>
      </c>
    </row>
    <row r="120" spans="1:22" ht="12.75">
      <c r="A120" s="13"/>
      <c r="B120" s="141" t="s">
        <v>36</v>
      </c>
      <c r="C120" s="141"/>
      <c r="D120" s="141"/>
      <c r="E120" s="141"/>
      <c r="F120" s="74">
        <f>+F107+F111+F115+F119</f>
        <v>127000</v>
      </c>
      <c r="G120" s="74">
        <f aca="true" t="shared" si="72" ref="G120:V120">+G107+G111+G115+G119</f>
        <v>0</v>
      </c>
      <c r="H120" s="74">
        <f t="shared" si="72"/>
        <v>120000</v>
      </c>
      <c r="I120" s="74">
        <f t="shared" si="72"/>
        <v>247000</v>
      </c>
      <c r="J120" s="74">
        <f t="shared" si="72"/>
        <v>136525</v>
      </c>
      <c r="K120" s="74">
        <f t="shared" si="72"/>
        <v>0</v>
      </c>
      <c r="L120" s="74">
        <f t="shared" si="72"/>
        <v>126000</v>
      </c>
      <c r="M120" s="74">
        <f t="shared" si="72"/>
        <v>262525</v>
      </c>
      <c r="N120" s="74">
        <f t="shared" si="72"/>
        <v>146764.375</v>
      </c>
      <c r="O120" s="74">
        <f t="shared" si="72"/>
        <v>0</v>
      </c>
      <c r="P120" s="74">
        <f t="shared" si="72"/>
        <v>132300</v>
      </c>
      <c r="Q120" s="74">
        <f t="shared" si="72"/>
        <v>279064.375</v>
      </c>
      <c r="R120" s="74">
        <f t="shared" si="72"/>
        <v>157771.703125</v>
      </c>
      <c r="S120" s="74">
        <f t="shared" si="72"/>
        <v>0</v>
      </c>
      <c r="T120" s="74">
        <f t="shared" si="72"/>
        <v>138915</v>
      </c>
      <c r="U120" s="74">
        <f t="shared" si="72"/>
        <v>296686.703125</v>
      </c>
      <c r="V120" s="74">
        <f t="shared" si="72"/>
        <v>1085276.078125</v>
      </c>
    </row>
    <row r="121" spans="1:22" ht="107.25" customHeight="1">
      <c r="A121" s="13"/>
      <c r="B121" s="142" t="s">
        <v>181</v>
      </c>
      <c r="C121" s="96" t="s">
        <v>182</v>
      </c>
      <c r="D121" s="65" t="s">
        <v>184</v>
      </c>
      <c r="E121" s="69" t="s">
        <v>185</v>
      </c>
      <c r="F121" s="70">
        <v>15000</v>
      </c>
      <c r="G121" s="71">
        <v>0</v>
      </c>
      <c r="H121" s="71">
        <v>0</v>
      </c>
      <c r="I121" s="71">
        <f>F121+G121+H121</f>
        <v>15000</v>
      </c>
      <c r="J121" s="71">
        <f>F121*J$3</f>
        <v>16125</v>
      </c>
      <c r="K121" s="71">
        <f>G121*K$3</f>
        <v>0</v>
      </c>
      <c r="L121" s="71">
        <f>H121*L$3</f>
        <v>0</v>
      </c>
      <c r="M121" s="71">
        <f>J121+K121+L121</f>
        <v>16125</v>
      </c>
      <c r="N121" s="71">
        <f>J121*N$3</f>
        <v>17334.375</v>
      </c>
      <c r="O121" s="71">
        <f>K121*O$3</f>
        <v>0</v>
      </c>
      <c r="P121" s="71">
        <f>L121*P$3</f>
        <v>0</v>
      </c>
      <c r="Q121" s="71">
        <f>N121+O121+P121</f>
        <v>17334.375</v>
      </c>
      <c r="R121" s="71">
        <f>N121*R$3</f>
        <v>18634.453125</v>
      </c>
      <c r="S121" s="71">
        <f>O121*S$3</f>
        <v>0</v>
      </c>
      <c r="T121" s="71">
        <f>P121*T$3</f>
        <v>0</v>
      </c>
      <c r="U121" s="71">
        <f>R121+S121+T121</f>
        <v>18634.453125</v>
      </c>
      <c r="V121" s="71">
        <f>I121+M121+Q121+U121</f>
        <v>67093.828125</v>
      </c>
    </row>
    <row r="122" spans="1:22" ht="12.75">
      <c r="A122" s="13"/>
      <c r="B122" s="143"/>
      <c r="C122" s="97"/>
      <c r="D122" s="141" t="s">
        <v>35</v>
      </c>
      <c r="E122" s="141"/>
      <c r="F122" s="73">
        <f>+F121</f>
        <v>15000</v>
      </c>
      <c r="G122" s="73">
        <f aca="true" t="shared" si="73" ref="G122:V122">+G121</f>
        <v>0</v>
      </c>
      <c r="H122" s="73">
        <f t="shared" si="73"/>
        <v>0</v>
      </c>
      <c r="I122" s="73">
        <f t="shared" si="73"/>
        <v>15000</v>
      </c>
      <c r="J122" s="73">
        <f t="shared" si="73"/>
        <v>16125</v>
      </c>
      <c r="K122" s="73">
        <f t="shared" si="73"/>
        <v>0</v>
      </c>
      <c r="L122" s="73">
        <f t="shared" si="73"/>
        <v>0</v>
      </c>
      <c r="M122" s="73">
        <f t="shared" si="73"/>
        <v>16125</v>
      </c>
      <c r="N122" s="73">
        <f t="shared" si="73"/>
        <v>17334.375</v>
      </c>
      <c r="O122" s="73">
        <f t="shared" si="73"/>
        <v>0</v>
      </c>
      <c r="P122" s="73">
        <f t="shared" si="73"/>
        <v>0</v>
      </c>
      <c r="Q122" s="73">
        <f t="shared" si="73"/>
        <v>17334.375</v>
      </c>
      <c r="R122" s="73">
        <f t="shared" si="73"/>
        <v>18634.453125</v>
      </c>
      <c r="S122" s="73">
        <f t="shared" si="73"/>
        <v>0</v>
      </c>
      <c r="T122" s="73">
        <f t="shared" si="73"/>
        <v>0</v>
      </c>
      <c r="U122" s="73">
        <f t="shared" si="73"/>
        <v>18634.453125</v>
      </c>
      <c r="V122" s="73">
        <f t="shared" si="73"/>
        <v>67093.828125</v>
      </c>
    </row>
    <row r="123" spans="1:22" ht="76.5" customHeight="1">
      <c r="A123" s="13"/>
      <c r="B123" s="143"/>
      <c r="C123" s="139" t="s">
        <v>183</v>
      </c>
      <c r="D123" s="142" t="s">
        <v>186</v>
      </c>
      <c r="E123" s="69" t="s">
        <v>187</v>
      </c>
      <c r="F123" s="70">
        <v>10000</v>
      </c>
      <c r="G123" s="71">
        <v>18000</v>
      </c>
      <c r="H123" s="71">
        <v>0</v>
      </c>
      <c r="I123" s="71">
        <f>F123+G123+H123</f>
        <v>28000</v>
      </c>
      <c r="J123" s="71">
        <f aca="true" t="shared" si="74" ref="J123:L124">F123*J$3</f>
        <v>10750</v>
      </c>
      <c r="K123" s="71">
        <f t="shared" si="74"/>
        <v>18900</v>
      </c>
      <c r="L123" s="71">
        <f t="shared" si="74"/>
        <v>0</v>
      </c>
      <c r="M123" s="71">
        <f>J123+K123+L123</f>
        <v>29650</v>
      </c>
      <c r="N123" s="71">
        <f aca="true" t="shared" si="75" ref="N123:P124">J123*N$3</f>
        <v>11556.25</v>
      </c>
      <c r="O123" s="71">
        <f t="shared" si="75"/>
        <v>19845</v>
      </c>
      <c r="P123" s="71">
        <f t="shared" si="75"/>
        <v>0</v>
      </c>
      <c r="Q123" s="71">
        <f>N123+O123+P123</f>
        <v>31401.25</v>
      </c>
      <c r="R123" s="71">
        <f aca="true" t="shared" si="76" ref="R123:T124">N123*R$3</f>
        <v>12422.96875</v>
      </c>
      <c r="S123" s="71">
        <f t="shared" si="76"/>
        <v>20837.25</v>
      </c>
      <c r="T123" s="71">
        <f t="shared" si="76"/>
        <v>0</v>
      </c>
      <c r="U123" s="71">
        <f>R123+S123+T123</f>
        <v>33260.21875</v>
      </c>
      <c r="V123" s="71">
        <f>I123+M123+Q123+U123</f>
        <v>122311.46875</v>
      </c>
    </row>
    <row r="124" spans="1:22" ht="51">
      <c r="A124" s="13"/>
      <c r="B124" s="143"/>
      <c r="C124" s="139"/>
      <c r="D124" s="143"/>
      <c r="E124" s="80" t="s">
        <v>188</v>
      </c>
      <c r="F124" s="70">
        <v>10000</v>
      </c>
      <c r="G124" s="71">
        <v>5000</v>
      </c>
      <c r="H124" s="71">
        <v>0</v>
      </c>
      <c r="I124" s="71">
        <f>F124+G124+H124</f>
        <v>15000</v>
      </c>
      <c r="J124" s="71">
        <f t="shared" si="74"/>
        <v>10750</v>
      </c>
      <c r="K124" s="71">
        <f t="shared" si="74"/>
        <v>5250</v>
      </c>
      <c r="L124" s="71">
        <f t="shared" si="74"/>
        <v>0</v>
      </c>
      <c r="M124" s="71">
        <f>J124+K124+L124</f>
        <v>16000</v>
      </c>
      <c r="N124" s="71">
        <f t="shared" si="75"/>
        <v>11556.25</v>
      </c>
      <c r="O124" s="71">
        <f t="shared" si="75"/>
        <v>5512.5</v>
      </c>
      <c r="P124" s="71">
        <f t="shared" si="75"/>
        <v>0</v>
      </c>
      <c r="Q124" s="71">
        <f>N124+O124+P124</f>
        <v>17068.75</v>
      </c>
      <c r="R124" s="71">
        <f t="shared" si="76"/>
        <v>12422.96875</v>
      </c>
      <c r="S124" s="71">
        <f t="shared" si="76"/>
        <v>5788.125</v>
      </c>
      <c r="T124" s="71">
        <f t="shared" si="76"/>
        <v>0</v>
      </c>
      <c r="U124" s="71">
        <f>R124+S124+T124</f>
        <v>18211.09375</v>
      </c>
      <c r="V124" s="71">
        <f>I124+M124+Q124+U124</f>
        <v>66279.84375</v>
      </c>
    </row>
    <row r="125" spans="1:22" ht="25.5">
      <c r="A125" s="13"/>
      <c r="B125" s="143"/>
      <c r="C125" s="98"/>
      <c r="D125" s="143"/>
      <c r="E125" s="80" t="s">
        <v>189</v>
      </c>
      <c r="F125" s="70">
        <v>10000</v>
      </c>
      <c r="G125" s="71">
        <v>0</v>
      </c>
      <c r="H125" s="71">
        <v>0</v>
      </c>
      <c r="I125" s="71">
        <f>F125+G125+H125</f>
        <v>10000</v>
      </c>
      <c r="J125" s="71">
        <f>F125*J$3</f>
        <v>10750</v>
      </c>
      <c r="K125" s="71">
        <f>G125*K$3</f>
        <v>0</v>
      </c>
      <c r="L125" s="71">
        <f>H125*L$3</f>
        <v>0</v>
      </c>
      <c r="M125" s="71">
        <f>J125+K125+L125</f>
        <v>10750</v>
      </c>
      <c r="N125" s="71">
        <f>J125*N$3</f>
        <v>11556.25</v>
      </c>
      <c r="O125" s="71">
        <f>K125*O$3</f>
        <v>0</v>
      </c>
      <c r="P125" s="71">
        <f>L125*P$3</f>
        <v>0</v>
      </c>
      <c r="Q125" s="71">
        <f>N125+O125+P125</f>
        <v>11556.25</v>
      </c>
      <c r="R125" s="71">
        <f>N125*R$3</f>
        <v>12422.96875</v>
      </c>
      <c r="S125" s="71">
        <f>O125*S$3</f>
        <v>0</v>
      </c>
      <c r="T125" s="71">
        <f>P125*T$3</f>
        <v>0</v>
      </c>
      <c r="U125" s="71">
        <f>R125+S125+T125</f>
        <v>12422.96875</v>
      </c>
      <c r="V125" s="71">
        <f>I125+M125+Q125+U125</f>
        <v>44729.21875</v>
      </c>
    </row>
    <row r="126" spans="1:22" ht="12.75">
      <c r="A126" s="13"/>
      <c r="B126" s="143"/>
      <c r="C126" s="98"/>
      <c r="D126" s="141" t="s">
        <v>35</v>
      </c>
      <c r="E126" s="141"/>
      <c r="F126" s="73">
        <f>SUM(F123:F125)</f>
        <v>30000</v>
      </c>
      <c r="G126" s="73">
        <f aca="true" t="shared" si="77" ref="G126:V126">SUM(G123:G125)</f>
        <v>23000</v>
      </c>
      <c r="H126" s="73">
        <f t="shared" si="77"/>
        <v>0</v>
      </c>
      <c r="I126" s="73">
        <f t="shared" si="77"/>
        <v>53000</v>
      </c>
      <c r="J126" s="73">
        <f t="shared" si="77"/>
        <v>32250</v>
      </c>
      <c r="K126" s="73">
        <f t="shared" si="77"/>
        <v>24150</v>
      </c>
      <c r="L126" s="73">
        <f t="shared" si="77"/>
        <v>0</v>
      </c>
      <c r="M126" s="73">
        <f t="shared" si="77"/>
        <v>56400</v>
      </c>
      <c r="N126" s="73">
        <f t="shared" si="77"/>
        <v>34668.75</v>
      </c>
      <c r="O126" s="73">
        <f t="shared" si="77"/>
        <v>25357.5</v>
      </c>
      <c r="P126" s="73">
        <f t="shared" si="77"/>
        <v>0</v>
      </c>
      <c r="Q126" s="73">
        <f t="shared" si="77"/>
        <v>60026.25</v>
      </c>
      <c r="R126" s="73">
        <f t="shared" si="77"/>
        <v>37268.90625</v>
      </c>
      <c r="S126" s="73">
        <f t="shared" si="77"/>
        <v>26625.375</v>
      </c>
      <c r="T126" s="73">
        <f t="shared" si="77"/>
        <v>0</v>
      </c>
      <c r="U126" s="73">
        <f t="shared" si="77"/>
        <v>63894.28125</v>
      </c>
      <c r="V126" s="73">
        <f t="shared" si="77"/>
        <v>233320.53125</v>
      </c>
    </row>
    <row r="127" spans="1:22" ht="89.25" customHeight="1">
      <c r="A127" s="13"/>
      <c r="B127" s="143"/>
      <c r="C127" s="98"/>
      <c r="D127" s="142" t="s">
        <v>190</v>
      </c>
      <c r="E127" s="80" t="s">
        <v>191</v>
      </c>
      <c r="F127" s="70">
        <v>15000</v>
      </c>
      <c r="G127" s="71">
        <v>0</v>
      </c>
      <c r="H127" s="71">
        <v>50000</v>
      </c>
      <c r="I127" s="71">
        <f>F127+G127+H127</f>
        <v>65000</v>
      </c>
      <c r="J127" s="71">
        <f>F127*J$3</f>
        <v>16125</v>
      </c>
      <c r="K127" s="71">
        <f>G127*K$3</f>
        <v>0</v>
      </c>
      <c r="L127" s="71">
        <f>H127*L$3</f>
        <v>52500</v>
      </c>
      <c r="M127" s="71">
        <f>J127+K127+L127</f>
        <v>68625</v>
      </c>
      <c r="N127" s="71">
        <f>J127*N$3</f>
        <v>17334.375</v>
      </c>
      <c r="O127" s="71">
        <f>K127*O$3</f>
        <v>0</v>
      </c>
      <c r="P127" s="71">
        <f>L127*P$3</f>
        <v>55125</v>
      </c>
      <c r="Q127" s="71">
        <f>N127+O127+P127</f>
        <v>72459.375</v>
      </c>
      <c r="R127" s="71">
        <f>N127*R$3</f>
        <v>18634.453125</v>
      </c>
      <c r="S127" s="71">
        <f>O127*S$3</f>
        <v>0</v>
      </c>
      <c r="T127" s="71">
        <f>P127*T$3</f>
        <v>57881.25</v>
      </c>
      <c r="U127" s="71">
        <f>R127+S127+T127</f>
        <v>76515.703125</v>
      </c>
      <c r="V127" s="71">
        <f>I127+M127+Q127+U127</f>
        <v>282600.078125</v>
      </c>
    </row>
    <row r="128" spans="1:22" ht="51">
      <c r="A128" s="13"/>
      <c r="B128" s="143"/>
      <c r="C128" s="98"/>
      <c r="D128" s="143"/>
      <c r="E128" s="80" t="s">
        <v>192</v>
      </c>
      <c r="F128" s="70">
        <v>15000</v>
      </c>
      <c r="G128" s="71">
        <v>0</v>
      </c>
      <c r="H128" s="71">
        <v>0</v>
      </c>
      <c r="I128" s="71">
        <f>F128+G128+H128</f>
        <v>15000</v>
      </c>
      <c r="J128" s="71">
        <f>F128*J$3</f>
        <v>16125</v>
      </c>
      <c r="K128" s="71">
        <f>G128*K$3</f>
        <v>0</v>
      </c>
      <c r="L128" s="71">
        <f>H128*L$3</f>
        <v>0</v>
      </c>
      <c r="M128" s="71">
        <f>J128+K128+L128</f>
        <v>16125</v>
      </c>
      <c r="N128" s="71">
        <f>J128*N$3</f>
        <v>17334.375</v>
      </c>
      <c r="O128" s="71">
        <f>K128*O$3</f>
        <v>0</v>
      </c>
      <c r="P128" s="71">
        <f>L128*P$3</f>
        <v>0</v>
      </c>
      <c r="Q128" s="71">
        <f>N128+O128+P128</f>
        <v>17334.375</v>
      </c>
      <c r="R128" s="71">
        <f>N128*R$3</f>
        <v>18634.453125</v>
      </c>
      <c r="S128" s="71">
        <f>O128*S$3</f>
        <v>0</v>
      </c>
      <c r="T128" s="71">
        <f>P128*T$3</f>
        <v>0</v>
      </c>
      <c r="U128" s="71">
        <f>R128+S128+T128</f>
        <v>18634.453125</v>
      </c>
      <c r="V128" s="71">
        <f>I128+M128+Q128+U128</f>
        <v>67093.828125</v>
      </c>
    </row>
    <row r="129" spans="1:22" ht="12.75">
      <c r="A129" s="13"/>
      <c r="B129" s="144"/>
      <c r="C129" s="98"/>
      <c r="D129" s="141" t="s">
        <v>35</v>
      </c>
      <c r="E129" s="141"/>
      <c r="F129" s="73">
        <f>SUM(F127:F128)</f>
        <v>30000</v>
      </c>
      <c r="G129" s="73">
        <f aca="true" t="shared" si="78" ref="G129:V129">SUM(G127:G128)</f>
        <v>0</v>
      </c>
      <c r="H129" s="73">
        <f t="shared" si="78"/>
        <v>50000</v>
      </c>
      <c r="I129" s="73">
        <f t="shared" si="78"/>
        <v>80000</v>
      </c>
      <c r="J129" s="73">
        <f t="shared" si="78"/>
        <v>32250</v>
      </c>
      <c r="K129" s="73">
        <f t="shared" si="78"/>
        <v>0</v>
      </c>
      <c r="L129" s="73">
        <f t="shared" si="78"/>
        <v>52500</v>
      </c>
      <c r="M129" s="73">
        <f t="shared" si="78"/>
        <v>84750</v>
      </c>
      <c r="N129" s="73">
        <f t="shared" si="78"/>
        <v>34668.75</v>
      </c>
      <c r="O129" s="73">
        <f t="shared" si="78"/>
        <v>0</v>
      </c>
      <c r="P129" s="73">
        <f t="shared" si="78"/>
        <v>55125</v>
      </c>
      <c r="Q129" s="73">
        <f t="shared" si="78"/>
        <v>89793.75</v>
      </c>
      <c r="R129" s="73">
        <f t="shared" si="78"/>
        <v>37268.90625</v>
      </c>
      <c r="S129" s="73">
        <f t="shared" si="78"/>
        <v>0</v>
      </c>
      <c r="T129" s="73">
        <f t="shared" si="78"/>
        <v>57881.25</v>
      </c>
      <c r="U129" s="73">
        <f t="shared" si="78"/>
        <v>95150.15625</v>
      </c>
      <c r="V129" s="73">
        <f t="shared" si="78"/>
        <v>349693.90625</v>
      </c>
    </row>
    <row r="130" spans="1:22" ht="12.75">
      <c r="A130" s="13"/>
      <c r="B130" s="141" t="s">
        <v>36</v>
      </c>
      <c r="C130" s="141"/>
      <c r="D130" s="141"/>
      <c r="E130" s="141"/>
      <c r="F130" s="73">
        <f aca="true" t="shared" si="79" ref="F130:V130">F122+F129</f>
        <v>45000</v>
      </c>
      <c r="G130" s="73">
        <f t="shared" si="79"/>
        <v>0</v>
      </c>
      <c r="H130" s="73">
        <f t="shared" si="79"/>
        <v>50000</v>
      </c>
      <c r="I130" s="73">
        <f t="shared" si="79"/>
        <v>95000</v>
      </c>
      <c r="J130" s="73">
        <f t="shared" si="79"/>
        <v>48375</v>
      </c>
      <c r="K130" s="73">
        <f t="shared" si="79"/>
        <v>0</v>
      </c>
      <c r="L130" s="73">
        <f t="shared" si="79"/>
        <v>52500</v>
      </c>
      <c r="M130" s="73">
        <f t="shared" si="79"/>
        <v>100875</v>
      </c>
      <c r="N130" s="73">
        <f t="shared" si="79"/>
        <v>52003.125</v>
      </c>
      <c r="O130" s="73">
        <f t="shared" si="79"/>
        <v>0</v>
      </c>
      <c r="P130" s="73">
        <f t="shared" si="79"/>
        <v>55125</v>
      </c>
      <c r="Q130" s="73">
        <f t="shared" si="79"/>
        <v>107128.125</v>
      </c>
      <c r="R130" s="73">
        <f t="shared" si="79"/>
        <v>55903.359375</v>
      </c>
      <c r="S130" s="73">
        <f t="shared" si="79"/>
        <v>0</v>
      </c>
      <c r="T130" s="73">
        <f t="shared" si="79"/>
        <v>57881.25</v>
      </c>
      <c r="U130" s="73">
        <f t="shared" si="79"/>
        <v>113784.609375</v>
      </c>
      <c r="V130" s="73">
        <f t="shared" si="79"/>
        <v>416787.734375</v>
      </c>
    </row>
    <row r="131" spans="1:22" ht="102">
      <c r="A131" s="13"/>
      <c r="B131" s="142" t="s">
        <v>222</v>
      </c>
      <c r="C131" s="96" t="s">
        <v>223</v>
      </c>
      <c r="D131" s="142" t="s">
        <v>8</v>
      </c>
      <c r="E131" s="69" t="s">
        <v>225</v>
      </c>
      <c r="F131" s="70">
        <v>15000</v>
      </c>
      <c r="G131" s="70">
        <v>0</v>
      </c>
      <c r="H131" s="71">
        <v>50000</v>
      </c>
      <c r="I131" s="71">
        <f aca="true" t="shared" si="80" ref="I131:I138">F131+G131+H131</f>
        <v>65000</v>
      </c>
      <c r="J131" s="71">
        <f aca="true" t="shared" si="81" ref="J131:J138">F131*J$3</f>
        <v>16125</v>
      </c>
      <c r="K131" s="71">
        <f aca="true" t="shared" si="82" ref="K131:K138">G131*K$3</f>
        <v>0</v>
      </c>
      <c r="L131" s="71">
        <f aca="true" t="shared" si="83" ref="L131:L138">H131*L$3</f>
        <v>52500</v>
      </c>
      <c r="M131" s="71">
        <f aca="true" t="shared" si="84" ref="M131:M138">J131+K131+L131</f>
        <v>68625</v>
      </c>
      <c r="N131" s="71">
        <f aca="true" t="shared" si="85" ref="N131:N138">J131*N$3</f>
        <v>17334.375</v>
      </c>
      <c r="O131" s="71">
        <f aca="true" t="shared" si="86" ref="O131:O138">K131*O$3</f>
        <v>0</v>
      </c>
      <c r="P131" s="71">
        <f aca="true" t="shared" si="87" ref="P131:P138">L131*P$3</f>
        <v>55125</v>
      </c>
      <c r="Q131" s="71">
        <f aca="true" t="shared" si="88" ref="Q131:Q137">N131+O131+P131</f>
        <v>72459.375</v>
      </c>
      <c r="R131" s="71">
        <f aca="true" t="shared" si="89" ref="R131:R138">N131*R$3</f>
        <v>18634.453125</v>
      </c>
      <c r="S131" s="71">
        <f aca="true" t="shared" si="90" ref="S131:S138">O131*S$3</f>
        <v>0</v>
      </c>
      <c r="T131" s="71">
        <f aca="true" t="shared" si="91" ref="T131:T138">P131*T$3</f>
        <v>57881.25</v>
      </c>
      <c r="U131" s="71">
        <f>R131+S131+T131</f>
        <v>76515.703125</v>
      </c>
      <c r="V131" s="71">
        <f aca="true" t="shared" si="92" ref="V131:V138">I131+M131+Q131+U131</f>
        <v>282600.078125</v>
      </c>
    </row>
    <row r="132" spans="1:22" ht="38.25">
      <c r="A132" s="13"/>
      <c r="B132" s="143"/>
      <c r="C132" s="97"/>
      <c r="D132" s="143"/>
      <c r="E132" s="69" t="s">
        <v>226</v>
      </c>
      <c r="F132" s="70">
        <v>15000</v>
      </c>
      <c r="G132" s="71">
        <v>0</v>
      </c>
      <c r="H132" s="71">
        <v>0</v>
      </c>
      <c r="I132" s="71">
        <f t="shared" si="80"/>
        <v>15000</v>
      </c>
      <c r="J132" s="71">
        <f t="shared" si="81"/>
        <v>16125</v>
      </c>
      <c r="K132" s="71">
        <f t="shared" si="82"/>
        <v>0</v>
      </c>
      <c r="L132" s="71">
        <f t="shared" si="83"/>
        <v>0</v>
      </c>
      <c r="M132" s="71">
        <f t="shared" si="84"/>
        <v>16125</v>
      </c>
      <c r="N132" s="71">
        <f t="shared" si="85"/>
        <v>17334.375</v>
      </c>
      <c r="O132" s="71">
        <f t="shared" si="86"/>
        <v>0</v>
      </c>
      <c r="P132" s="71">
        <f t="shared" si="87"/>
        <v>0</v>
      </c>
      <c r="Q132" s="71">
        <f t="shared" si="88"/>
        <v>17334.375</v>
      </c>
      <c r="R132" s="71">
        <f t="shared" si="89"/>
        <v>18634.453125</v>
      </c>
      <c r="S132" s="71">
        <f t="shared" si="90"/>
        <v>0</v>
      </c>
      <c r="T132" s="71">
        <f t="shared" si="91"/>
        <v>0</v>
      </c>
      <c r="U132" s="71">
        <f aca="true" t="shared" si="93" ref="U132:U138">R132+S132+T132</f>
        <v>18634.453125</v>
      </c>
      <c r="V132" s="71">
        <f t="shared" si="92"/>
        <v>67093.828125</v>
      </c>
    </row>
    <row r="133" spans="1:22" ht="89.25">
      <c r="A133" s="13"/>
      <c r="B133" s="143"/>
      <c r="C133" s="97" t="s">
        <v>224</v>
      </c>
      <c r="D133" s="143"/>
      <c r="E133" s="69" t="s">
        <v>227</v>
      </c>
      <c r="F133" s="70">
        <v>10000</v>
      </c>
      <c r="G133" s="71">
        <v>0</v>
      </c>
      <c r="H133" s="71">
        <v>0</v>
      </c>
      <c r="I133" s="71">
        <f t="shared" si="80"/>
        <v>10000</v>
      </c>
      <c r="J133" s="71">
        <f t="shared" si="81"/>
        <v>10750</v>
      </c>
      <c r="K133" s="71">
        <f t="shared" si="82"/>
        <v>0</v>
      </c>
      <c r="L133" s="71">
        <f t="shared" si="83"/>
        <v>0</v>
      </c>
      <c r="M133" s="71">
        <f t="shared" si="84"/>
        <v>10750</v>
      </c>
      <c r="N133" s="71">
        <f t="shared" si="85"/>
        <v>11556.25</v>
      </c>
      <c r="O133" s="71">
        <f t="shared" si="86"/>
        <v>0</v>
      </c>
      <c r="P133" s="71">
        <f t="shared" si="87"/>
        <v>0</v>
      </c>
      <c r="Q133" s="71">
        <f t="shared" si="88"/>
        <v>11556.25</v>
      </c>
      <c r="R133" s="71">
        <f t="shared" si="89"/>
        <v>12422.96875</v>
      </c>
      <c r="S133" s="71">
        <f t="shared" si="90"/>
        <v>0</v>
      </c>
      <c r="T133" s="71">
        <f t="shared" si="91"/>
        <v>0</v>
      </c>
      <c r="U133" s="71">
        <f t="shared" si="93"/>
        <v>12422.96875</v>
      </c>
      <c r="V133" s="71">
        <f t="shared" si="92"/>
        <v>44729.21875</v>
      </c>
    </row>
    <row r="134" spans="1:22" ht="63.75">
      <c r="A134" s="13"/>
      <c r="B134" s="143"/>
      <c r="C134" s="97"/>
      <c r="D134" s="143"/>
      <c r="E134" s="69" t="s">
        <v>228</v>
      </c>
      <c r="F134" s="70">
        <v>10000</v>
      </c>
      <c r="G134" s="71">
        <v>0</v>
      </c>
      <c r="H134" s="71">
        <v>0</v>
      </c>
      <c r="I134" s="71">
        <f t="shared" si="80"/>
        <v>10000</v>
      </c>
      <c r="J134" s="71">
        <f t="shared" si="81"/>
        <v>10750</v>
      </c>
      <c r="K134" s="71">
        <f t="shared" si="82"/>
        <v>0</v>
      </c>
      <c r="L134" s="71">
        <f t="shared" si="83"/>
        <v>0</v>
      </c>
      <c r="M134" s="71">
        <f t="shared" si="84"/>
        <v>10750</v>
      </c>
      <c r="N134" s="71">
        <f t="shared" si="85"/>
        <v>11556.25</v>
      </c>
      <c r="O134" s="71">
        <f t="shared" si="86"/>
        <v>0</v>
      </c>
      <c r="P134" s="71">
        <f t="shared" si="87"/>
        <v>0</v>
      </c>
      <c r="Q134" s="71">
        <f t="shared" si="88"/>
        <v>11556.25</v>
      </c>
      <c r="R134" s="71">
        <f t="shared" si="89"/>
        <v>12422.96875</v>
      </c>
      <c r="S134" s="71">
        <f t="shared" si="90"/>
        <v>0</v>
      </c>
      <c r="T134" s="71">
        <f t="shared" si="91"/>
        <v>0</v>
      </c>
      <c r="U134" s="71">
        <f t="shared" si="93"/>
        <v>12422.96875</v>
      </c>
      <c r="V134" s="71">
        <f t="shared" si="92"/>
        <v>44729.21875</v>
      </c>
    </row>
    <row r="135" spans="1:22" ht="102">
      <c r="A135" s="13"/>
      <c r="B135" s="143"/>
      <c r="C135" s="97"/>
      <c r="D135" s="143"/>
      <c r="E135" s="69" t="s">
        <v>229</v>
      </c>
      <c r="F135" s="70">
        <v>8000</v>
      </c>
      <c r="G135" s="71">
        <v>0</v>
      </c>
      <c r="H135" s="71">
        <v>0</v>
      </c>
      <c r="I135" s="71">
        <f t="shared" si="80"/>
        <v>8000</v>
      </c>
      <c r="J135" s="71">
        <f t="shared" si="81"/>
        <v>8600</v>
      </c>
      <c r="K135" s="71">
        <f t="shared" si="82"/>
        <v>0</v>
      </c>
      <c r="L135" s="71">
        <f t="shared" si="83"/>
        <v>0</v>
      </c>
      <c r="M135" s="71">
        <f t="shared" si="84"/>
        <v>8600</v>
      </c>
      <c r="N135" s="71">
        <f t="shared" si="85"/>
        <v>9245</v>
      </c>
      <c r="O135" s="71">
        <f t="shared" si="86"/>
        <v>0</v>
      </c>
      <c r="P135" s="71">
        <f t="shared" si="87"/>
        <v>0</v>
      </c>
      <c r="Q135" s="71">
        <f t="shared" si="88"/>
        <v>9245</v>
      </c>
      <c r="R135" s="71">
        <f t="shared" si="89"/>
        <v>9938.375</v>
      </c>
      <c r="S135" s="71">
        <f t="shared" si="90"/>
        <v>0</v>
      </c>
      <c r="T135" s="71">
        <f t="shared" si="91"/>
        <v>0</v>
      </c>
      <c r="U135" s="71">
        <f t="shared" si="93"/>
        <v>9938.375</v>
      </c>
      <c r="V135" s="71">
        <f t="shared" si="92"/>
        <v>35783.375</v>
      </c>
    </row>
    <row r="136" spans="1:22" ht="63.75">
      <c r="A136" s="13"/>
      <c r="B136" s="143"/>
      <c r="C136" s="97"/>
      <c r="D136" s="143"/>
      <c r="E136" s="69" t="s">
        <v>230</v>
      </c>
      <c r="F136" s="70">
        <v>10000</v>
      </c>
      <c r="G136" s="71">
        <v>0</v>
      </c>
      <c r="H136" s="71">
        <v>20000</v>
      </c>
      <c r="I136" s="71">
        <f t="shared" si="80"/>
        <v>30000</v>
      </c>
      <c r="J136" s="71">
        <f t="shared" si="81"/>
        <v>10750</v>
      </c>
      <c r="K136" s="71">
        <f t="shared" si="82"/>
        <v>0</v>
      </c>
      <c r="L136" s="71">
        <f t="shared" si="83"/>
        <v>21000</v>
      </c>
      <c r="M136" s="71">
        <f t="shared" si="84"/>
        <v>31750</v>
      </c>
      <c r="N136" s="71">
        <f t="shared" si="85"/>
        <v>11556.25</v>
      </c>
      <c r="O136" s="71">
        <f t="shared" si="86"/>
        <v>0</v>
      </c>
      <c r="P136" s="71">
        <f t="shared" si="87"/>
        <v>22050</v>
      </c>
      <c r="Q136" s="71">
        <f t="shared" si="88"/>
        <v>33606.25</v>
      </c>
      <c r="R136" s="71">
        <f t="shared" si="89"/>
        <v>12422.96875</v>
      </c>
      <c r="S136" s="71">
        <f t="shared" si="90"/>
        <v>0</v>
      </c>
      <c r="T136" s="71">
        <f t="shared" si="91"/>
        <v>23152.5</v>
      </c>
      <c r="U136" s="71">
        <f t="shared" si="93"/>
        <v>35575.46875</v>
      </c>
      <c r="V136" s="71">
        <f t="shared" si="92"/>
        <v>130931.71875</v>
      </c>
    </row>
    <row r="137" spans="1:22" ht="63.75">
      <c r="A137" s="13"/>
      <c r="B137" s="143"/>
      <c r="C137" s="97"/>
      <c r="D137" s="143"/>
      <c r="E137" s="69" t="s">
        <v>231</v>
      </c>
      <c r="F137" s="70">
        <v>10000</v>
      </c>
      <c r="G137" s="71">
        <v>0</v>
      </c>
      <c r="H137" s="71">
        <v>10000</v>
      </c>
      <c r="I137" s="71">
        <f t="shared" si="80"/>
        <v>20000</v>
      </c>
      <c r="J137" s="71">
        <f t="shared" si="81"/>
        <v>10750</v>
      </c>
      <c r="K137" s="71">
        <f t="shared" si="82"/>
        <v>0</v>
      </c>
      <c r="L137" s="71">
        <f t="shared" si="83"/>
        <v>10500</v>
      </c>
      <c r="M137" s="71">
        <f t="shared" si="84"/>
        <v>21250</v>
      </c>
      <c r="N137" s="71">
        <f t="shared" si="85"/>
        <v>11556.25</v>
      </c>
      <c r="O137" s="71">
        <f t="shared" si="86"/>
        <v>0</v>
      </c>
      <c r="P137" s="71">
        <f t="shared" si="87"/>
        <v>11025</v>
      </c>
      <c r="Q137" s="71">
        <f t="shared" si="88"/>
        <v>22581.25</v>
      </c>
      <c r="R137" s="71">
        <f t="shared" si="89"/>
        <v>12422.96875</v>
      </c>
      <c r="S137" s="71">
        <f t="shared" si="90"/>
        <v>0</v>
      </c>
      <c r="T137" s="71">
        <f t="shared" si="91"/>
        <v>11576.25</v>
      </c>
      <c r="U137" s="71">
        <f t="shared" si="93"/>
        <v>23999.21875</v>
      </c>
      <c r="V137" s="71">
        <f t="shared" si="92"/>
        <v>87830.46875</v>
      </c>
    </row>
    <row r="138" spans="1:22" ht="51">
      <c r="A138" s="13"/>
      <c r="B138" s="143"/>
      <c r="C138" s="97"/>
      <c r="D138" s="144"/>
      <c r="E138" s="69" t="s">
        <v>232</v>
      </c>
      <c r="F138" s="70">
        <v>10000</v>
      </c>
      <c r="G138" s="71">
        <v>0</v>
      </c>
      <c r="H138" s="71">
        <v>0</v>
      </c>
      <c r="I138" s="71">
        <f t="shared" si="80"/>
        <v>10000</v>
      </c>
      <c r="J138" s="71">
        <f t="shared" si="81"/>
        <v>10750</v>
      </c>
      <c r="K138" s="71">
        <f t="shared" si="82"/>
        <v>0</v>
      </c>
      <c r="L138" s="71">
        <f t="shared" si="83"/>
        <v>0</v>
      </c>
      <c r="M138" s="71">
        <f t="shared" si="84"/>
        <v>10750</v>
      </c>
      <c r="N138" s="71">
        <f t="shared" si="85"/>
        <v>11556.25</v>
      </c>
      <c r="O138" s="71">
        <f t="shared" si="86"/>
        <v>0</v>
      </c>
      <c r="P138" s="71">
        <f t="shared" si="87"/>
        <v>0</v>
      </c>
      <c r="Q138" s="71">
        <f>N138+O138+P138</f>
        <v>11556.25</v>
      </c>
      <c r="R138" s="71">
        <f t="shared" si="89"/>
        <v>12422.96875</v>
      </c>
      <c r="S138" s="71">
        <f t="shared" si="90"/>
        <v>0</v>
      </c>
      <c r="T138" s="71">
        <f t="shared" si="91"/>
        <v>0</v>
      </c>
      <c r="U138" s="71">
        <f t="shared" si="93"/>
        <v>12422.96875</v>
      </c>
      <c r="V138" s="71">
        <f t="shared" si="92"/>
        <v>44729.21875</v>
      </c>
    </row>
    <row r="139" spans="1:22" ht="12.75">
      <c r="A139" s="13"/>
      <c r="B139" s="144"/>
      <c r="C139" s="99"/>
      <c r="D139" s="141" t="s">
        <v>35</v>
      </c>
      <c r="E139" s="141"/>
      <c r="F139" s="73">
        <f>F131+F132+F133+F134+F135+F136+F137+F138</f>
        <v>88000</v>
      </c>
      <c r="G139" s="73">
        <f aca="true" t="shared" si="94" ref="G139:V139">G131+G132+G133+G134+G135+G136+G137+G138</f>
        <v>0</v>
      </c>
      <c r="H139" s="73">
        <f t="shared" si="94"/>
        <v>80000</v>
      </c>
      <c r="I139" s="73">
        <f t="shared" si="94"/>
        <v>168000</v>
      </c>
      <c r="J139" s="73">
        <f t="shared" si="94"/>
        <v>94600</v>
      </c>
      <c r="K139" s="73">
        <f t="shared" si="94"/>
        <v>0</v>
      </c>
      <c r="L139" s="73">
        <f t="shared" si="94"/>
        <v>84000</v>
      </c>
      <c r="M139" s="73">
        <f t="shared" si="94"/>
        <v>178600</v>
      </c>
      <c r="N139" s="73">
        <f t="shared" si="94"/>
        <v>101695</v>
      </c>
      <c r="O139" s="73">
        <f t="shared" si="94"/>
        <v>0</v>
      </c>
      <c r="P139" s="73">
        <f t="shared" si="94"/>
        <v>88200</v>
      </c>
      <c r="Q139" s="73">
        <f t="shared" si="94"/>
        <v>189895</v>
      </c>
      <c r="R139" s="73">
        <f t="shared" si="94"/>
        <v>109322.125</v>
      </c>
      <c r="S139" s="73">
        <f t="shared" si="94"/>
        <v>0</v>
      </c>
      <c r="T139" s="73">
        <f t="shared" si="94"/>
        <v>92610</v>
      </c>
      <c r="U139" s="73">
        <f t="shared" si="94"/>
        <v>201932.125</v>
      </c>
      <c r="V139" s="73">
        <f t="shared" si="94"/>
        <v>738427.125</v>
      </c>
    </row>
    <row r="140" spans="1:22" ht="12.75">
      <c r="A140" s="13"/>
      <c r="B140" s="141" t="s">
        <v>36</v>
      </c>
      <c r="C140" s="141"/>
      <c r="D140" s="141"/>
      <c r="E140" s="141"/>
      <c r="F140" s="82">
        <f>F139</f>
        <v>88000</v>
      </c>
      <c r="G140" s="82">
        <f aca="true" t="shared" si="95" ref="G140:V140">G139</f>
        <v>0</v>
      </c>
      <c r="H140" s="82">
        <f t="shared" si="95"/>
        <v>80000</v>
      </c>
      <c r="I140" s="82">
        <f t="shared" si="95"/>
        <v>168000</v>
      </c>
      <c r="J140" s="82">
        <f t="shared" si="95"/>
        <v>94600</v>
      </c>
      <c r="K140" s="82">
        <f t="shared" si="95"/>
        <v>0</v>
      </c>
      <c r="L140" s="82">
        <f t="shared" si="95"/>
        <v>84000</v>
      </c>
      <c r="M140" s="82">
        <f t="shared" si="95"/>
        <v>178600</v>
      </c>
      <c r="N140" s="82">
        <f t="shared" si="95"/>
        <v>101695</v>
      </c>
      <c r="O140" s="82">
        <f t="shared" si="95"/>
        <v>0</v>
      </c>
      <c r="P140" s="82">
        <f t="shared" si="95"/>
        <v>88200</v>
      </c>
      <c r="Q140" s="82">
        <f t="shared" si="95"/>
        <v>189895</v>
      </c>
      <c r="R140" s="82">
        <f t="shared" si="95"/>
        <v>109322.125</v>
      </c>
      <c r="S140" s="82">
        <f t="shared" si="95"/>
        <v>0</v>
      </c>
      <c r="T140" s="82">
        <f t="shared" si="95"/>
        <v>92610</v>
      </c>
      <c r="U140" s="82">
        <f t="shared" si="95"/>
        <v>201932.125</v>
      </c>
      <c r="V140" s="82">
        <f t="shared" si="95"/>
        <v>738427.125</v>
      </c>
    </row>
    <row r="141" spans="1:22" ht="102">
      <c r="A141" s="13"/>
      <c r="B141" s="142" t="s">
        <v>212</v>
      </c>
      <c r="C141" s="138" t="s">
        <v>213</v>
      </c>
      <c r="D141" s="65" t="s">
        <v>214</v>
      </c>
      <c r="E141" s="69" t="s">
        <v>215</v>
      </c>
      <c r="F141" s="70">
        <v>8000</v>
      </c>
      <c r="G141" s="71">
        <v>15000</v>
      </c>
      <c r="H141" s="71">
        <v>0</v>
      </c>
      <c r="I141" s="71">
        <f>F141+G141+H141</f>
        <v>23000</v>
      </c>
      <c r="J141" s="71">
        <f>F141*J$3</f>
        <v>8600</v>
      </c>
      <c r="K141" s="71">
        <f>G141*K$3</f>
        <v>15750</v>
      </c>
      <c r="L141" s="71">
        <f>H141*L$3</f>
        <v>0</v>
      </c>
      <c r="M141" s="71">
        <f>J141+K141+L141</f>
        <v>24350</v>
      </c>
      <c r="N141" s="71">
        <f>J141*N$3</f>
        <v>9245</v>
      </c>
      <c r="O141" s="71">
        <f>K141*O$3</f>
        <v>16537.5</v>
      </c>
      <c r="P141" s="71">
        <f>L141*P$3</f>
        <v>0</v>
      </c>
      <c r="Q141" s="71">
        <f>N141+O141+P141</f>
        <v>25782.5</v>
      </c>
      <c r="R141" s="71">
        <f>N141*R$3</f>
        <v>9938.375</v>
      </c>
      <c r="S141" s="71">
        <f>O141*S$3</f>
        <v>17364.375</v>
      </c>
      <c r="T141" s="71">
        <f>P141*T$3</f>
        <v>0</v>
      </c>
      <c r="U141" s="71">
        <f>R141+S141+T141</f>
        <v>27302.75</v>
      </c>
      <c r="V141" s="71">
        <f>I141+M141+Q141+U141</f>
        <v>100435.25</v>
      </c>
    </row>
    <row r="142" spans="1:22" ht="12.75">
      <c r="A142" s="13"/>
      <c r="B142" s="143"/>
      <c r="C142" s="139"/>
      <c r="D142" s="141" t="s">
        <v>35</v>
      </c>
      <c r="E142" s="141"/>
      <c r="F142" s="73">
        <f>F141</f>
        <v>8000</v>
      </c>
      <c r="G142" s="73">
        <f aca="true" t="shared" si="96" ref="G142:V142">G141</f>
        <v>15000</v>
      </c>
      <c r="H142" s="73">
        <f t="shared" si="96"/>
        <v>0</v>
      </c>
      <c r="I142" s="73">
        <f t="shared" si="96"/>
        <v>23000</v>
      </c>
      <c r="J142" s="73">
        <f t="shared" si="96"/>
        <v>8600</v>
      </c>
      <c r="K142" s="73">
        <f t="shared" si="96"/>
        <v>15750</v>
      </c>
      <c r="L142" s="73">
        <f t="shared" si="96"/>
        <v>0</v>
      </c>
      <c r="M142" s="73">
        <f t="shared" si="96"/>
        <v>24350</v>
      </c>
      <c r="N142" s="73">
        <f t="shared" si="96"/>
        <v>9245</v>
      </c>
      <c r="O142" s="73">
        <f t="shared" si="96"/>
        <v>16537.5</v>
      </c>
      <c r="P142" s="73">
        <f t="shared" si="96"/>
        <v>0</v>
      </c>
      <c r="Q142" s="73">
        <f t="shared" si="96"/>
        <v>25782.5</v>
      </c>
      <c r="R142" s="73">
        <f t="shared" si="96"/>
        <v>9938.375</v>
      </c>
      <c r="S142" s="73">
        <f t="shared" si="96"/>
        <v>17364.375</v>
      </c>
      <c r="T142" s="73">
        <f t="shared" si="96"/>
        <v>0</v>
      </c>
      <c r="U142" s="73">
        <f t="shared" si="96"/>
        <v>27302.75</v>
      </c>
      <c r="V142" s="73">
        <f t="shared" si="96"/>
        <v>100435.25</v>
      </c>
    </row>
    <row r="143" spans="1:22" ht="102">
      <c r="A143" s="13"/>
      <c r="B143" s="143"/>
      <c r="C143" s="139"/>
      <c r="D143" s="65" t="s">
        <v>216</v>
      </c>
      <c r="E143" s="69" t="s">
        <v>217</v>
      </c>
      <c r="F143" s="70">
        <v>5000</v>
      </c>
      <c r="G143" s="71">
        <v>0</v>
      </c>
      <c r="H143" s="71">
        <v>0</v>
      </c>
      <c r="I143" s="71">
        <f>F143+G143+H143</f>
        <v>5000</v>
      </c>
      <c r="J143" s="71">
        <f>F143*J$3</f>
        <v>5375</v>
      </c>
      <c r="K143" s="71">
        <f>G143*K$3</f>
        <v>0</v>
      </c>
      <c r="L143" s="71">
        <f>H143*L$3</f>
        <v>0</v>
      </c>
      <c r="M143" s="71">
        <f>J143+K143+L143</f>
        <v>5375</v>
      </c>
      <c r="N143" s="71">
        <f>J143*N$3</f>
        <v>5778.125</v>
      </c>
      <c r="O143" s="71">
        <f>K143*O$3</f>
        <v>0</v>
      </c>
      <c r="P143" s="71">
        <f>L143*P$3</f>
        <v>0</v>
      </c>
      <c r="Q143" s="71">
        <f>N143+O143+P143</f>
        <v>5778.125</v>
      </c>
      <c r="R143" s="71">
        <f>N143*R$3</f>
        <v>6211.484375</v>
      </c>
      <c r="S143" s="71">
        <f>O143*S$3</f>
        <v>0</v>
      </c>
      <c r="T143" s="71">
        <f>P143*T$3</f>
        <v>0</v>
      </c>
      <c r="U143" s="71">
        <f>R143+S143+T143</f>
        <v>6211.484375</v>
      </c>
      <c r="V143" s="71">
        <f>I143+M143+Q143+U143</f>
        <v>22364.609375</v>
      </c>
    </row>
    <row r="144" spans="1:22" ht="12.75">
      <c r="A144" s="13"/>
      <c r="B144" s="144"/>
      <c r="C144" s="140"/>
      <c r="D144" s="141" t="s">
        <v>35</v>
      </c>
      <c r="E144" s="141"/>
      <c r="F144" s="73">
        <f>F143</f>
        <v>5000</v>
      </c>
      <c r="G144" s="73">
        <f aca="true" t="shared" si="97" ref="G144:V144">G143</f>
        <v>0</v>
      </c>
      <c r="H144" s="73">
        <f t="shared" si="97"/>
        <v>0</v>
      </c>
      <c r="I144" s="73">
        <f t="shared" si="97"/>
        <v>5000</v>
      </c>
      <c r="J144" s="73">
        <f t="shared" si="97"/>
        <v>5375</v>
      </c>
      <c r="K144" s="73">
        <f t="shared" si="97"/>
        <v>0</v>
      </c>
      <c r="L144" s="73">
        <f t="shared" si="97"/>
        <v>0</v>
      </c>
      <c r="M144" s="73">
        <f t="shared" si="97"/>
        <v>5375</v>
      </c>
      <c r="N144" s="73">
        <f t="shared" si="97"/>
        <v>5778.125</v>
      </c>
      <c r="O144" s="73">
        <f t="shared" si="97"/>
        <v>0</v>
      </c>
      <c r="P144" s="73">
        <f t="shared" si="97"/>
        <v>0</v>
      </c>
      <c r="Q144" s="73">
        <f t="shared" si="97"/>
        <v>5778.125</v>
      </c>
      <c r="R144" s="73">
        <f t="shared" si="97"/>
        <v>6211.484375</v>
      </c>
      <c r="S144" s="73">
        <f t="shared" si="97"/>
        <v>0</v>
      </c>
      <c r="T144" s="73">
        <f t="shared" si="97"/>
        <v>0</v>
      </c>
      <c r="U144" s="73">
        <f t="shared" si="97"/>
        <v>6211.484375</v>
      </c>
      <c r="V144" s="73">
        <f t="shared" si="97"/>
        <v>22364.609375</v>
      </c>
    </row>
    <row r="145" spans="1:22" ht="12.75">
      <c r="A145" s="13"/>
      <c r="B145" s="141" t="s">
        <v>36</v>
      </c>
      <c r="C145" s="141"/>
      <c r="D145" s="141"/>
      <c r="E145" s="141"/>
      <c r="F145" s="73">
        <f>+F142+F144</f>
        <v>13000</v>
      </c>
      <c r="G145" s="73">
        <f aca="true" t="shared" si="98" ref="G145:V145">+G142+G144</f>
        <v>15000</v>
      </c>
      <c r="H145" s="73">
        <f t="shared" si="98"/>
        <v>0</v>
      </c>
      <c r="I145" s="73">
        <f t="shared" si="98"/>
        <v>28000</v>
      </c>
      <c r="J145" s="73">
        <f t="shared" si="98"/>
        <v>13975</v>
      </c>
      <c r="K145" s="73">
        <f t="shared" si="98"/>
        <v>15750</v>
      </c>
      <c r="L145" s="73">
        <f t="shared" si="98"/>
        <v>0</v>
      </c>
      <c r="M145" s="73">
        <f t="shared" si="98"/>
        <v>29725</v>
      </c>
      <c r="N145" s="73">
        <f t="shared" si="98"/>
        <v>15023.125</v>
      </c>
      <c r="O145" s="73">
        <f t="shared" si="98"/>
        <v>16537.5</v>
      </c>
      <c r="P145" s="73">
        <f t="shared" si="98"/>
        <v>0</v>
      </c>
      <c r="Q145" s="73">
        <f t="shared" si="98"/>
        <v>31560.625</v>
      </c>
      <c r="R145" s="73">
        <f t="shared" si="98"/>
        <v>16149.859375</v>
      </c>
      <c r="S145" s="73">
        <f t="shared" si="98"/>
        <v>17364.375</v>
      </c>
      <c r="T145" s="73">
        <f t="shared" si="98"/>
        <v>0</v>
      </c>
      <c r="U145" s="73">
        <f t="shared" si="98"/>
        <v>33514.234375</v>
      </c>
      <c r="V145" s="73">
        <f t="shared" si="98"/>
        <v>122799.859375</v>
      </c>
    </row>
    <row r="146" spans="1:22" ht="127.5" customHeight="1">
      <c r="A146" s="13"/>
      <c r="B146" s="142" t="s">
        <v>218</v>
      </c>
      <c r="C146" s="138" t="s">
        <v>219</v>
      </c>
      <c r="D146" s="142" t="s">
        <v>14</v>
      </c>
      <c r="E146" s="69" t="s">
        <v>220</v>
      </c>
      <c r="F146" s="70">
        <v>5000</v>
      </c>
      <c r="G146" s="71">
        <v>0</v>
      </c>
      <c r="H146" s="71">
        <v>0</v>
      </c>
      <c r="I146" s="71">
        <f>F146+G146+H146</f>
        <v>5000</v>
      </c>
      <c r="J146" s="71">
        <f aca="true" t="shared" si="99" ref="J146:L147">F146*J$3</f>
        <v>5375</v>
      </c>
      <c r="K146" s="71">
        <f t="shared" si="99"/>
        <v>0</v>
      </c>
      <c r="L146" s="71">
        <f t="shared" si="99"/>
        <v>0</v>
      </c>
      <c r="M146" s="71">
        <f>J146+K146+L146</f>
        <v>5375</v>
      </c>
      <c r="N146" s="71">
        <f aca="true" t="shared" si="100" ref="N146:P147">J146*N$3</f>
        <v>5778.125</v>
      </c>
      <c r="O146" s="71">
        <f t="shared" si="100"/>
        <v>0</v>
      </c>
      <c r="P146" s="71">
        <f t="shared" si="100"/>
        <v>0</v>
      </c>
      <c r="Q146" s="71">
        <f>N146+O146+P146</f>
        <v>5778.125</v>
      </c>
      <c r="R146" s="71">
        <f aca="true" t="shared" si="101" ref="R146:T147">N146*R$3</f>
        <v>6211.484375</v>
      </c>
      <c r="S146" s="71">
        <f t="shared" si="101"/>
        <v>0</v>
      </c>
      <c r="T146" s="71">
        <f t="shared" si="101"/>
        <v>0</v>
      </c>
      <c r="U146" s="71">
        <f>R146+S146+T146</f>
        <v>6211.484375</v>
      </c>
      <c r="V146" s="71">
        <f>I146+M146+Q146+U146</f>
        <v>22364.609375</v>
      </c>
    </row>
    <row r="147" spans="1:22" ht="38.25">
      <c r="A147" s="13"/>
      <c r="B147" s="143"/>
      <c r="C147" s="139"/>
      <c r="D147" s="144"/>
      <c r="E147" s="69" t="s">
        <v>221</v>
      </c>
      <c r="F147" s="70">
        <v>5000</v>
      </c>
      <c r="G147" s="71">
        <v>0</v>
      </c>
      <c r="H147" s="71">
        <v>0</v>
      </c>
      <c r="I147" s="71">
        <f>F147+G147+H147</f>
        <v>5000</v>
      </c>
      <c r="J147" s="71">
        <f t="shared" si="99"/>
        <v>5375</v>
      </c>
      <c r="K147" s="71">
        <f t="shared" si="99"/>
        <v>0</v>
      </c>
      <c r="L147" s="71">
        <f t="shared" si="99"/>
        <v>0</v>
      </c>
      <c r="M147" s="71">
        <f>J147+K147+L147</f>
        <v>5375</v>
      </c>
      <c r="N147" s="71">
        <f t="shared" si="100"/>
        <v>5778.125</v>
      </c>
      <c r="O147" s="71">
        <f t="shared" si="100"/>
        <v>0</v>
      </c>
      <c r="P147" s="71">
        <f t="shared" si="100"/>
        <v>0</v>
      </c>
      <c r="Q147" s="71">
        <f>N147+O147+P147</f>
        <v>5778.125</v>
      </c>
      <c r="R147" s="71">
        <f t="shared" si="101"/>
        <v>6211.484375</v>
      </c>
      <c r="S147" s="71">
        <f t="shared" si="101"/>
        <v>0</v>
      </c>
      <c r="T147" s="71">
        <f t="shared" si="101"/>
        <v>0</v>
      </c>
      <c r="U147" s="71">
        <f>R147+S147+T147</f>
        <v>6211.484375</v>
      </c>
      <c r="V147" s="71">
        <f>I147+M147+Q147+U147</f>
        <v>22364.609375</v>
      </c>
    </row>
    <row r="148" spans="1:22" ht="12.75">
      <c r="A148" s="13"/>
      <c r="B148" s="144"/>
      <c r="C148" s="140"/>
      <c r="D148" s="141" t="s">
        <v>35</v>
      </c>
      <c r="E148" s="141"/>
      <c r="F148" s="73">
        <f>SUM(F146:F147)</f>
        <v>10000</v>
      </c>
      <c r="G148" s="73">
        <f aca="true" t="shared" si="102" ref="G148:V148">SUM(G146:G147)</f>
        <v>0</v>
      </c>
      <c r="H148" s="73">
        <f t="shared" si="102"/>
        <v>0</v>
      </c>
      <c r="I148" s="73">
        <f t="shared" si="102"/>
        <v>10000</v>
      </c>
      <c r="J148" s="73">
        <f t="shared" si="102"/>
        <v>10750</v>
      </c>
      <c r="K148" s="73">
        <f t="shared" si="102"/>
        <v>0</v>
      </c>
      <c r="L148" s="73">
        <f t="shared" si="102"/>
        <v>0</v>
      </c>
      <c r="M148" s="73">
        <f t="shared" si="102"/>
        <v>10750</v>
      </c>
      <c r="N148" s="73">
        <f t="shared" si="102"/>
        <v>11556.25</v>
      </c>
      <c r="O148" s="73">
        <f t="shared" si="102"/>
        <v>0</v>
      </c>
      <c r="P148" s="73">
        <f t="shared" si="102"/>
        <v>0</v>
      </c>
      <c r="Q148" s="73">
        <f t="shared" si="102"/>
        <v>11556.25</v>
      </c>
      <c r="R148" s="73">
        <f t="shared" si="102"/>
        <v>12422.96875</v>
      </c>
      <c r="S148" s="73">
        <f t="shared" si="102"/>
        <v>0</v>
      </c>
      <c r="T148" s="73">
        <f t="shared" si="102"/>
        <v>0</v>
      </c>
      <c r="U148" s="73">
        <f t="shared" si="102"/>
        <v>12422.96875</v>
      </c>
      <c r="V148" s="73">
        <f t="shared" si="102"/>
        <v>44729.21875</v>
      </c>
    </row>
    <row r="149" spans="1:22" ht="12.75" customHeight="1">
      <c r="A149" s="13"/>
      <c r="B149" s="170" t="s">
        <v>36</v>
      </c>
      <c r="C149" s="163"/>
      <c r="D149" s="163"/>
      <c r="E149" s="162"/>
      <c r="F149" s="82">
        <f>+F148</f>
        <v>10000</v>
      </c>
      <c r="G149" s="82">
        <f aca="true" t="shared" si="103" ref="G149:V149">+G148</f>
        <v>0</v>
      </c>
      <c r="H149" s="82">
        <f t="shared" si="103"/>
        <v>0</v>
      </c>
      <c r="I149" s="82">
        <f t="shared" si="103"/>
        <v>10000</v>
      </c>
      <c r="J149" s="82">
        <f t="shared" si="103"/>
        <v>10750</v>
      </c>
      <c r="K149" s="82">
        <f t="shared" si="103"/>
        <v>0</v>
      </c>
      <c r="L149" s="82">
        <f t="shared" si="103"/>
        <v>0</v>
      </c>
      <c r="M149" s="82">
        <f t="shared" si="103"/>
        <v>10750</v>
      </c>
      <c r="N149" s="82">
        <f t="shared" si="103"/>
        <v>11556.25</v>
      </c>
      <c r="O149" s="82">
        <f t="shared" si="103"/>
        <v>0</v>
      </c>
      <c r="P149" s="82">
        <f t="shared" si="103"/>
        <v>0</v>
      </c>
      <c r="Q149" s="82">
        <f t="shared" si="103"/>
        <v>11556.25</v>
      </c>
      <c r="R149" s="82">
        <f t="shared" si="103"/>
        <v>12422.96875</v>
      </c>
      <c r="S149" s="82">
        <f t="shared" si="103"/>
        <v>0</v>
      </c>
      <c r="T149" s="82">
        <f t="shared" si="103"/>
        <v>0</v>
      </c>
      <c r="U149" s="82">
        <f t="shared" si="103"/>
        <v>12422.96875</v>
      </c>
      <c r="V149" s="82">
        <f t="shared" si="103"/>
        <v>44729.21875</v>
      </c>
    </row>
    <row r="150" spans="1:22" ht="84.75" customHeight="1">
      <c r="A150" s="13"/>
      <c r="B150" s="152" t="s">
        <v>33</v>
      </c>
      <c r="C150" s="171" t="s">
        <v>245</v>
      </c>
      <c r="D150" s="178" t="s">
        <v>246</v>
      </c>
      <c r="E150" s="15" t="s">
        <v>247</v>
      </c>
      <c r="F150" s="23">
        <v>10000</v>
      </c>
      <c r="G150" s="24">
        <v>0</v>
      </c>
      <c r="H150" s="24">
        <v>0</v>
      </c>
      <c r="I150" s="24">
        <f>F150+G150+H150</f>
        <v>10000</v>
      </c>
      <c r="J150" s="24">
        <f>F150*J$3</f>
        <v>10750</v>
      </c>
      <c r="K150" s="24">
        <f>G150*K$3</f>
        <v>0</v>
      </c>
      <c r="L150" s="24">
        <f>H150*L$3</f>
        <v>0</v>
      </c>
      <c r="M150" s="24">
        <f>J150+K150+L150</f>
        <v>10750</v>
      </c>
      <c r="N150" s="24">
        <f>J150*N$3</f>
        <v>11556.25</v>
      </c>
      <c r="O150" s="24">
        <f>K150*O$3</f>
        <v>0</v>
      </c>
      <c r="P150" s="24">
        <f>L150*P$3</f>
        <v>0</v>
      </c>
      <c r="Q150" s="24">
        <f>N150+O150+P150</f>
        <v>11556.25</v>
      </c>
      <c r="R150" s="24">
        <f>N150*R$3</f>
        <v>12422.96875</v>
      </c>
      <c r="S150" s="24">
        <f>O150*S$3</f>
        <v>0</v>
      </c>
      <c r="T150" s="24">
        <f>P150*T$3</f>
        <v>0</v>
      </c>
      <c r="U150" s="24">
        <f>R150+S150+T150</f>
        <v>12422.96875</v>
      </c>
      <c r="V150" s="24">
        <f>I150+M150+Q150+U150</f>
        <v>44729.21875</v>
      </c>
    </row>
    <row r="151" spans="1:22" ht="84.75" customHeight="1">
      <c r="A151" s="13"/>
      <c r="B151" s="153"/>
      <c r="C151" s="172"/>
      <c r="D151" s="179"/>
      <c r="E151" s="15" t="s">
        <v>248</v>
      </c>
      <c r="F151" s="23">
        <v>10000</v>
      </c>
      <c r="G151" s="24">
        <v>0</v>
      </c>
      <c r="H151" s="24">
        <v>0</v>
      </c>
      <c r="I151" s="24">
        <f>F151+G151+H151</f>
        <v>10000</v>
      </c>
      <c r="J151" s="24">
        <f>F151*J$3</f>
        <v>10750</v>
      </c>
      <c r="K151" s="24">
        <f>G151*K$3</f>
        <v>0</v>
      </c>
      <c r="L151" s="24">
        <f>H151*L$3</f>
        <v>0</v>
      </c>
      <c r="M151" s="24">
        <f>J151+K151+L151</f>
        <v>10750</v>
      </c>
      <c r="N151" s="24">
        <f>J151*N$3</f>
        <v>11556.25</v>
      </c>
      <c r="O151" s="24">
        <f>K151*O$3</f>
        <v>0</v>
      </c>
      <c r="P151" s="24">
        <f>L151*P$3</f>
        <v>0</v>
      </c>
      <c r="Q151" s="24">
        <f>N151+O151+P151</f>
        <v>11556.25</v>
      </c>
      <c r="R151" s="24">
        <f>N151*R$3</f>
        <v>12422.96875</v>
      </c>
      <c r="S151" s="24">
        <f>O151*S$3</f>
        <v>0</v>
      </c>
      <c r="T151" s="24">
        <f>P151*T$3</f>
        <v>0</v>
      </c>
      <c r="U151" s="24">
        <f>R151+S151+T151</f>
        <v>12422.96875</v>
      </c>
      <c r="V151" s="24">
        <f>I151+M151+Q151+U151</f>
        <v>44729.21875</v>
      </c>
    </row>
    <row r="152" spans="1:22" ht="84.75" customHeight="1">
      <c r="A152" s="13"/>
      <c r="B152" s="153"/>
      <c r="C152" s="172"/>
      <c r="D152" s="180"/>
      <c r="E152" s="15" t="s">
        <v>249</v>
      </c>
      <c r="F152" s="23">
        <v>10000</v>
      </c>
      <c r="G152" s="24">
        <v>0</v>
      </c>
      <c r="H152" s="24">
        <v>0</v>
      </c>
      <c r="I152" s="24">
        <f>F152+G152+H152</f>
        <v>10000</v>
      </c>
      <c r="J152" s="24">
        <f>F152*J$3</f>
        <v>10750</v>
      </c>
      <c r="K152" s="24">
        <f>G152*K$3</f>
        <v>0</v>
      </c>
      <c r="L152" s="24">
        <f>H152*L$3</f>
        <v>0</v>
      </c>
      <c r="M152" s="24">
        <f>J152+K152+L152</f>
        <v>10750</v>
      </c>
      <c r="N152" s="24">
        <f>J152*N$3</f>
        <v>11556.25</v>
      </c>
      <c r="O152" s="24">
        <f>K152*O$3</f>
        <v>0</v>
      </c>
      <c r="P152" s="24">
        <f>L152*P$3</f>
        <v>0</v>
      </c>
      <c r="Q152" s="24">
        <f>N152+O152+P152</f>
        <v>11556.25</v>
      </c>
      <c r="R152" s="24">
        <f>N152*R$3</f>
        <v>12422.96875</v>
      </c>
      <c r="S152" s="24">
        <f>O152*S$3</f>
        <v>0</v>
      </c>
      <c r="T152" s="24">
        <f>P152*T$3</f>
        <v>0</v>
      </c>
      <c r="U152" s="24">
        <f>R152+S152+T152</f>
        <v>12422.96875</v>
      </c>
      <c r="V152" s="24">
        <f>I152+M152+Q152+U152</f>
        <v>44729.21875</v>
      </c>
    </row>
    <row r="153" spans="1:22" ht="12.75">
      <c r="A153" s="13"/>
      <c r="B153" s="153"/>
      <c r="C153" s="172"/>
      <c r="D153" s="149" t="s">
        <v>35</v>
      </c>
      <c r="E153" s="149"/>
      <c r="F153" s="40">
        <f>SUM(F149:F152)</f>
        <v>40000</v>
      </c>
      <c r="G153" s="40">
        <f aca="true" t="shared" si="104" ref="G153:V153">SUM(G149:G152)</f>
        <v>0</v>
      </c>
      <c r="H153" s="40">
        <f t="shared" si="104"/>
        <v>0</v>
      </c>
      <c r="I153" s="40">
        <f t="shared" si="104"/>
        <v>40000</v>
      </c>
      <c r="J153" s="40">
        <f t="shared" si="104"/>
        <v>43000</v>
      </c>
      <c r="K153" s="40">
        <f t="shared" si="104"/>
        <v>0</v>
      </c>
      <c r="L153" s="40">
        <f t="shared" si="104"/>
        <v>0</v>
      </c>
      <c r="M153" s="40">
        <f t="shared" si="104"/>
        <v>43000</v>
      </c>
      <c r="N153" s="40">
        <f t="shared" si="104"/>
        <v>46225</v>
      </c>
      <c r="O153" s="40">
        <f t="shared" si="104"/>
        <v>0</v>
      </c>
      <c r="P153" s="40">
        <f t="shared" si="104"/>
        <v>0</v>
      </c>
      <c r="Q153" s="40">
        <f t="shared" si="104"/>
        <v>46225</v>
      </c>
      <c r="R153" s="40">
        <f t="shared" si="104"/>
        <v>49691.875</v>
      </c>
      <c r="S153" s="40">
        <f t="shared" si="104"/>
        <v>0</v>
      </c>
      <c r="T153" s="40">
        <f t="shared" si="104"/>
        <v>0</v>
      </c>
      <c r="U153" s="40">
        <f t="shared" si="104"/>
        <v>49691.875</v>
      </c>
      <c r="V153" s="40">
        <f t="shared" si="104"/>
        <v>178916.875</v>
      </c>
    </row>
    <row r="154" spans="1:22" ht="76.5">
      <c r="A154" s="13"/>
      <c r="B154" s="153"/>
      <c r="C154" s="172"/>
      <c r="D154" s="16" t="s">
        <v>16</v>
      </c>
      <c r="E154" s="15" t="s">
        <v>251</v>
      </c>
      <c r="F154" s="23">
        <v>10000</v>
      </c>
      <c r="G154" s="24">
        <v>0</v>
      </c>
      <c r="H154" s="24">
        <v>0</v>
      </c>
      <c r="I154" s="24">
        <f>F154+G154+H154</f>
        <v>10000</v>
      </c>
      <c r="J154" s="24">
        <f aca="true" t="shared" si="105" ref="J154:L156">F154*J$3</f>
        <v>10750</v>
      </c>
      <c r="K154" s="24">
        <f t="shared" si="105"/>
        <v>0</v>
      </c>
      <c r="L154" s="24">
        <f t="shared" si="105"/>
        <v>0</v>
      </c>
      <c r="M154" s="24">
        <f>J154+K154+L154</f>
        <v>10750</v>
      </c>
      <c r="N154" s="24">
        <f aca="true" t="shared" si="106" ref="N154:P156">J154*N$3</f>
        <v>11556.25</v>
      </c>
      <c r="O154" s="24">
        <f t="shared" si="106"/>
        <v>0</v>
      </c>
      <c r="P154" s="24">
        <f t="shared" si="106"/>
        <v>0</v>
      </c>
      <c r="Q154" s="24">
        <f>N154+O154+P154</f>
        <v>11556.25</v>
      </c>
      <c r="R154" s="24">
        <f aca="true" t="shared" si="107" ref="R154:T156">N154*R$3</f>
        <v>12422.96875</v>
      </c>
      <c r="S154" s="24">
        <f t="shared" si="107"/>
        <v>0</v>
      </c>
      <c r="T154" s="24">
        <f t="shared" si="107"/>
        <v>0</v>
      </c>
      <c r="U154" s="24">
        <f>R154+S154+T154</f>
        <v>12422.96875</v>
      </c>
      <c r="V154" s="24">
        <f>I154+M154+Q154+U154</f>
        <v>44729.21875</v>
      </c>
    </row>
    <row r="155" spans="1:22" ht="12.75">
      <c r="A155" s="13"/>
      <c r="B155" s="153"/>
      <c r="C155" s="172"/>
      <c r="D155" s="149" t="s">
        <v>35</v>
      </c>
      <c r="E155" s="149"/>
      <c r="F155" s="40">
        <f>+F154</f>
        <v>10000</v>
      </c>
      <c r="G155" s="40">
        <f aca="true" t="shared" si="108" ref="G155:V155">+G154</f>
        <v>0</v>
      </c>
      <c r="H155" s="40">
        <f t="shared" si="108"/>
        <v>0</v>
      </c>
      <c r="I155" s="40">
        <f t="shared" si="108"/>
        <v>10000</v>
      </c>
      <c r="J155" s="40">
        <f t="shared" si="108"/>
        <v>10750</v>
      </c>
      <c r="K155" s="40">
        <f t="shared" si="108"/>
        <v>0</v>
      </c>
      <c r="L155" s="40">
        <f t="shared" si="108"/>
        <v>0</v>
      </c>
      <c r="M155" s="40">
        <f t="shared" si="108"/>
        <v>10750</v>
      </c>
      <c r="N155" s="40">
        <f t="shared" si="108"/>
        <v>11556.25</v>
      </c>
      <c r="O155" s="40">
        <f t="shared" si="108"/>
        <v>0</v>
      </c>
      <c r="P155" s="40">
        <f t="shared" si="108"/>
        <v>0</v>
      </c>
      <c r="Q155" s="40">
        <f t="shared" si="108"/>
        <v>11556.25</v>
      </c>
      <c r="R155" s="40">
        <f t="shared" si="108"/>
        <v>12422.96875</v>
      </c>
      <c r="S155" s="40">
        <f t="shared" si="108"/>
        <v>0</v>
      </c>
      <c r="T155" s="40">
        <f t="shared" si="108"/>
        <v>0</v>
      </c>
      <c r="U155" s="40">
        <f t="shared" si="108"/>
        <v>12422.96875</v>
      </c>
      <c r="V155" s="40">
        <f t="shared" si="108"/>
        <v>44729.21875</v>
      </c>
    </row>
    <row r="156" spans="1:22" ht="76.5">
      <c r="A156" s="13"/>
      <c r="B156" s="153"/>
      <c r="C156" s="172"/>
      <c r="D156" s="18" t="s">
        <v>252</v>
      </c>
      <c r="E156" s="15" t="s">
        <v>250</v>
      </c>
      <c r="F156" s="23">
        <v>10000</v>
      </c>
      <c r="G156" s="24">
        <v>0</v>
      </c>
      <c r="H156" s="24">
        <v>80000</v>
      </c>
      <c r="I156" s="24">
        <f>F156+G156+H156</f>
        <v>90000</v>
      </c>
      <c r="J156" s="24">
        <f t="shared" si="105"/>
        <v>10750</v>
      </c>
      <c r="K156" s="24">
        <f t="shared" si="105"/>
        <v>0</v>
      </c>
      <c r="L156" s="24">
        <f t="shared" si="105"/>
        <v>84000</v>
      </c>
      <c r="M156" s="24">
        <f>J156+K156+L156</f>
        <v>94750</v>
      </c>
      <c r="N156" s="24">
        <f t="shared" si="106"/>
        <v>11556.25</v>
      </c>
      <c r="O156" s="24">
        <f t="shared" si="106"/>
        <v>0</v>
      </c>
      <c r="P156" s="24">
        <f t="shared" si="106"/>
        <v>88200</v>
      </c>
      <c r="Q156" s="24">
        <f>N156+O156+P156</f>
        <v>99756.25</v>
      </c>
      <c r="R156" s="24">
        <f t="shared" si="107"/>
        <v>12422.96875</v>
      </c>
      <c r="S156" s="24">
        <f t="shared" si="107"/>
        <v>0</v>
      </c>
      <c r="T156" s="24">
        <f t="shared" si="107"/>
        <v>92610</v>
      </c>
      <c r="U156" s="24">
        <f>R156+S156+T156</f>
        <v>105032.96875</v>
      </c>
      <c r="V156" s="24">
        <f>I156+M156+Q156+U156</f>
        <v>389539.21875</v>
      </c>
    </row>
    <row r="157" spans="1:22" ht="12.75">
      <c r="A157" s="13"/>
      <c r="B157" s="153"/>
      <c r="C157" s="172"/>
      <c r="D157" s="150" t="s">
        <v>35</v>
      </c>
      <c r="E157" s="148"/>
      <c r="F157" s="40">
        <f>+F156</f>
        <v>10000</v>
      </c>
      <c r="G157" s="40">
        <f aca="true" t="shared" si="109" ref="G157:V157">+G156</f>
        <v>0</v>
      </c>
      <c r="H157" s="40">
        <f t="shared" si="109"/>
        <v>80000</v>
      </c>
      <c r="I157" s="40">
        <f t="shared" si="109"/>
        <v>90000</v>
      </c>
      <c r="J157" s="40">
        <f t="shared" si="109"/>
        <v>10750</v>
      </c>
      <c r="K157" s="40">
        <f t="shared" si="109"/>
        <v>0</v>
      </c>
      <c r="L157" s="40">
        <f t="shared" si="109"/>
        <v>84000</v>
      </c>
      <c r="M157" s="40">
        <f t="shared" si="109"/>
        <v>94750</v>
      </c>
      <c r="N157" s="40">
        <f t="shared" si="109"/>
        <v>11556.25</v>
      </c>
      <c r="O157" s="40">
        <f t="shared" si="109"/>
        <v>0</v>
      </c>
      <c r="P157" s="40">
        <f t="shared" si="109"/>
        <v>88200</v>
      </c>
      <c r="Q157" s="40">
        <f t="shared" si="109"/>
        <v>99756.25</v>
      </c>
      <c r="R157" s="40">
        <f t="shared" si="109"/>
        <v>12422.96875</v>
      </c>
      <c r="S157" s="40">
        <f t="shared" si="109"/>
        <v>0</v>
      </c>
      <c r="T157" s="40">
        <f t="shared" si="109"/>
        <v>92610</v>
      </c>
      <c r="U157" s="40">
        <f t="shared" si="109"/>
        <v>105032.96875</v>
      </c>
      <c r="V157" s="40">
        <f t="shared" si="109"/>
        <v>389539.21875</v>
      </c>
    </row>
    <row r="158" spans="1:22" ht="12.75">
      <c r="A158" s="13"/>
      <c r="B158" s="150" t="s">
        <v>36</v>
      </c>
      <c r="C158" s="151"/>
      <c r="D158" s="151"/>
      <c r="E158" s="148"/>
      <c r="F158" s="31">
        <f>+F153+F155+F157</f>
        <v>60000</v>
      </c>
      <c r="G158" s="31">
        <f aca="true" t="shared" si="110" ref="G158:V158">+G153+G155+G157</f>
        <v>0</v>
      </c>
      <c r="H158" s="31">
        <f t="shared" si="110"/>
        <v>80000</v>
      </c>
      <c r="I158" s="31">
        <f t="shared" si="110"/>
        <v>140000</v>
      </c>
      <c r="J158" s="31">
        <f t="shared" si="110"/>
        <v>64500</v>
      </c>
      <c r="K158" s="31">
        <f t="shared" si="110"/>
        <v>0</v>
      </c>
      <c r="L158" s="31">
        <f t="shared" si="110"/>
        <v>84000</v>
      </c>
      <c r="M158" s="31">
        <f t="shared" si="110"/>
        <v>148500</v>
      </c>
      <c r="N158" s="31">
        <f t="shared" si="110"/>
        <v>69337.5</v>
      </c>
      <c r="O158" s="31">
        <f t="shared" si="110"/>
        <v>0</v>
      </c>
      <c r="P158" s="31">
        <f t="shared" si="110"/>
        <v>88200</v>
      </c>
      <c r="Q158" s="31">
        <f t="shared" si="110"/>
        <v>157537.5</v>
      </c>
      <c r="R158" s="31">
        <f t="shared" si="110"/>
        <v>74537.8125</v>
      </c>
      <c r="S158" s="31">
        <f t="shared" si="110"/>
        <v>0</v>
      </c>
      <c r="T158" s="31">
        <f t="shared" si="110"/>
        <v>92610</v>
      </c>
      <c r="U158" s="31">
        <f t="shared" si="110"/>
        <v>167147.8125</v>
      </c>
      <c r="V158" s="31">
        <f t="shared" si="110"/>
        <v>613185.3125</v>
      </c>
    </row>
    <row r="159" spans="1:22" ht="102" customHeight="1">
      <c r="A159" s="13"/>
      <c r="B159" s="141" t="s">
        <v>233</v>
      </c>
      <c r="C159" s="177" t="s">
        <v>234</v>
      </c>
      <c r="D159" s="76" t="s">
        <v>235</v>
      </c>
      <c r="E159" s="100" t="s">
        <v>236</v>
      </c>
      <c r="F159" s="71">
        <v>10000</v>
      </c>
      <c r="G159" s="71">
        <v>15000</v>
      </c>
      <c r="H159" s="71">
        <v>25000</v>
      </c>
      <c r="I159" s="71">
        <f>F159+G159+H159</f>
        <v>50000</v>
      </c>
      <c r="J159" s="71">
        <f>F159*J$3</f>
        <v>10750</v>
      </c>
      <c r="K159" s="71">
        <f>G159*K$3</f>
        <v>15750</v>
      </c>
      <c r="L159" s="71">
        <f>H159*L$3</f>
        <v>26250</v>
      </c>
      <c r="M159" s="71">
        <f>J159+K159+L159</f>
        <v>52750</v>
      </c>
      <c r="N159" s="71">
        <f>J159*N$3</f>
        <v>11556.25</v>
      </c>
      <c r="O159" s="71">
        <f>K159*O$3</f>
        <v>16537.5</v>
      </c>
      <c r="P159" s="71">
        <f>L159*P$3</f>
        <v>27562.5</v>
      </c>
      <c r="Q159" s="71">
        <f>N159+O159+P159</f>
        <v>55656.25</v>
      </c>
      <c r="R159" s="71">
        <f>N159*R$3</f>
        <v>12422.96875</v>
      </c>
      <c r="S159" s="71">
        <f>O159*S$3</f>
        <v>17364.375</v>
      </c>
      <c r="T159" s="71">
        <f>P159*T$3</f>
        <v>28940.625</v>
      </c>
      <c r="U159" s="71">
        <f>R159+S159+T159</f>
        <v>58727.96875</v>
      </c>
      <c r="V159" s="71">
        <f>I159+M159+Q159+U159</f>
        <v>217134.21875</v>
      </c>
    </row>
    <row r="160" spans="1:22" ht="12.75">
      <c r="A160" s="13"/>
      <c r="B160" s="141"/>
      <c r="C160" s="177"/>
      <c r="D160" s="141" t="s">
        <v>35</v>
      </c>
      <c r="E160" s="141"/>
      <c r="F160" s="73">
        <f>F159</f>
        <v>10000</v>
      </c>
      <c r="G160" s="73">
        <f aca="true" t="shared" si="111" ref="G160:V160">G159</f>
        <v>15000</v>
      </c>
      <c r="H160" s="73">
        <f t="shared" si="111"/>
        <v>25000</v>
      </c>
      <c r="I160" s="73">
        <f t="shared" si="111"/>
        <v>50000</v>
      </c>
      <c r="J160" s="73">
        <f t="shared" si="111"/>
        <v>10750</v>
      </c>
      <c r="K160" s="73">
        <f t="shared" si="111"/>
        <v>15750</v>
      </c>
      <c r="L160" s="73">
        <f t="shared" si="111"/>
        <v>26250</v>
      </c>
      <c r="M160" s="73">
        <f t="shared" si="111"/>
        <v>52750</v>
      </c>
      <c r="N160" s="73">
        <f t="shared" si="111"/>
        <v>11556.25</v>
      </c>
      <c r="O160" s="73">
        <f t="shared" si="111"/>
        <v>16537.5</v>
      </c>
      <c r="P160" s="73">
        <f t="shared" si="111"/>
        <v>27562.5</v>
      </c>
      <c r="Q160" s="73">
        <f t="shared" si="111"/>
        <v>55656.25</v>
      </c>
      <c r="R160" s="73">
        <f t="shared" si="111"/>
        <v>12422.96875</v>
      </c>
      <c r="S160" s="73">
        <f t="shared" si="111"/>
        <v>17364.375</v>
      </c>
      <c r="T160" s="73">
        <f t="shared" si="111"/>
        <v>28940.625</v>
      </c>
      <c r="U160" s="73">
        <f t="shared" si="111"/>
        <v>58727.96875</v>
      </c>
      <c r="V160" s="73">
        <f t="shared" si="111"/>
        <v>217134.21875</v>
      </c>
    </row>
    <row r="161" spans="1:22" ht="63.75" customHeight="1">
      <c r="A161" s="13"/>
      <c r="B161" s="141"/>
      <c r="C161" s="177"/>
      <c r="D161" s="141" t="s">
        <v>237</v>
      </c>
      <c r="E161" s="100" t="s">
        <v>238</v>
      </c>
      <c r="F161" s="71">
        <v>5000</v>
      </c>
      <c r="G161" s="71">
        <v>0</v>
      </c>
      <c r="H161" s="71">
        <v>0</v>
      </c>
      <c r="I161" s="71">
        <f>F161+G161+H161</f>
        <v>5000</v>
      </c>
      <c r="J161" s="71">
        <f>F161*J$3</f>
        <v>5375</v>
      </c>
      <c r="K161" s="71">
        <f>G161*K$3</f>
        <v>0</v>
      </c>
      <c r="L161" s="71">
        <f>H161*L$3</f>
        <v>0</v>
      </c>
      <c r="M161" s="71">
        <f>J161+K161+L161</f>
        <v>5375</v>
      </c>
      <c r="N161" s="71">
        <f>J161*N$3</f>
        <v>5778.125</v>
      </c>
      <c r="O161" s="71">
        <f>K161*O$3</f>
        <v>0</v>
      </c>
      <c r="P161" s="71">
        <f>L161*P$3</f>
        <v>0</v>
      </c>
      <c r="Q161" s="71">
        <f>N161+O161+P161</f>
        <v>5778.125</v>
      </c>
      <c r="R161" s="71">
        <f>N161*R$3</f>
        <v>6211.484375</v>
      </c>
      <c r="S161" s="71">
        <f>O161*S$3</f>
        <v>0</v>
      </c>
      <c r="T161" s="71">
        <f>P161*T$3</f>
        <v>0</v>
      </c>
      <c r="U161" s="71">
        <f>R161+S161+T161</f>
        <v>6211.484375</v>
      </c>
      <c r="V161" s="71">
        <f>I161+M161+Q161+U161</f>
        <v>22364.609375</v>
      </c>
    </row>
    <row r="162" spans="1:22" ht="51">
      <c r="A162" s="13"/>
      <c r="B162" s="141"/>
      <c r="C162" s="177"/>
      <c r="D162" s="141"/>
      <c r="E162" s="100" t="s">
        <v>239</v>
      </c>
      <c r="F162" s="71">
        <v>10000</v>
      </c>
      <c r="G162" s="71">
        <v>0</v>
      </c>
      <c r="H162" s="71">
        <v>0</v>
      </c>
      <c r="I162" s="71">
        <f>F162+G162+H162</f>
        <v>10000</v>
      </c>
      <c r="J162" s="71">
        <f>F162*J$3</f>
        <v>10750</v>
      </c>
      <c r="K162" s="71">
        <f>G162*K$3</f>
        <v>0</v>
      </c>
      <c r="L162" s="71">
        <f>H162*L$3</f>
        <v>0</v>
      </c>
      <c r="M162" s="71">
        <f>J162+K162+L162</f>
        <v>10750</v>
      </c>
      <c r="N162" s="71">
        <f>J162*N$3</f>
        <v>11556.25</v>
      </c>
      <c r="O162" s="71">
        <f>K162*O$3</f>
        <v>0</v>
      </c>
      <c r="P162" s="71">
        <f>L162*P$3</f>
        <v>0</v>
      </c>
      <c r="Q162" s="71">
        <f>N162+O162+P162</f>
        <v>11556.25</v>
      </c>
      <c r="R162" s="71">
        <f>N162*R$3</f>
        <v>12422.96875</v>
      </c>
      <c r="S162" s="71">
        <f>O162*S$3</f>
        <v>0</v>
      </c>
      <c r="T162" s="71">
        <f>P162*T$3</f>
        <v>0</v>
      </c>
      <c r="U162" s="71">
        <f>R162+S162+T162</f>
        <v>12422.96875</v>
      </c>
      <c r="V162" s="71">
        <f>I162+M162+Q162+U162</f>
        <v>44729.21875</v>
      </c>
    </row>
    <row r="163" spans="1:22" ht="12.75">
      <c r="A163" s="13"/>
      <c r="B163" s="141"/>
      <c r="C163" s="177"/>
      <c r="D163" s="141" t="s">
        <v>35</v>
      </c>
      <c r="E163" s="141"/>
      <c r="F163" s="73">
        <f>SUM(F161:F162)</f>
        <v>15000</v>
      </c>
      <c r="G163" s="73">
        <f aca="true" t="shared" si="112" ref="G163:V163">SUM(G161:G162)</f>
        <v>0</v>
      </c>
      <c r="H163" s="73">
        <f t="shared" si="112"/>
        <v>0</v>
      </c>
      <c r="I163" s="73">
        <f t="shared" si="112"/>
        <v>15000</v>
      </c>
      <c r="J163" s="73">
        <f t="shared" si="112"/>
        <v>16125</v>
      </c>
      <c r="K163" s="73">
        <f t="shared" si="112"/>
        <v>0</v>
      </c>
      <c r="L163" s="73">
        <f t="shared" si="112"/>
        <v>0</v>
      </c>
      <c r="M163" s="73">
        <f t="shared" si="112"/>
        <v>16125</v>
      </c>
      <c r="N163" s="73">
        <f t="shared" si="112"/>
        <v>17334.375</v>
      </c>
      <c r="O163" s="73">
        <f t="shared" si="112"/>
        <v>0</v>
      </c>
      <c r="P163" s="73">
        <f t="shared" si="112"/>
        <v>0</v>
      </c>
      <c r="Q163" s="73">
        <f t="shared" si="112"/>
        <v>17334.375</v>
      </c>
      <c r="R163" s="73">
        <f t="shared" si="112"/>
        <v>18634.453125</v>
      </c>
      <c r="S163" s="73">
        <f t="shared" si="112"/>
        <v>0</v>
      </c>
      <c r="T163" s="73">
        <f t="shared" si="112"/>
        <v>0</v>
      </c>
      <c r="U163" s="73">
        <f t="shared" si="112"/>
        <v>18634.453125</v>
      </c>
      <c r="V163" s="73">
        <f t="shared" si="112"/>
        <v>67093.828125</v>
      </c>
    </row>
    <row r="164" spans="1:22" ht="89.25" customHeight="1">
      <c r="A164" s="13"/>
      <c r="B164" s="141"/>
      <c r="C164" s="177"/>
      <c r="D164" s="141" t="s">
        <v>240</v>
      </c>
      <c r="E164" s="100" t="s">
        <v>241</v>
      </c>
      <c r="F164" s="71">
        <v>10000</v>
      </c>
      <c r="G164" s="71">
        <v>0</v>
      </c>
      <c r="H164" s="71">
        <v>0</v>
      </c>
      <c r="I164" s="71">
        <f>F164+G164+H164</f>
        <v>10000</v>
      </c>
      <c r="J164" s="71">
        <f>F164*J$3</f>
        <v>10750</v>
      </c>
      <c r="K164" s="71">
        <f>G164*K$3</f>
        <v>0</v>
      </c>
      <c r="L164" s="71">
        <f>H164*L$3</f>
        <v>0</v>
      </c>
      <c r="M164" s="71">
        <f>J164+K164+L164</f>
        <v>10750</v>
      </c>
      <c r="N164" s="71">
        <f>J164*N$3</f>
        <v>11556.25</v>
      </c>
      <c r="O164" s="71">
        <f>K164*O$3</f>
        <v>0</v>
      </c>
      <c r="P164" s="71">
        <f>L164*P$3</f>
        <v>0</v>
      </c>
      <c r="Q164" s="71">
        <f>N164+O164+P164</f>
        <v>11556.25</v>
      </c>
      <c r="R164" s="71">
        <f>N164*R$3</f>
        <v>12422.96875</v>
      </c>
      <c r="S164" s="71">
        <f>O164*S$3</f>
        <v>0</v>
      </c>
      <c r="T164" s="71">
        <f>P164*T$3</f>
        <v>0</v>
      </c>
      <c r="U164" s="71">
        <f>R164+S164+T164</f>
        <v>12422.96875</v>
      </c>
      <c r="V164" s="71">
        <f>I164+M164+Q164+U164</f>
        <v>44729.21875</v>
      </c>
    </row>
    <row r="165" spans="1:22" ht="25.5">
      <c r="A165" s="13"/>
      <c r="B165" s="141"/>
      <c r="C165" s="177"/>
      <c r="D165" s="141"/>
      <c r="E165" s="100" t="s">
        <v>242</v>
      </c>
      <c r="F165" s="71">
        <v>10000</v>
      </c>
      <c r="G165" s="71">
        <v>0</v>
      </c>
      <c r="H165" s="71">
        <v>0</v>
      </c>
      <c r="I165" s="71">
        <f>F165+G165+H165</f>
        <v>10000</v>
      </c>
      <c r="J165" s="71">
        <f>F165*J$3</f>
        <v>10750</v>
      </c>
      <c r="K165" s="71">
        <f>G165*K$3</f>
        <v>0</v>
      </c>
      <c r="L165" s="71">
        <f>H165*L$3</f>
        <v>0</v>
      </c>
      <c r="M165" s="71">
        <f>J165+K165+L165</f>
        <v>10750</v>
      </c>
      <c r="N165" s="71">
        <f>J165*N$3</f>
        <v>11556.25</v>
      </c>
      <c r="O165" s="71">
        <f>K165*O$3</f>
        <v>0</v>
      </c>
      <c r="P165" s="71">
        <f>L165*P$3</f>
        <v>0</v>
      </c>
      <c r="Q165" s="71">
        <f>N165+O165+P165</f>
        <v>11556.25</v>
      </c>
      <c r="R165" s="71">
        <f>N165*R$3</f>
        <v>12422.96875</v>
      </c>
      <c r="S165" s="71">
        <f>O165*S$3</f>
        <v>0</v>
      </c>
      <c r="T165" s="71">
        <f>P165*T$3</f>
        <v>0</v>
      </c>
      <c r="U165" s="71">
        <f>R165+S165+T165</f>
        <v>12422.96875</v>
      </c>
      <c r="V165" s="71">
        <f>I165+M165+Q165+U165</f>
        <v>44729.21875</v>
      </c>
    </row>
    <row r="166" spans="1:22" ht="38.25">
      <c r="A166" s="13"/>
      <c r="B166" s="141"/>
      <c r="C166" s="177"/>
      <c r="D166" s="141"/>
      <c r="E166" s="100" t="s">
        <v>243</v>
      </c>
      <c r="F166" s="71">
        <v>10000</v>
      </c>
      <c r="G166" s="71">
        <v>0</v>
      </c>
      <c r="H166" s="71">
        <v>0</v>
      </c>
      <c r="I166" s="71">
        <f>F166+G166+H166</f>
        <v>10000</v>
      </c>
      <c r="J166" s="71">
        <f>F166*J$3</f>
        <v>10750</v>
      </c>
      <c r="K166" s="71">
        <f>G166*K$3</f>
        <v>0</v>
      </c>
      <c r="L166" s="71">
        <f>H166*L$3</f>
        <v>0</v>
      </c>
      <c r="M166" s="71">
        <f>J166+K166+L166</f>
        <v>10750</v>
      </c>
      <c r="N166" s="71">
        <f>J166*N$3</f>
        <v>11556.25</v>
      </c>
      <c r="O166" s="71">
        <f>K166*O$3</f>
        <v>0</v>
      </c>
      <c r="P166" s="71">
        <f>L166*P$3</f>
        <v>0</v>
      </c>
      <c r="Q166" s="71">
        <f>N166+O166+P166</f>
        <v>11556.25</v>
      </c>
      <c r="R166" s="71">
        <f>N166*R$3</f>
        <v>12422.96875</v>
      </c>
      <c r="S166" s="71">
        <f>O166*S$3</f>
        <v>0</v>
      </c>
      <c r="T166" s="71">
        <f>P166*T$3</f>
        <v>0</v>
      </c>
      <c r="U166" s="71">
        <f>R166+S166+T166</f>
        <v>12422.96875</v>
      </c>
      <c r="V166" s="71">
        <f>I166+M166+Q166+U166</f>
        <v>44729.21875</v>
      </c>
    </row>
    <row r="167" spans="1:22" ht="25.5">
      <c r="A167" s="13"/>
      <c r="B167" s="141"/>
      <c r="C167" s="177"/>
      <c r="D167" s="141"/>
      <c r="E167" s="100" t="s">
        <v>244</v>
      </c>
      <c r="F167" s="71">
        <v>10000</v>
      </c>
      <c r="G167" s="71">
        <v>0</v>
      </c>
      <c r="H167" s="71">
        <v>0</v>
      </c>
      <c r="I167" s="71">
        <f>F167+G167+H167</f>
        <v>10000</v>
      </c>
      <c r="J167" s="71">
        <f>F167*J$3</f>
        <v>10750</v>
      </c>
      <c r="K167" s="71">
        <f>G167*K$3</f>
        <v>0</v>
      </c>
      <c r="L167" s="71">
        <f>H167*L$3</f>
        <v>0</v>
      </c>
      <c r="M167" s="71">
        <f>J167+K167+L167</f>
        <v>10750</v>
      </c>
      <c r="N167" s="71">
        <f>J167*N$3</f>
        <v>11556.25</v>
      </c>
      <c r="O167" s="71">
        <f>K167*O$3</f>
        <v>0</v>
      </c>
      <c r="P167" s="71">
        <f>L167*P$3</f>
        <v>0</v>
      </c>
      <c r="Q167" s="71">
        <f>N167+O167+P167</f>
        <v>11556.25</v>
      </c>
      <c r="R167" s="71">
        <f>N167*R$3</f>
        <v>12422.96875</v>
      </c>
      <c r="S167" s="71">
        <f>O167*S$3</f>
        <v>0</v>
      </c>
      <c r="T167" s="71">
        <f>P167*T$3</f>
        <v>0</v>
      </c>
      <c r="U167" s="71">
        <f>R167+S167+T167</f>
        <v>12422.96875</v>
      </c>
      <c r="V167" s="71">
        <f>I167+M167+Q167+U167</f>
        <v>44729.21875</v>
      </c>
    </row>
    <row r="168" spans="1:22" ht="12.75">
      <c r="A168" s="13"/>
      <c r="B168" s="141"/>
      <c r="C168" s="177"/>
      <c r="D168" s="141" t="s">
        <v>35</v>
      </c>
      <c r="E168" s="141"/>
      <c r="F168" s="73">
        <f>SUM(F164:F167)</f>
        <v>40000</v>
      </c>
      <c r="G168" s="73">
        <f aca="true" t="shared" si="113" ref="G168:V168">SUM(G164:G167)</f>
        <v>0</v>
      </c>
      <c r="H168" s="73">
        <f t="shared" si="113"/>
        <v>0</v>
      </c>
      <c r="I168" s="73">
        <f t="shared" si="113"/>
        <v>40000</v>
      </c>
      <c r="J168" s="73">
        <f t="shared" si="113"/>
        <v>43000</v>
      </c>
      <c r="K168" s="73">
        <f t="shared" si="113"/>
        <v>0</v>
      </c>
      <c r="L168" s="73">
        <f t="shared" si="113"/>
        <v>0</v>
      </c>
      <c r="M168" s="73">
        <f t="shared" si="113"/>
        <v>43000</v>
      </c>
      <c r="N168" s="73">
        <f t="shared" si="113"/>
        <v>46225</v>
      </c>
      <c r="O168" s="73">
        <f t="shared" si="113"/>
        <v>0</v>
      </c>
      <c r="P168" s="73">
        <f t="shared" si="113"/>
        <v>0</v>
      </c>
      <c r="Q168" s="73">
        <f t="shared" si="113"/>
        <v>46225</v>
      </c>
      <c r="R168" s="73">
        <f t="shared" si="113"/>
        <v>49691.875</v>
      </c>
      <c r="S168" s="73">
        <f t="shared" si="113"/>
        <v>0</v>
      </c>
      <c r="T168" s="73">
        <f t="shared" si="113"/>
        <v>0</v>
      </c>
      <c r="U168" s="73">
        <f t="shared" si="113"/>
        <v>49691.875</v>
      </c>
      <c r="V168" s="73">
        <f t="shared" si="113"/>
        <v>178916.875</v>
      </c>
    </row>
    <row r="169" spans="1:22" ht="12.75">
      <c r="A169" s="13"/>
      <c r="B169" s="170" t="s">
        <v>36</v>
      </c>
      <c r="C169" s="163"/>
      <c r="D169" s="163"/>
      <c r="E169" s="162"/>
      <c r="F169" s="82">
        <f>+F160+F163+F168</f>
        <v>65000</v>
      </c>
      <c r="G169" s="82">
        <f aca="true" t="shared" si="114" ref="G169:V169">+G160+G163+G168</f>
        <v>15000</v>
      </c>
      <c r="H169" s="82">
        <f t="shared" si="114"/>
        <v>25000</v>
      </c>
      <c r="I169" s="82">
        <f t="shared" si="114"/>
        <v>105000</v>
      </c>
      <c r="J169" s="82">
        <f t="shared" si="114"/>
        <v>69875</v>
      </c>
      <c r="K169" s="82">
        <f t="shared" si="114"/>
        <v>15750</v>
      </c>
      <c r="L169" s="82">
        <f t="shared" si="114"/>
        <v>26250</v>
      </c>
      <c r="M169" s="82">
        <f t="shared" si="114"/>
        <v>111875</v>
      </c>
      <c r="N169" s="82">
        <f t="shared" si="114"/>
        <v>75115.625</v>
      </c>
      <c r="O169" s="82">
        <f t="shared" si="114"/>
        <v>16537.5</v>
      </c>
      <c r="P169" s="82">
        <f t="shared" si="114"/>
        <v>27562.5</v>
      </c>
      <c r="Q169" s="82">
        <f t="shared" si="114"/>
        <v>119215.625</v>
      </c>
      <c r="R169" s="82">
        <f t="shared" si="114"/>
        <v>80749.296875</v>
      </c>
      <c r="S169" s="82">
        <f t="shared" si="114"/>
        <v>17364.375</v>
      </c>
      <c r="T169" s="82">
        <f t="shared" si="114"/>
        <v>28940.625</v>
      </c>
      <c r="U169" s="82">
        <f t="shared" si="114"/>
        <v>127054.296875</v>
      </c>
      <c r="V169" s="82">
        <f t="shared" si="114"/>
        <v>463144.921875</v>
      </c>
    </row>
    <row r="170" spans="1:22" ht="66" customHeight="1">
      <c r="A170" s="13"/>
      <c r="B170" s="141" t="s">
        <v>9</v>
      </c>
      <c r="C170" s="138" t="s">
        <v>49</v>
      </c>
      <c r="D170" s="142" t="s">
        <v>10</v>
      </c>
      <c r="E170" s="69" t="s">
        <v>50</v>
      </c>
      <c r="F170" s="70">
        <v>10000</v>
      </c>
      <c r="G170" s="71">
        <v>50000</v>
      </c>
      <c r="H170" s="71">
        <v>12000</v>
      </c>
      <c r="I170" s="71">
        <f aca="true" t="shared" si="115" ref="I170:I176">F170+G170+H170</f>
        <v>72000</v>
      </c>
      <c r="J170" s="71">
        <f aca="true" t="shared" si="116" ref="J170:J176">F170*J$3</f>
        <v>10750</v>
      </c>
      <c r="K170" s="71">
        <f aca="true" t="shared" si="117" ref="K170:K176">G170*K$3</f>
        <v>52500</v>
      </c>
      <c r="L170" s="71">
        <f aca="true" t="shared" si="118" ref="L170:L176">H170*L$3</f>
        <v>12600</v>
      </c>
      <c r="M170" s="71">
        <f aca="true" t="shared" si="119" ref="M170:M176">J170+K170+L170</f>
        <v>75850</v>
      </c>
      <c r="N170" s="71">
        <f aca="true" t="shared" si="120" ref="N170:N176">J170*N$3</f>
        <v>11556.25</v>
      </c>
      <c r="O170" s="71">
        <f aca="true" t="shared" si="121" ref="O170:O176">K170*O$3</f>
        <v>55125</v>
      </c>
      <c r="P170" s="71">
        <f aca="true" t="shared" si="122" ref="P170:P176">L170*P$3</f>
        <v>13230</v>
      </c>
      <c r="Q170" s="71">
        <f aca="true" t="shared" si="123" ref="Q170:Q176">N170+O170+P170</f>
        <v>79911.25</v>
      </c>
      <c r="R170" s="71">
        <f aca="true" t="shared" si="124" ref="R170:R176">N170*R$3</f>
        <v>12422.96875</v>
      </c>
      <c r="S170" s="71">
        <f aca="true" t="shared" si="125" ref="S170:S176">O170*S$3</f>
        <v>57881.25</v>
      </c>
      <c r="T170" s="71">
        <f aca="true" t="shared" si="126" ref="T170:T176">P170*T$3</f>
        <v>13891.5</v>
      </c>
      <c r="U170" s="71">
        <f aca="true" t="shared" si="127" ref="U170:U176">R170+S170+T170</f>
        <v>84195.71875</v>
      </c>
      <c r="V170" s="71">
        <f aca="true" t="shared" si="128" ref="V170:V176">I170+M170+Q170+U170</f>
        <v>311956.96875</v>
      </c>
    </row>
    <row r="171" spans="1:22" ht="38.25">
      <c r="A171" s="13"/>
      <c r="B171" s="141"/>
      <c r="C171" s="139"/>
      <c r="D171" s="143"/>
      <c r="E171" s="69" t="s">
        <v>51</v>
      </c>
      <c r="F171" s="70">
        <v>10000</v>
      </c>
      <c r="G171" s="71">
        <v>30000</v>
      </c>
      <c r="H171" s="71">
        <v>10000</v>
      </c>
      <c r="I171" s="71">
        <f t="shared" si="115"/>
        <v>50000</v>
      </c>
      <c r="J171" s="71">
        <f t="shared" si="116"/>
        <v>10750</v>
      </c>
      <c r="K171" s="71">
        <f t="shared" si="117"/>
        <v>31500</v>
      </c>
      <c r="L171" s="71">
        <f t="shared" si="118"/>
        <v>10500</v>
      </c>
      <c r="M171" s="71">
        <f t="shared" si="119"/>
        <v>52750</v>
      </c>
      <c r="N171" s="71">
        <f t="shared" si="120"/>
        <v>11556.25</v>
      </c>
      <c r="O171" s="71">
        <f t="shared" si="121"/>
        <v>33075</v>
      </c>
      <c r="P171" s="71">
        <f t="shared" si="122"/>
        <v>11025</v>
      </c>
      <c r="Q171" s="71">
        <f t="shared" si="123"/>
        <v>55656.25</v>
      </c>
      <c r="R171" s="71">
        <f t="shared" si="124"/>
        <v>12422.96875</v>
      </c>
      <c r="S171" s="71">
        <f t="shared" si="125"/>
        <v>34728.75</v>
      </c>
      <c r="T171" s="71">
        <f t="shared" si="126"/>
        <v>11576.25</v>
      </c>
      <c r="U171" s="71">
        <f t="shared" si="127"/>
        <v>58727.96875</v>
      </c>
      <c r="V171" s="71">
        <f t="shared" si="128"/>
        <v>217134.21875</v>
      </c>
    </row>
    <row r="172" spans="1:22" ht="25.5">
      <c r="A172" s="13"/>
      <c r="B172" s="141"/>
      <c r="C172" s="139"/>
      <c r="D172" s="143"/>
      <c r="E172" s="69" t="s">
        <v>52</v>
      </c>
      <c r="F172" s="70">
        <v>10000</v>
      </c>
      <c r="G172" s="71">
        <v>20000</v>
      </c>
      <c r="H172" s="71">
        <v>10000</v>
      </c>
      <c r="I172" s="71">
        <f t="shared" si="115"/>
        <v>40000</v>
      </c>
      <c r="J172" s="71">
        <f t="shared" si="116"/>
        <v>10750</v>
      </c>
      <c r="K172" s="71">
        <f t="shared" si="117"/>
        <v>21000</v>
      </c>
      <c r="L172" s="71">
        <f t="shared" si="118"/>
        <v>10500</v>
      </c>
      <c r="M172" s="71">
        <f t="shared" si="119"/>
        <v>42250</v>
      </c>
      <c r="N172" s="71">
        <f t="shared" si="120"/>
        <v>11556.25</v>
      </c>
      <c r="O172" s="71">
        <f t="shared" si="121"/>
        <v>22050</v>
      </c>
      <c r="P172" s="71">
        <f t="shared" si="122"/>
        <v>11025</v>
      </c>
      <c r="Q172" s="71">
        <f t="shared" si="123"/>
        <v>44631.25</v>
      </c>
      <c r="R172" s="71">
        <f t="shared" si="124"/>
        <v>12422.96875</v>
      </c>
      <c r="S172" s="71">
        <f t="shared" si="125"/>
        <v>23152.5</v>
      </c>
      <c r="T172" s="71">
        <f t="shared" si="126"/>
        <v>11576.25</v>
      </c>
      <c r="U172" s="71">
        <f t="shared" si="127"/>
        <v>47151.71875</v>
      </c>
      <c r="V172" s="71">
        <f t="shared" si="128"/>
        <v>174032.96875</v>
      </c>
    </row>
    <row r="173" spans="1:22" ht="38.25">
      <c r="A173" s="13"/>
      <c r="B173" s="141"/>
      <c r="C173" s="139"/>
      <c r="D173" s="143"/>
      <c r="E173" s="69" t="s">
        <v>53</v>
      </c>
      <c r="F173" s="70">
        <v>10000</v>
      </c>
      <c r="G173" s="71">
        <v>0</v>
      </c>
      <c r="H173" s="71">
        <v>10000</v>
      </c>
      <c r="I173" s="71">
        <f t="shared" si="115"/>
        <v>20000</v>
      </c>
      <c r="J173" s="71">
        <f t="shared" si="116"/>
        <v>10750</v>
      </c>
      <c r="K173" s="71">
        <f t="shared" si="117"/>
        <v>0</v>
      </c>
      <c r="L173" s="71">
        <f t="shared" si="118"/>
        <v>10500</v>
      </c>
      <c r="M173" s="71">
        <f t="shared" si="119"/>
        <v>21250</v>
      </c>
      <c r="N173" s="71">
        <f t="shared" si="120"/>
        <v>11556.25</v>
      </c>
      <c r="O173" s="71">
        <f t="shared" si="121"/>
        <v>0</v>
      </c>
      <c r="P173" s="71">
        <f t="shared" si="122"/>
        <v>11025</v>
      </c>
      <c r="Q173" s="71">
        <f t="shared" si="123"/>
        <v>22581.25</v>
      </c>
      <c r="R173" s="71">
        <f t="shared" si="124"/>
        <v>12422.96875</v>
      </c>
      <c r="S173" s="71">
        <f t="shared" si="125"/>
        <v>0</v>
      </c>
      <c r="T173" s="71">
        <f t="shared" si="126"/>
        <v>11576.25</v>
      </c>
      <c r="U173" s="71">
        <f t="shared" si="127"/>
        <v>23999.21875</v>
      </c>
      <c r="V173" s="71">
        <f t="shared" si="128"/>
        <v>87830.46875</v>
      </c>
    </row>
    <row r="174" spans="1:22" ht="38.25">
      <c r="A174" s="13"/>
      <c r="B174" s="141"/>
      <c r="C174" s="139"/>
      <c r="D174" s="143"/>
      <c r="E174" s="69" t="s">
        <v>54</v>
      </c>
      <c r="F174" s="70">
        <v>10000</v>
      </c>
      <c r="G174" s="71">
        <v>0</v>
      </c>
      <c r="H174" s="71">
        <v>10000</v>
      </c>
      <c r="I174" s="71">
        <f t="shared" si="115"/>
        <v>20000</v>
      </c>
      <c r="J174" s="71">
        <f t="shared" si="116"/>
        <v>10750</v>
      </c>
      <c r="K174" s="71">
        <f t="shared" si="117"/>
        <v>0</v>
      </c>
      <c r="L174" s="71">
        <f t="shared" si="118"/>
        <v>10500</v>
      </c>
      <c r="M174" s="71">
        <f t="shared" si="119"/>
        <v>21250</v>
      </c>
      <c r="N174" s="71">
        <f t="shared" si="120"/>
        <v>11556.25</v>
      </c>
      <c r="O174" s="71">
        <f t="shared" si="121"/>
        <v>0</v>
      </c>
      <c r="P174" s="71">
        <f t="shared" si="122"/>
        <v>11025</v>
      </c>
      <c r="Q174" s="71">
        <f t="shared" si="123"/>
        <v>22581.25</v>
      </c>
      <c r="R174" s="71">
        <f t="shared" si="124"/>
        <v>12422.96875</v>
      </c>
      <c r="S174" s="71">
        <f t="shared" si="125"/>
        <v>0</v>
      </c>
      <c r="T174" s="71">
        <f t="shared" si="126"/>
        <v>11576.25</v>
      </c>
      <c r="U174" s="71">
        <f t="shared" si="127"/>
        <v>23999.21875</v>
      </c>
      <c r="V174" s="71">
        <f t="shared" si="128"/>
        <v>87830.46875</v>
      </c>
    </row>
    <row r="175" spans="1:22" ht="38.25">
      <c r="A175" s="13"/>
      <c r="B175" s="141"/>
      <c r="C175" s="139"/>
      <c r="D175" s="143"/>
      <c r="E175" s="69" t="s">
        <v>55</v>
      </c>
      <c r="F175" s="70">
        <v>10000</v>
      </c>
      <c r="G175" s="71">
        <v>0</v>
      </c>
      <c r="H175" s="71">
        <v>10000</v>
      </c>
      <c r="I175" s="71">
        <f t="shared" si="115"/>
        <v>20000</v>
      </c>
      <c r="J175" s="71">
        <f t="shared" si="116"/>
        <v>10750</v>
      </c>
      <c r="K175" s="71">
        <f t="shared" si="117"/>
        <v>0</v>
      </c>
      <c r="L175" s="71">
        <f t="shared" si="118"/>
        <v>10500</v>
      </c>
      <c r="M175" s="71">
        <f t="shared" si="119"/>
        <v>21250</v>
      </c>
      <c r="N175" s="71">
        <f t="shared" si="120"/>
        <v>11556.25</v>
      </c>
      <c r="O175" s="71">
        <f t="shared" si="121"/>
        <v>0</v>
      </c>
      <c r="P175" s="71">
        <f t="shared" si="122"/>
        <v>11025</v>
      </c>
      <c r="Q175" s="71">
        <f t="shared" si="123"/>
        <v>22581.25</v>
      </c>
      <c r="R175" s="71">
        <f t="shared" si="124"/>
        <v>12422.96875</v>
      </c>
      <c r="S175" s="71">
        <f t="shared" si="125"/>
        <v>0</v>
      </c>
      <c r="T175" s="71">
        <f t="shared" si="126"/>
        <v>11576.25</v>
      </c>
      <c r="U175" s="71">
        <f t="shared" si="127"/>
        <v>23999.21875</v>
      </c>
      <c r="V175" s="71">
        <f t="shared" si="128"/>
        <v>87830.46875</v>
      </c>
    </row>
    <row r="176" spans="1:22" ht="25.5">
      <c r="A176" s="13"/>
      <c r="B176" s="141"/>
      <c r="C176" s="139"/>
      <c r="D176" s="143"/>
      <c r="E176" s="69" t="s">
        <v>56</v>
      </c>
      <c r="F176" s="70">
        <v>10000</v>
      </c>
      <c r="G176" s="71">
        <v>0</v>
      </c>
      <c r="H176" s="71">
        <v>10000</v>
      </c>
      <c r="I176" s="71">
        <f t="shared" si="115"/>
        <v>20000</v>
      </c>
      <c r="J176" s="71">
        <f t="shared" si="116"/>
        <v>10750</v>
      </c>
      <c r="K176" s="71">
        <f t="shared" si="117"/>
        <v>0</v>
      </c>
      <c r="L176" s="71">
        <f t="shared" si="118"/>
        <v>10500</v>
      </c>
      <c r="M176" s="71">
        <f t="shared" si="119"/>
        <v>21250</v>
      </c>
      <c r="N176" s="71">
        <f t="shared" si="120"/>
        <v>11556.25</v>
      </c>
      <c r="O176" s="71">
        <f t="shared" si="121"/>
        <v>0</v>
      </c>
      <c r="P176" s="71">
        <f t="shared" si="122"/>
        <v>11025</v>
      </c>
      <c r="Q176" s="71">
        <f t="shared" si="123"/>
        <v>22581.25</v>
      </c>
      <c r="R176" s="71">
        <f t="shared" si="124"/>
        <v>12422.96875</v>
      </c>
      <c r="S176" s="71">
        <f t="shared" si="125"/>
        <v>0</v>
      </c>
      <c r="T176" s="71">
        <f t="shared" si="126"/>
        <v>11576.25</v>
      </c>
      <c r="U176" s="71">
        <f t="shared" si="127"/>
        <v>23999.21875</v>
      </c>
      <c r="V176" s="71">
        <f t="shared" si="128"/>
        <v>87830.46875</v>
      </c>
    </row>
    <row r="177" spans="1:22" ht="38.25">
      <c r="A177" s="13"/>
      <c r="B177" s="141"/>
      <c r="C177" s="139"/>
      <c r="D177" s="144"/>
      <c r="E177" s="69" t="s">
        <v>57</v>
      </c>
      <c r="F177" s="70">
        <v>10000</v>
      </c>
      <c r="G177" s="71">
        <v>50000</v>
      </c>
      <c r="H177" s="71">
        <v>10000</v>
      </c>
      <c r="I177" s="71">
        <f>F177+G177+H177</f>
        <v>70000</v>
      </c>
      <c r="J177" s="71">
        <f>F177*J$3</f>
        <v>10750</v>
      </c>
      <c r="K177" s="71">
        <f>G177*K$3</f>
        <v>52500</v>
      </c>
      <c r="L177" s="71">
        <v>0</v>
      </c>
      <c r="M177" s="71">
        <f>J177+K177+L177</f>
        <v>63250</v>
      </c>
      <c r="N177" s="71">
        <f>J177*N$3</f>
        <v>11556.25</v>
      </c>
      <c r="O177" s="71">
        <f>K177*O$3</f>
        <v>55125</v>
      </c>
      <c r="P177" s="71">
        <v>0</v>
      </c>
      <c r="Q177" s="71">
        <f>N177+O177+P177</f>
        <v>66681.25</v>
      </c>
      <c r="R177" s="71">
        <f>N177*R$3</f>
        <v>12422.96875</v>
      </c>
      <c r="S177" s="71">
        <f>O177*S$3</f>
        <v>57881.25</v>
      </c>
      <c r="T177" s="71">
        <f>P177*T$3</f>
        <v>0</v>
      </c>
      <c r="U177" s="71">
        <f>R177+S177+T177</f>
        <v>70304.21875</v>
      </c>
      <c r="V177" s="71">
        <f>I177+M177+Q177+U177</f>
        <v>270235.46875</v>
      </c>
    </row>
    <row r="178" spans="1:22" ht="12.75">
      <c r="A178" s="13"/>
      <c r="B178" s="141"/>
      <c r="C178" s="72"/>
      <c r="D178" s="141" t="s">
        <v>35</v>
      </c>
      <c r="E178" s="141"/>
      <c r="F178" s="73">
        <f>F170+F171+F172+F173+F174+F175+F176+F177</f>
        <v>80000</v>
      </c>
      <c r="G178" s="73">
        <f aca="true" t="shared" si="129" ref="G178:V178">G170+G171+G172+G173+G174+G175+G176+G177</f>
        <v>150000</v>
      </c>
      <c r="H178" s="73">
        <f t="shared" si="129"/>
        <v>82000</v>
      </c>
      <c r="I178" s="73">
        <f t="shared" si="129"/>
        <v>312000</v>
      </c>
      <c r="J178" s="73">
        <f t="shared" si="129"/>
        <v>86000</v>
      </c>
      <c r="K178" s="73">
        <f t="shared" si="129"/>
        <v>157500</v>
      </c>
      <c r="L178" s="73">
        <f t="shared" si="129"/>
        <v>75600</v>
      </c>
      <c r="M178" s="73">
        <f t="shared" si="129"/>
        <v>319100</v>
      </c>
      <c r="N178" s="73">
        <f t="shared" si="129"/>
        <v>92450</v>
      </c>
      <c r="O178" s="73">
        <f t="shared" si="129"/>
        <v>165375</v>
      </c>
      <c r="P178" s="73">
        <f t="shared" si="129"/>
        <v>79380</v>
      </c>
      <c r="Q178" s="73">
        <f t="shared" si="129"/>
        <v>337205</v>
      </c>
      <c r="R178" s="73">
        <f t="shared" si="129"/>
        <v>99383.75</v>
      </c>
      <c r="S178" s="73">
        <f t="shared" si="129"/>
        <v>173643.75</v>
      </c>
      <c r="T178" s="73">
        <f t="shared" si="129"/>
        <v>83349</v>
      </c>
      <c r="U178" s="73">
        <f t="shared" si="129"/>
        <v>356376.5</v>
      </c>
      <c r="V178" s="73">
        <f t="shared" si="129"/>
        <v>1324681.5</v>
      </c>
    </row>
    <row r="179" spans="1:22" ht="12.75">
      <c r="A179" s="13"/>
      <c r="B179" s="141" t="s">
        <v>36</v>
      </c>
      <c r="C179" s="141"/>
      <c r="D179" s="141"/>
      <c r="E179" s="141"/>
      <c r="F179" s="74">
        <f>F178</f>
        <v>80000</v>
      </c>
      <c r="G179" s="74">
        <f aca="true" t="shared" si="130" ref="G179:V179">G178</f>
        <v>150000</v>
      </c>
      <c r="H179" s="74">
        <f t="shared" si="130"/>
        <v>82000</v>
      </c>
      <c r="I179" s="74">
        <f t="shared" si="130"/>
        <v>312000</v>
      </c>
      <c r="J179" s="74">
        <f t="shared" si="130"/>
        <v>86000</v>
      </c>
      <c r="K179" s="74">
        <f t="shared" si="130"/>
        <v>157500</v>
      </c>
      <c r="L179" s="74">
        <f t="shared" si="130"/>
        <v>75600</v>
      </c>
      <c r="M179" s="74">
        <f t="shared" si="130"/>
        <v>319100</v>
      </c>
      <c r="N179" s="74">
        <f t="shared" si="130"/>
        <v>92450</v>
      </c>
      <c r="O179" s="74">
        <f t="shared" si="130"/>
        <v>165375</v>
      </c>
      <c r="P179" s="74">
        <f t="shared" si="130"/>
        <v>79380</v>
      </c>
      <c r="Q179" s="74">
        <f t="shared" si="130"/>
        <v>337205</v>
      </c>
      <c r="R179" s="74">
        <f t="shared" si="130"/>
        <v>99383.75</v>
      </c>
      <c r="S179" s="74">
        <f t="shared" si="130"/>
        <v>173643.75</v>
      </c>
      <c r="T179" s="74">
        <f t="shared" si="130"/>
        <v>83349</v>
      </c>
      <c r="U179" s="74">
        <f t="shared" si="130"/>
        <v>356376.5</v>
      </c>
      <c r="V179" s="74">
        <f t="shared" si="130"/>
        <v>1324681.5</v>
      </c>
    </row>
    <row r="180" spans="1:22" ht="25.5">
      <c r="A180" s="13"/>
      <c r="B180" s="142" t="s">
        <v>15</v>
      </c>
      <c r="C180" s="138" t="s">
        <v>58</v>
      </c>
      <c r="D180" s="142" t="s">
        <v>59</v>
      </c>
      <c r="E180" s="69" t="s">
        <v>60</v>
      </c>
      <c r="F180" s="70">
        <v>12000</v>
      </c>
      <c r="G180" s="71">
        <v>0</v>
      </c>
      <c r="H180" s="71">
        <v>0</v>
      </c>
      <c r="I180" s="71">
        <f>F180+G180+H180</f>
        <v>12000</v>
      </c>
      <c r="J180" s="71">
        <f>F180*J$3</f>
        <v>12900</v>
      </c>
      <c r="K180" s="71">
        <f>G180*K$3</f>
        <v>0</v>
      </c>
      <c r="L180" s="71">
        <f>H180*L$3</f>
        <v>0</v>
      </c>
      <c r="M180" s="71">
        <f>J180+K180+L180</f>
        <v>12900</v>
      </c>
      <c r="N180" s="71">
        <f>J180*N$3</f>
        <v>13867.5</v>
      </c>
      <c r="O180" s="71">
        <f>K180*O$3</f>
        <v>0</v>
      </c>
      <c r="P180" s="71">
        <f>L180*P$3</f>
        <v>0</v>
      </c>
      <c r="Q180" s="71">
        <f>N180+O180+P180</f>
        <v>13867.5</v>
      </c>
      <c r="R180" s="71">
        <f>N180*R$3</f>
        <v>14907.5625</v>
      </c>
      <c r="S180" s="71">
        <f>O180*S$3</f>
        <v>0</v>
      </c>
      <c r="T180" s="71">
        <f>P180*T$3</f>
        <v>0</v>
      </c>
      <c r="U180" s="71">
        <f>R180+S180+T180</f>
        <v>14907.5625</v>
      </c>
      <c r="V180" s="71">
        <f>I180+M180+Q180+U180</f>
        <v>53675.0625</v>
      </c>
    </row>
    <row r="181" spans="1:22" ht="38.25">
      <c r="A181" s="13"/>
      <c r="B181" s="143"/>
      <c r="C181" s="139"/>
      <c r="D181" s="143"/>
      <c r="E181" s="69" t="s">
        <v>61</v>
      </c>
      <c r="F181" s="70">
        <v>10000</v>
      </c>
      <c r="G181" s="71">
        <v>0</v>
      </c>
      <c r="H181" s="71">
        <v>0</v>
      </c>
      <c r="I181" s="71">
        <f aca="true" t="shared" si="131" ref="I181:I191">F181+G181+H181</f>
        <v>10000</v>
      </c>
      <c r="J181" s="71">
        <f aca="true" t="shared" si="132" ref="J181:J191">F181*J$3</f>
        <v>10750</v>
      </c>
      <c r="K181" s="71">
        <f aca="true" t="shared" si="133" ref="K181:K191">G181*K$3</f>
        <v>0</v>
      </c>
      <c r="L181" s="71">
        <f aca="true" t="shared" si="134" ref="L181:L191">H181*L$3</f>
        <v>0</v>
      </c>
      <c r="M181" s="71">
        <f aca="true" t="shared" si="135" ref="M181:M191">J181+K181+L181</f>
        <v>10750</v>
      </c>
      <c r="N181" s="71">
        <f aca="true" t="shared" si="136" ref="N181:N191">J181*N$3</f>
        <v>11556.25</v>
      </c>
      <c r="O181" s="71">
        <f aca="true" t="shared" si="137" ref="O181:O191">K181*O$3</f>
        <v>0</v>
      </c>
      <c r="P181" s="71">
        <f aca="true" t="shared" si="138" ref="P181:P191">L181*P$3</f>
        <v>0</v>
      </c>
      <c r="Q181" s="71">
        <f aca="true" t="shared" si="139" ref="Q181:Q191">N181+O181+P181</f>
        <v>11556.25</v>
      </c>
      <c r="R181" s="71">
        <f aca="true" t="shared" si="140" ref="R181:R191">N181*R$3</f>
        <v>12422.96875</v>
      </c>
      <c r="S181" s="71">
        <f aca="true" t="shared" si="141" ref="S181:S191">O181*S$3</f>
        <v>0</v>
      </c>
      <c r="T181" s="71">
        <f aca="true" t="shared" si="142" ref="T181:T191">P181*T$3</f>
        <v>0</v>
      </c>
      <c r="U181" s="71">
        <f aca="true" t="shared" si="143" ref="U181:U191">R181+S181+T181</f>
        <v>12422.96875</v>
      </c>
      <c r="V181" s="71">
        <f aca="true" t="shared" si="144" ref="V181:V191">I181+M181+Q181+U181</f>
        <v>44729.21875</v>
      </c>
    </row>
    <row r="182" spans="1:22" ht="51">
      <c r="A182" s="13"/>
      <c r="B182" s="143"/>
      <c r="C182" s="139"/>
      <c r="D182" s="143"/>
      <c r="E182" s="69" t="s">
        <v>62</v>
      </c>
      <c r="F182" s="70">
        <v>12000</v>
      </c>
      <c r="G182" s="71">
        <v>0</v>
      </c>
      <c r="H182" s="71">
        <v>0</v>
      </c>
      <c r="I182" s="71">
        <f t="shared" si="131"/>
        <v>12000</v>
      </c>
      <c r="J182" s="71">
        <f t="shared" si="132"/>
        <v>12900</v>
      </c>
      <c r="K182" s="71">
        <f t="shared" si="133"/>
        <v>0</v>
      </c>
      <c r="L182" s="71">
        <f t="shared" si="134"/>
        <v>0</v>
      </c>
      <c r="M182" s="71">
        <f t="shared" si="135"/>
        <v>12900</v>
      </c>
      <c r="N182" s="71">
        <f t="shared" si="136"/>
        <v>13867.5</v>
      </c>
      <c r="O182" s="71">
        <f t="shared" si="137"/>
        <v>0</v>
      </c>
      <c r="P182" s="71">
        <f t="shared" si="138"/>
        <v>0</v>
      </c>
      <c r="Q182" s="71">
        <f t="shared" si="139"/>
        <v>13867.5</v>
      </c>
      <c r="R182" s="71">
        <f t="shared" si="140"/>
        <v>14907.5625</v>
      </c>
      <c r="S182" s="71">
        <f t="shared" si="141"/>
        <v>0</v>
      </c>
      <c r="T182" s="71">
        <f t="shared" si="142"/>
        <v>0</v>
      </c>
      <c r="U182" s="71">
        <f t="shared" si="143"/>
        <v>14907.5625</v>
      </c>
      <c r="V182" s="71">
        <f t="shared" si="144"/>
        <v>53675.0625</v>
      </c>
    </row>
    <row r="183" spans="1:22" ht="38.25">
      <c r="A183" s="13"/>
      <c r="B183" s="143"/>
      <c r="C183" s="139"/>
      <c r="D183" s="143"/>
      <c r="E183" s="69" t="s">
        <v>63</v>
      </c>
      <c r="F183" s="70">
        <v>12000</v>
      </c>
      <c r="G183" s="71">
        <v>0</v>
      </c>
      <c r="H183" s="71">
        <v>0</v>
      </c>
      <c r="I183" s="71">
        <f t="shared" si="131"/>
        <v>12000</v>
      </c>
      <c r="J183" s="71">
        <f t="shared" si="132"/>
        <v>12900</v>
      </c>
      <c r="K183" s="71">
        <f t="shared" si="133"/>
        <v>0</v>
      </c>
      <c r="L183" s="71">
        <f t="shared" si="134"/>
        <v>0</v>
      </c>
      <c r="M183" s="71">
        <f t="shared" si="135"/>
        <v>12900</v>
      </c>
      <c r="N183" s="71">
        <f t="shared" si="136"/>
        <v>13867.5</v>
      </c>
      <c r="O183" s="71">
        <f t="shared" si="137"/>
        <v>0</v>
      </c>
      <c r="P183" s="71">
        <f t="shared" si="138"/>
        <v>0</v>
      </c>
      <c r="Q183" s="71">
        <f t="shared" si="139"/>
        <v>13867.5</v>
      </c>
      <c r="R183" s="71">
        <f t="shared" si="140"/>
        <v>14907.5625</v>
      </c>
      <c r="S183" s="71">
        <f t="shared" si="141"/>
        <v>0</v>
      </c>
      <c r="T183" s="71">
        <f t="shared" si="142"/>
        <v>0</v>
      </c>
      <c r="U183" s="71">
        <f t="shared" si="143"/>
        <v>14907.5625</v>
      </c>
      <c r="V183" s="71">
        <f t="shared" si="144"/>
        <v>53675.0625</v>
      </c>
    </row>
    <row r="184" spans="1:22" ht="25.5">
      <c r="A184" s="13"/>
      <c r="B184" s="143"/>
      <c r="C184" s="139"/>
      <c r="D184" s="143"/>
      <c r="E184" s="69" t="s">
        <v>64</v>
      </c>
      <c r="F184" s="70">
        <v>10000</v>
      </c>
      <c r="G184" s="71">
        <v>0</v>
      </c>
      <c r="H184" s="71">
        <v>0</v>
      </c>
      <c r="I184" s="71">
        <f t="shared" si="131"/>
        <v>10000</v>
      </c>
      <c r="J184" s="71">
        <f t="shared" si="132"/>
        <v>10750</v>
      </c>
      <c r="K184" s="71">
        <f t="shared" si="133"/>
        <v>0</v>
      </c>
      <c r="L184" s="71">
        <f t="shared" si="134"/>
        <v>0</v>
      </c>
      <c r="M184" s="71">
        <f t="shared" si="135"/>
        <v>10750</v>
      </c>
      <c r="N184" s="71">
        <f t="shared" si="136"/>
        <v>11556.25</v>
      </c>
      <c r="O184" s="71">
        <f t="shared" si="137"/>
        <v>0</v>
      </c>
      <c r="P184" s="71">
        <f t="shared" si="138"/>
        <v>0</v>
      </c>
      <c r="Q184" s="71">
        <f t="shared" si="139"/>
        <v>11556.25</v>
      </c>
      <c r="R184" s="71">
        <f t="shared" si="140"/>
        <v>12422.96875</v>
      </c>
      <c r="S184" s="71">
        <f t="shared" si="141"/>
        <v>0</v>
      </c>
      <c r="T184" s="71">
        <f t="shared" si="142"/>
        <v>0</v>
      </c>
      <c r="U184" s="71">
        <f t="shared" si="143"/>
        <v>12422.96875</v>
      </c>
      <c r="V184" s="71">
        <f t="shared" si="144"/>
        <v>44729.21875</v>
      </c>
    </row>
    <row r="185" spans="1:22" ht="25.5">
      <c r="A185" s="13"/>
      <c r="B185" s="143"/>
      <c r="C185" s="139"/>
      <c r="D185" s="143"/>
      <c r="E185" s="69" t="s">
        <v>65</v>
      </c>
      <c r="F185" s="70">
        <v>10000</v>
      </c>
      <c r="G185" s="71">
        <v>0</v>
      </c>
      <c r="H185" s="71">
        <v>0</v>
      </c>
      <c r="I185" s="71">
        <f t="shared" si="131"/>
        <v>10000</v>
      </c>
      <c r="J185" s="71">
        <f t="shared" si="132"/>
        <v>10750</v>
      </c>
      <c r="K185" s="71">
        <f t="shared" si="133"/>
        <v>0</v>
      </c>
      <c r="L185" s="71">
        <f t="shared" si="134"/>
        <v>0</v>
      </c>
      <c r="M185" s="71">
        <f t="shared" si="135"/>
        <v>10750</v>
      </c>
      <c r="N185" s="71">
        <f t="shared" si="136"/>
        <v>11556.25</v>
      </c>
      <c r="O185" s="71">
        <f t="shared" si="137"/>
        <v>0</v>
      </c>
      <c r="P185" s="71">
        <f t="shared" si="138"/>
        <v>0</v>
      </c>
      <c r="Q185" s="71">
        <f t="shared" si="139"/>
        <v>11556.25</v>
      </c>
      <c r="R185" s="71">
        <f t="shared" si="140"/>
        <v>12422.96875</v>
      </c>
      <c r="S185" s="71">
        <f t="shared" si="141"/>
        <v>0</v>
      </c>
      <c r="T185" s="71">
        <f t="shared" si="142"/>
        <v>0</v>
      </c>
      <c r="U185" s="71">
        <f t="shared" si="143"/>
        <v>12422.96875</v>
      </c>
      <c r="V185" s="71">
        <f t="shared" si="144"/>
        <v>44729.21875</v>
      </c>
    </row>
    <row r="186" spans="1:22" ht="25.5">
      <c r="A186" s="13"/>
      <c r="B186" s="143"/>
      <c r="C186" s="139"/>
      <c r="D186" s="143"/>
      <c r="E186" s="69" t="s">
        <v>66</v>
      </c>
      <c r="F186" s="70">
        <v>10000</v>
      </c>
      <c r="G186" s="71">
        <v>0</v>
      </c>
      <c r="H186" s="71">
        <v>50000</v>
      </c>
      <c r="I186" s="71">
        <f t="shared" si="131"/>
        <v>60000</v>
      </c>
      <c r="J186" s="71">
        <f t="shared" si="132"/>
        <v>10750</v>
      </c>
      <c r="K186" s="71">
        <f t="shared" si="133"/>
        <v>0</v>
      </c>
      <c r="L186" s="71">
        <f t="shared" si="134"/>
        <v>52500</v>
      </c>
      <c r="M186" s="71">
        <f t="shared" si="135"/>
        <v>63250</v>
      </c>
      <c r="N186" s="71">
        <f t="shared" si="136"/>
        <v>11556.25</v>
      </c>
      <c r="O186" s="71">
        <f t="shared" si="137"/>
        <v>0</v>
      </c>
      <c r="P186" s="71">
        <f t="shared" si="138"/>
        <v>55125</v>
      </c>
      <c r="Q186" s="71">
        <f t="shared" si="139"/>
        <v>66681.25</v>
      </c>
      <c r="R186" s="71">
        <f t="shared" si="140"/>
        <v>12422.96875</v>
      </c>
      <c r="S186" s="71">
        <f t="shared" si="141"/>
        <v>0</v>
      </c>
      <c r="T186" s="71">
        <f t="shared" si="142"/>
        <v>57881.25</v>
      </c>
      <c r="U186" s="71">
        <f t="shared" si="143"/>
        <v>70304.21875</v>
      </c>
      <c r="V186" s="71">
        <f t="shared" si="144"/>
        <v>260235.46875</v>
      </c>
    </row>
    <row r="187" spans="1:22" ht="38.25">
      <c r="A187" s="13"/>
      <c r="B187" s="143"/>
      <c r="C187" s="139"/>
      <c r="D187" s="143"/>
      <c r="E187" s="69" t="s">
        <v>67</v>
      </c>
      <c r="F187" s="70">
        <v>10000</v>
      </c>
      <c r="G187" s="71">
        <v>0</v>
      </c>
      <c r="H187" s="71">
        <v>0</v>
      </c>
      <c r="I187" s="71">
        <f t="shared" si="131"/>
        <v>10000</v>
      </c>
      <c r="J187" s="71">
        <f t="shared" si="132"/>
        <v>10750</v>
      </c>
      <c r="K187" s="71">
        <f t="shared" si="133"/>
        <v>0</v>
      </c>
      <c r="L187" s="71">
        <f t="shared" si="134"/>
        <v>0</v>
      </c>
      <c r="M187" s="71">
        <f t="shared" si="135"/>
        <v>10750</v>
      </c>
      <c r="N187" s="71">
        <f t="shared" si="136"/>
        <v>11556.25</v>
      </c>
      <c r="O187" s="71">
        <f t="shared" si="137"/>
        <v>0</v>
      </c>
      <c r="P187" s="71">
        <f t="shared" si="138"/>
        <v>0</v>
      </c>
      <c r="Q187" s="71">
        <f t="shared" si="139"/>
        <v>11556.25</v>
      </c>
      <c r="R187" s="71">
        <f t="shared" si="140"/>
        <v>12422.96875</v>
      </c>
      <c r="S187" s="71">
        <f t="shared" si="141"/>
        <v>0</v>
      </c>
      <c r="T187" s="71">
        <f t="shared" si="142"/>
        <v>0</v>
      </c>
      <c r="U187" s="71">
        <f t="shared" si="143"/>
        <v>12422.96875</v>
      </c>
      <c r="V187" s="71">
        <f t="shared" si="144"/>
        <v>44729.21875</v>
      </c>
    </row>
    <row r="188" spans="1:22" ht="38.25">
      <c r="A188" s="13"/>
      <c r="B188" s="143"/>
      <c r="C188" s="139"/>
      <c r="D188" s="143"/>
      <c r="E188" s="69" t="s">
        <v>68</v>
      </c>
      <c r="F188" s="70">
        <v>10000</v>
      </c>
      <c r="G188" s="71">
        <v>0</v>
      </c>
      <c r="H188" s="71">
        <v>0</v>
      </c>
      <c r="I188" s="71">
        <f t="shared" si="131"/>
        <v>10000</v>
      </c>
      <c r="J188" s="71">
        <f t="shared" si="132"/>
        <v>10750</v>
      </c>
      <c r="K188" s="71">
        <f t="shared" si="133"/>
        <v>0</v>
      </c>
      <c r="L188" s="71">
        <f t="shared" si="134"/>
        <v>0</v>
      </c>
      <c r="M188" s="71">
        <f t="shared" si="135"/>
        <v>10750</v>
      </c>
      <c r="N188" s="71">
        <f t="shared" si="136"/>
        <v>11556.25</v>
      </c>
      <c r="O188" s="71">
        <f t="shared" si="137"/>
        <v>0</v>
      </c>
      <c r="P188" s="71">
        <f t="shared" si="138"/>
        <v>0</v>
      </c>
      <c r="Q188" s="71">
        <f t="shared" si="139"/>
        <v>11556.25</v>
      </c>
      <c r="R188" s="71">
        <f t="shared" si="140"/>
        <v>12422.96875</v>
      </c>
      <c r="S188" s="71">
        <f t="shared" si="141"/>
        <v>0</v>
      </c>
      <c r="T188" s="71">
        <f t="shared" si="142"/>
        <v>0</v>
      </c>
      <c r="U188" s="71">
        <f t="shared" si="143"/>
        <v>12422.96875</v>
      </c>
      <c r="V188" s="71">
        <f t="shared" si="144"/>
        <v>44729.21875</v>
      </c>
    </row>
    <row r="189" spans="1:22" ht="38.25">
      <c r="A189" s="13"/>
      <c r="B189" s="143"/>
      <c r="C189" s="139"/>
      <c r="D189" s="143"/>
      <c r="E189" s="69" t="s">
        <v>69</v>
      </c>
      <c r="F189" s="70">
        <v>10000</v>
      </c>
      <c r="G189" s="71">
        <v>0</v>
      </c>
      <c r="H189" s="71">
        <v>50000</v>
      </c>
      <c r="I189" s="71">
        <f t="shared" si="131"/>
        <v>60000</v>
      </c>
      <c r="J189" s="71">
        <f t="shared" si="132"/>
        <v>10750</v>
      </c>
      <c r="K189" s="71">
        <f t="shared" si="133"/>
        <v>0</v>
      </c>
      <c r="L189" s="71">
        <f t="shared" si="134"/>
        <v>52500</v>
      </c>
      <c r="M189" s="71">
        <f t="shared" si="135"/>
        <v>63250</v>
      </c>
      <c r="N189" s="71">
        <f t="shared" si="136"/>
        <v>11556.25</v>
      </c>
      <c r="O189" s="71">
        <f t="shared" si="137"/>
        <v>0</v>
      </c>
      <c r="P189" s="71">
        <f t="shared" si="138"/>
        <v>55125</v>
      </c>
      <c r="Q189" s="71">
        <f t="shared" si="139"/>
        <v>66681.25</v>
      </c>
      <c r="R189" s="71">
        <f t="shared" si="140"/>
        <v>12422.96875</v>
      </c>
      <c r="S189" s="71">
        <f t="shared" si="141"/>
        <v>0</v>
      </c>
      <c r="T189" s="71">
        <f t="shared" si="142"/>
        <v>57881.25</v>
      </c>
      <c r="U189" s="71">
        <f t="shared" si="143"/>
        <v>70304.21875</v>
      </c>
      <c r="V189" s="71">
        <f t="shared" si="144"/>
        <v>260235.46875</v>
      </c>
    </row>
    <row r="190" spans="1:22" ht="38.25">
      <c r="A190" s="13"/>
      <c r="B190" s="143"/>
      <c r="C190" s="139"/>
      <c r="D190" s="143"/>
      <c r="E190" s="69" t="s">
        <v>70</v>
      </c>
      <c r="F190" s="70">
        <v>10000</v>
      </c>
      <c r="G190" s="71">
        <v>0</v>
      </c>
      <c r="H190" s="71">
        <v>0</v>
      </c>
      <c r="I190" s="71">
        <f t="shared" si="131"/>
        <v>10000</v>
      </c>
      <c r="J190" s="71">
        <f t="shared" si="132"/>
        <v>10750</v>
      </c>
      <c r="K190" s="71">
        <f t="shared" si="133"/>
        <v>0</v>
      </c>
      <c r="L190" s="71">
        <f t="shared" si="134"/>
        <v>0</v>
      </c>
      <c r="M190" s="71">
        <f t="shared" si="135"/>
        <v>10750</v>
      </c>
      <c r="N190" s="71">
        <f t="shared" si="136"/>
        <v>11556.25</v>
      </c>
      <c r="O190" s="71">
        <f t="shared" si="137"/>
        <v>0</v>
      </c>
      <c r="P190" s="71">
        <f t="shared" si="138"/>
        <v>0</v>
      </c>
      <c r="Q190" s="71">
        <f t="shared" si="139"/>
        <v>11556.25</v>
      </c>
      <c r="R190" s="71">
        <f t="shared" si="140"/>
        <v>12422.96875</v>
      </c>
      <c r="S190" s="71">
        <f t="shared" si="141"/>
        <v>0</v>
      </c>
      <c r="T190" s="71">
        <f t="shared" si="142"/>
        <v>0</v>
      </c>
      <c r="U190" s="71">
        <f t="shared" si="143"/>
        <v>12422.96875</v>
      </c>
      <c r="V190" s="71">
        <f t="shared" si="144"/>
        <v>44729.21875</v>
      </c>
    </row>
    <row r="191" spans="1:22" ht="52.5" customHeight="1">
      <c r="A191" s="13"/>
      <c r="B191" s="143"/>
      <c r="C191" s="139"/>
      <c r="D191" s="144"/>
      <c r="E191" s="69" t="s">
        <v>71</v>
      </c>
      <c r="F191" s="70">
        <v>10000</v>
      </c>
      <c r="G191" s="71">
        <v>0</v>
      </c>
      <c r="H191" s="71">
        <v>50000</v>
      </c>
      <c r="I191" s="71">
        <f t="shared" si="131"/>
        <v>60000</v>
      </c>
      <c r="J191" s="71">
        <f t="shared" si="132"/>
        <v>10750</v>
      </c>
      <c r="K191" s="71">
        <f t="shared" si="133"/>
        <v>0</v>
      </c>
      <c r="L191" s="71">
        <f t="shared" si="134"/>
        <v>52500</v>
      </c>
      <c r="M191" s="71">
        <f t="shared" si="135"/>
        <v>63250</v>
      </c>
      <c r="N191" s="71">
        <f t="shared" si="136"/>
        <v>11556.25</v>
      </c>
      <c r="O191" s="71">
        <f t="shared" si="137"/>
        <v>0</v>
      </c>
      <c r="P191" s="71">
        <f t="shared" si="138"/>
        <v>55125</v>
      </c>
      <c r="Q191" s="71">
        <f t="shared" si="139"/>
        <v>66681.25</v>
      </c>
      <c r="R191" s="71">
        <f t="shared" si="140"/>
        <v>12422.96875</v>
      </c>
      <c r="S191" s="71">
        <f t="shared" si="141"/>
        <v>0</v>
      </c>
      <c r="T191" s="71">
        <f t="shared" si="142"/>
        <v>57881.25</v>
      </c>
      <c r="U191" s="71">
        <f t="shared" si="143"/>
        <v>70304.21875</v>
      </c>
      <c r="V191" s="71">
        <f t="shared" si="144"/>
        <v>260235.46875</v>
      </c>
    </row>
    <row r="192" spans="1:22" ht="12.75">
      <c r="A192" s="13"/>
      <c r="B192" s="144"/>
      <c r="C192" s="77"/>
      <c r="D192" s="141" t="s">
        <v>35</v>
      </c>
      <c r="E192" s="141"/>
      <c r="F192" s="73">
        <f>SUM(F180:F191)</f>
        <v>126000</v>
      </c>
      <c r="G192" s="73">
        <f aca="true" t="shared" si="145" ref="G192:V192">SUM(G180:G191)</f>
        <v>0</v>
      </c>
      <c r="H192" s="73">
        <f t="shared" si="145"/>
        <v>150000</v>
      </c>
      <c r="I192" s="73">
        <f t="shared" si="145"/>
        <v>276000</v>
      </c>
      <c r="J192" s="73">
        <f t="shared" si="145"/>
        <v>135450</v>
      </c>
      <c r="K192" s="73">
        <f t="shared" si="145"/>
        <v>0</v>
      </c>
      <c r="L192" s="73">
        <f t="shared" si="145"/>
        <v>157500</v>
      </c>
      <c r="M192" s="73">
        <f t="shared" si="145"/>
        <v>292950</v>
      </c>
      <c r="N192" s="73">
        <f t="shared" si="145"/>
        <v>145608.75</v>
      </c>
      <c r="O192" s="73">
        <f t="shared" si="145"/>
        <v>0</v>
      </c>
      <c r="P192" s="73">
        <f t="shared" si="145"/>
        <v>165375</v>
      </c>
      <c r="Q192" s="73">
        <f t="shared" si="145"/>
        <v>310983.75</v>
      </c>
      <c r="R192" s="73">
        <f t="shared" si="145"/>
        <v>156529.40625</v>
      </c>
      <c r="S192" s="73">
        <f t="shared" si="145"/>
        <v>0</v>
      </c>
      <c r="T192" s="73">
        <f t="shared" si="145"/>
        <v>173643.75</v>
      </c>
      <c r="U192" s="73">
        <f t="shared" si="145"/>
        <v>330173.15625</v>
      </c>
      <c r="V192" s="73">
        <f t="shared" si="145"/>
        <v>1210106.90625</v>
      </c>
    </row>
    <row r="193" spans="1:22" ht="12.75">
      <c r="A193" s="13"/>
      <c r="B193" s="141" t="s">
        <v>36</v>
      </c>
      <c r="C193" s="142"/>
      <c r="D193" s="141"/>
      <c r="E193" s="141"/>
      <c r="F193" s="74">
        <f>+F192</f>
        <v>126000</v>
      </c>
      <c r="G193" s="74">
        <f aca="true" t="shared" si="146" ref="G193:V193">+G192</f>
        <v>0</v>
      </c>
      <c r="H193" s="74">
        <f t="shared" si="146"/>
        <v>150000</v>
      </c>
      <c r="I193" s="74">
        <f t="shared" si="146"/>
        <v>276000</v>
      </c>
      <c r="J193" s="74">
        <f t="shared" si="146"/>
        <v>135450</v>
      </c>
      <c r="K193" s="74">
        <f t="shared" si="146"/>
        <v>0</v>
      </c>
      <c r="L193" s="74">
        <f t="shared" si="146"/>
        <v>157500</v>
      </c>
      <c r="M193" s="74">
        <f t="shared" si="146"/>
        <v>292950</v>
      </c>
      <c r="N193" s="74">
        <f t="shared" si="146"/>
        <v>145608.75</v>
      </c>
      <c r="O193" s="74">
        <f t="shared" si="146"/>
        <v>0</v>
      </c>
      <c r="P193" s="74">
        <f t="shared" si="146"/>
        <v>165375</v>
      </c>
      <c r="Q193" s="74">
        <f t="shared" si="146"/>
        <v>310983.75</v>
      </c>
      <c r="R193" s="74">
        <f t="shared" si="146"/>
        <v>156529.40625</v>
      </c>
      <c r="S193" s="74">
        <f t="shared" si="146"/>
        <v>0</v>
      </c>
      <c r="T193" s="74">
        <f t="shared" si="146"/>
        <v>173643.75</v>
      </c>
      <c r="U193" s="74">
        <f t="shared" si="146"/>
        <v>330173.15625</v>
      </c>
      <c r="V193" s="74">
        <f t="shared" si="146"/>
        <v>1210106.90625</v>
      </c>
    </row>
    <row r="194" spans="1:22" ht="102">
      <c r="A194" s="13"/>
      <c r="B194" s="145" t="s">
        <v>21</v>
      </c>
      <c r="C194" s="53" t="s">
        <v>253</v>
      </c>
      <c r="D194" s="154" t="s">
        <v>22</v>
      </c>
      <c r="E194" s="15" t="s">
        <v>258</v>
      </c>
      <c r="F194" s="23">
        <v>15000</v>
      </c>
      <c r="G194" s="24">
        <v>0</v>
      </c>
      <c r="H194" s="24">
        <v>0</v>
      </c>
      <c r="I194" s="24">
        <f>F194+G194+H194</f>
        <v>15000</v>
      </c>
      <c r="J194" s="24">
        <f>F194*J$3</f>
        <v>16125</v>
      </c>
      <c r="K194" s="24">
        <f>G194*K$3</f>
        <v>0</v>
      </c>
      <c r="L194" s="24">
        <f>H194*L$3</f>
        <v>0</v>
      </c>
      <c r="M194" s="24">
        <f>J194+K194+L194</f>
        <v>16125</v>
      </c>
      <c r="N194" s="24">
        <f>J194*N$3</f>
        <v>17334.375</v>
      </c>
      <c r="O194" s="24">
        <f>K194*O$3</f>
        <v>0</v>
      </c>
      <c r="P194" s="24">
        <f>L194*P$3</f>
        <v>0</v>
      </c>
      <c r="Q194" s="24">
        <f>N194+O194+P194</f>
        <v>17334.375</v>
      </c>
      <c r="R194" s="24">
        <f>N194*R$3</f>
        <v>18634.453125</v>
      </c>
      <c r="S194" s="24">
        <f>O194*S$3</f>
        <v>0</v>
      </c>
      <c r="T194" s="24">
        <f>P194*T$3</f>
        <v>0</v>
      </c>
      <c r="U194" s="24">
        <f>R194+S194+T194</f>
        <v>18634.453125</v>
      </c>
      <c r="V194" s="24">
        <f>I194+M194+Q194+U194</f>
        <v>67093.828125</v>
      </c>
    </row>
    <row r="195" spans="1:22" ht="102">
      <c r="A195" s="13"/>
      <c r="B195" s="146"/>
      <c r="C195" s="54" t="s">
        <v>254</v>
      </c>
      <c r="D195" s="154"/>
      <c r="E195" s="15" t="s">
        <v>259</v>
      </c>
      <c r="F195" s="23">
        <v>15000</v>
      </c>
      <c r="G195" s="24">
        <v>0</v>
      </c>
      <c r="H195" s="24">
        <v>0</v>
      </c>
      <c r="I195" s="24">
        <f>F195+G195+H195</f>
        <v>15000</v>
      </c>
      <c r="J195" s="24">
        <f>F195*J$3</f>
        <v>16125</v>
      </c>
      <c r="K195" s="24">
        <f>G195*K$3</f>
        <v>0</v>
      </c>
      <c r="L195" s="24">
        <f>H195*L$3</f>
        <v>0</v>
      </c>
      <c r="M195" s="24">
        <f>J195+K195+L195</f>
        <v>16125</v>
      </c>
      <c r="N195" s="24">
        <f>J195*N$3</f>
        <v>17334.375</v>
      </c>
      <c r="O195" s="24">
        <f>K195*O$3</f>
        <v>0</v>
      </c>
      <c r="P195" s="24">
        <f>L195*P$3</f>
        <v>0</v>
      </c>
      <c r="Q195" s="24">
        <f>N195+O195+P195</f>
        <v>17334.375</v>
      </c>
      <c r="R195" s="24">
        <f>N195*R$3</f>
        <v>18634.453125</v>
      </c>
      <c r="S195" s="24">
        <f>O195*S$3</f>
        <v>0</v>
      </c>
      <c r="T195" s="24">
        <f>P195*T$3</f>
        <v>0</v>
      </c>
      <c r="U195" s="24">
        <f>R195+S195+T195</f>
        <v>18634.453125</v>
      </c>
      <c r="V195" s="24">
        <f>I195+M195+Q195+U195</f>
        <v>67093.828125</v>
      </c>
    </row>
    <row r="196" spans="1:22" ht="63.75">
      <c r="A196" s="13"/>
      <c r="B196" s="146"/>
      <c r="C196" s="54"/>
      <c r="D196" s="154"/>
      <c r="E196" s="15" t="s">
        <v>260</v>
      </c>
      <c r="F196" s="23">
        <v>15000</v>
      </c>
      <c r="G196" s="24">
        <v>0</v>
      </c>
      <c r="H196" s="24">
        <v>0</v>
      </c>
      <c r="I196" s="24">
        <f>F196+G196+H196</f>
        <v>15000</v>
      </c>
      <c r="J196" s="24">
        <f>F196*J$3</f>
        <v>16125</v>
      </c>
      <c r="K196" s="24">
        <f>G196*K$3</f>
        <v>0</v>
      </c>
      <c r="L196" s="24">
        <f>H196*L$3</f>
        <v>0</v>
      </c>
      <c r="M196" s="24">
        <f>J196+K196+L196</f>
        <v>16125</v>
      </c>
      <c r="N196" s="24">
        <f>J196*N$3</f>
        <v>17334.375</v>
      </c>
      <c r="O196" s="24">
        <f>K196*O$3</f>
        <v>0</v>
      </c>
      <c r="P196" s="24">
        <f>L196*P$3</f>
        <v>0</v>
      </c>
      <c r="Q196" s="24">
        <f>N196+O196+P196</f>
        <v>17334.375</v>
      </c>
      <c r="R196" s="24">
        <f>N196*R$3</f>
        <v>18634.453125</v>
      </c>
      <c r="S196" s="24">
        <f>O196*S$3</f>
        <v>0</v>
      </c>
      <c r="T196" s="24">
        <f>P196*T$3</f>
        <v>0</v>
      </c>
      <c r="U196" s="24">
        <f>R196+S196+T196</f>
        <v>18634.453125</v>
      </c>
      <c r="V196" s="24">
        <f>I196+M196+Q196+U196</f>
        <v>67093.828125</v>
      </c>
    </row>
    <row r="197" spans="1:22" ht="153">
      <c r="A197" s="13"/>
      <c r="B197" s="146"/>
      <c r="C197" s="54"/>
      <c r="D197" s="154"/>
      <c r="E197" s="15" t="s">
        <v>261</v>
      </c>
      <c r="F197" s="23">
        <v>15000</v>
      </c>
      <c r="G197" s="24">
        <v>30000</v>
      </c>
      <c r="H197" s="24">
        <v>0</v>
      </c>
      <c r="I197" s="24">
        <f>F197+G197+H197</f>
        <v>45000</v>
      </c>
      <c r="J197" s="24">
        <f>F197*J$3</f>
        <v>16125</v>
      </c>
      <c r="K197" s="24">
        <f>G197*K$3</f>
        <v>31500</v>
      </c>
      <c r="L197" s="24">
        <f>H197*L$3</f>
        <v>0</v>
      </c>
      <c r="M197" s="24">
        <f>J197+K197+L197</f>
        <v>47625</v>
      </c>
      <c r="N197" s="24">
        <f>J197*N$3</f>
        <v>17334.375</v>
      </c>
      <c r="O197" s="24">
        <f>K197*O$3</f>
        <v>33075</v>
      </c>
      <c r="P197" s="24">
        <f>L197*P$3</f>
        <v>0</v>
      </c>
      <c r="Q197" s="24">
        <f>N197+O197+P197</f>
        <v>50409.375</v>
      </c>
      <c r="R197" s="24">
        <f>N197*R$3</f>
        <v>18634.453125</v>
      </c>
      <c r="S197" s="24">
        <f>O197*S$3</f>
        <v>34728.75</v>
      </c>
      <c r="T197" s="24">
        <f>P197*T$3</f>
        <v>0</v>
      </c>
      <c r="U197" s="24">
        <f>R197+S197+T197</f>
        <v>53363.203125</v>
      </c>
      <c r="V197" s="24">
        <f>I197+M197+Q197+U197</f>
        <v>196397.578125</v>
      </c>
    </row>
    <row r="198" spans="1:22" ht="63.75">
      <c r="A198" s="13"/>
      <c r="B198" s="146"/>
      <c r="C198" s="55" t="s">
        <v>255</v>
      </c>
      <c r="D198" s="154"/>
      <c r="E198" s="15" t="s">
        <v>262</v>
      </c>
      <c r="F198" s="23">
        <v>10000</v>
      </c>
      <c r="G198" s="24">
        <v>25000</v>
      </c>
      <c r="H198" s="24">
        <v>0</v>
      </c>
      <c r="I198" s="24">
        <f>F198+G198+H198</f>
        <v>35000</v>
      </c>
      <c r="J198" s="24">
        <f>F198*J$3</f>
        <v>10750</v>
      </c>
      <c r="K198" s="24">
        <f>G198*K$3</f>
        <v>26250</v>
      </c>
      <c r="L198" s="24">
        <f>H198*L$3</f>
        <v>0</v>
      </c>
      <c r="M198" s="24">
        <f>J198+K198+L198</f>
        <v>37000</v>
      </c>
      <c r="N198" s="24">
        <f>J198*N$3</f>
        <v>11556.25</v>
      </c>
      <c r="O198" s="24">
        <f>K198*O$3</f>
        <v>27562.5</v>
      </c>
      <c r="P198" s="24">
        <f>L198*P$3</f>
        <v>0</v>
      </c>
      <c r="Q198" s="24">
        <f>N198+O198+P198</f>
        <v>39118.75</v>
      </c>
      <c r="R198" s="24">
        <f>N198*R$3</f>
        <v>12422.96875</v>
      </c>
      <c r="S198" s="24">
        <f>O198*S$3</f>
        <v>28940.625</v>
      </c>
      <c r="T198" s="24">
        <f>P198*T$3</f>
        <v>0</v>
      </c>
      <c r="U198" s="24">
        <f>R198+S198+T198</f>
        <v>41363.59375</v>
      </c>
      <c r="V198" s="24">
        <f>I198+M198+Q198+U198</f>
        <v>152482.34375</v>
      </c>
    </row>
    <row r="199" spans="1:22" ht="12.75">
      <c r="A199" s="13"/>
      <c r="B199" s="146"/>
      <c r="C199" s="54"/>
      <c r="D199" s="148" t="s">
        <v>35</v>
      </c>
      <c r="E199" s="149"/>
      <c r="F199" s="40">
        <f>SUM(F194:F198)</f>
        <v>70000</v>
      </c>
      <c r="G199" s="40">
        <f aca="true" t="shared" si="147" ref="G199:V199">SUM(G194:G198)</f>
        <v>55000</v>
      </c>
      <c r="H199" s="40">
        <f t="shared" si="147"/>
        <v>0</v>
      </c>
      <c r="I199" s="40">
        <f t="shared" si="147"/>
        <v>125000</v>
      </c>
      <c r="J199" s="40">
        <f t="shared" si="147"/>
        <v>75250</v>
      </c>
      <c r="K199" s="40">
        <f t="shared" si="147"/>
        <v>57750</v>
      </c>
      <c r="L199" s="40">
        <f t="shared" si="147"/>
        <v>0</v>
      </c>
      <c r="M199" s="40">
        <f t="shared" si="147"/>
        <v>133000</v>
      </c>
      <c r="N199" s="40">
        <f t="shared" si="147"/>
        <v>80893.75</v>
      </c>
      <c r="O199" s="40">
        <f t="shared" si="147"/>
        <v>60637.5</v>
      </c>
      <c r="P199" s="40">
        <f t="shared" si="147"/>
        <v>0</v>
      </c>
      <c r="Q199" s="40">
        <f t="shared" si="147"/>
        <v>141531.25</v>
      </c>
      <c r="R199" s="40">
        <f t="shared" si="147"/>
        <v>86960.78125</v>
      </c>
      <c r="S199" s="40">
        <f t="shared" si="147"/>
        <v>63669.375</v>
      </c>
      <c r="T199" s="40">
        <f t="shared" si="147"/>
        <v>0</v>
      </c>
      <c r="U199" s="40">
        <f t="shared" si="147"/>
        <v>150630.15625</v>
      </c>
      <c r="V199" s="40">
        <f t="shared" si="147"/>
        <v>550161.40625</v>
      </c>
    </row>
    <row r="200" spans="1:22" ht="63.75">
      <c r="A200" s="13"/>
      <c r="B200" s="146"/>
      <c r="C200" s="55" t="s">
        <v>256</v>
      </c>
      <c r="D200" s="26" t="s">
        <v>23</v>
      </c>
      <c r="E200" s="15" t="s">
        <v>17</v>
      </c>
      <c r="F200" s="23">
        <v>12000</v>
      </c>
      <c r="G200" s="24">
        <v>0</v>
      </c>
      <c r="H200" s="24">
        <v>0</v>
      </c>
      <c r="I200" s="24">
        <f>F200+G200+H200</f>
        <v>12000</v>
      </c>
      <c r="J200" s="24">
        <f>F200*J$3</f>
        <v>12900</v>
      </c>
      <c r="K200" s="24">
        <f>G200*K$3</f>
        <v>0</v>
      </c>
      <c r="L200" s="24">
        <f>H200*L$3</f>
        <v>0</v>
      </c>
      <c r="M200" s="24">
        <f>J200+K200+L200</f>
        <v>12900</v>
      </c>
      <c r="N200" s="24">
        <f>J200*N$3</f>
        <v>13867.5</v>
      </c>
      <c r="O200" s="24">
        <f>K200*O$3</f>
        <v>0</v>
      </c>
      <c r="P200" s="24">
        <f>L200*P$3</f>
        <v>0</v>
      </c>
      <c r="Q200" s="24">
        <f>N200+O200+P200</f>
        <v>13867.5</v>
      </c>
      <c r="R200" s="24">
        <f>N200*R$3</f>
        <v>14907.5625</v>
      </c>
      <c r="S200" s="24">
        <f>O200*S$3</f>
        <v>0</v>
      </c>
      <c r="T200" s="24">
        <f>P200*T$3</f>
        <v>0</v>
      </c>
      <c r="U200" s="24">
        <f>R200+S200+T200</f>
        <v>14907.5625</v>
      </c>
      <c r="V200" s="24">
        <f>I200+M200+Q200+U200</f>
        <v>53675.0625</v>
      </c>
    </row>
    <row r="201" spans="1:22" ht="12.75">
      <c r="A201" s="13"/>
      <c r="B201" s="146"/>
      <c r="C201" s="54"/>
      <c r="D201" s="148" t="s">
        <v>35</v>
      </c>
      <c r="E201" s="149"/>
      <c r="F201" s="40">
        <f>F200</f>
        <v>12000</v>
      </c>
      <c r="G201" s="40">
        <f aca="true" t="shared" si="148" ref="G201:V201">G200</f>
        <v>0</v>
      </c>
      <c r="H201" s="40">
        <f t="shared" si="148"/>
        <v>0</v>
      </c>
      <c r="I201" s="40">
        <f t="shared" si="148"/>
        <v>12000</v>
      </c>
      <c r="J201" s="40">
        <f t="shared" si="148"/>
        <v>12900</v>
      </c>
      <c r="K201" s="40">
        <f t="shared" si="148"/>
        <v>0</v>
      </c>
      <c r="L201" s="40">
        <f t="shared" si="148"/>
        <v>0</v>
      </c>
      <c r="M201" s="40">
        <f t="shared" si="148"/>
        <v>12900</v>
      </c>
      <c r="N201" s="40">
        <f t="shared" si="148"/>
        <v>13867.5</v>
      </c>
      <c r="O201" s="40">
        <f t="shared" si="148"/>
        <v>0</v>
      </c>
      <c r="P201" s="40">
        <f t="shared" si="148"/>
        <v>0</v>
      </c>
      <c r="Q201" s="40">
        <f t="shared" si="148"/>
        <v>13867.5</v>
      </c>
      <c r="R201" s="40">
        <f t="shared" si="148"/>
        <v>14907.5625</v>
      </c>
      <c r="S201" s="40">
        <f t="shared" si="148"/>
        <v>0</v>
      </c>
      <c r="T201" s="40">
        <f t="shared" si="148"/>
        <v>0</v>
      </c>
      <c r="U201" s="40">
        <f t="shared" si="148"/>
        <v>14907.5625</v>
      </c>
      <c r="V201" s="40">
        <f t="shared" si="148"/>
        <v>53675.0625</v>
      </c>
    </row>
    <row r="202" spans="1:22" ht="102">
      <c r="A202" s="13"/>
      <c r="B202" s="146"/>
      <c r="C202" s="55" t="s">
        <v>257</v>
      </c>
      <c r="D202" s="154" t="s">
        <v>263</v>
      </c>
      <c r="E202" s="15" t="s">
        <v>264</v>
      </c>
      <c r="F202" s="23">
        <v>10000</v>
      </c>
      <c r="G202" s="24">
        <v>20000</v>
      </c>
      <c r="H202" s="24">
        <v>0</v>
      </c>
      <c r="I202" s="24">
        <f>F202+G202+H202</f>
        <v>30000</v>
      </c>
      <c r="J202" s="24">
        <f aca="true" t="shared" si="149" ref="J202:L205">F202*J$3</f>
        <v>10750</v>
      </c>
      <c r="K202" s="24">
        <f t="shared" si="149"/>
        <v>21000</v>
      </c>
      <c r="L202" s="24">
        <f t="shared" si="149"/>
        <v>0</v>
      </c>
      <c r="M202" s="24">
        <f>J202+K202+L202</f>
        <v>31750</v>
      </c>
      <c r="N202" s="24">
        <f aca="true" t="shared" si="150" ref="N202:P205">J202*N$3</f>
        <v>11556.25</v>
      </c>
      <c r="O202" s="24">
        <f t="shared" si="150"/>
        <v>22050</v>
      </c>
      <c r="P202" s="24">
        <f t="shared" si="150"/>
        <v>0</v>
      </c>
      <c r="Q202" s="24">
        <f>N202+O202+P202</f>
        <v>33606.25</v>
      </c>
      <c r="R202" s="24">
        <f aca="true" t="shared" si="151" ref="R202:T205">N202*R$3</f>
        <v>12422.96875</v>
      </c>
      <c r="S202" s="24">
        <f t="shared" si="151"/>
        <v>23152.5</v>
      </c>
      <c r="T202" s="24">
        <f t="shared" si="151"/>
        <v>0</v>
      </c>
      <c r="U202" s="24">
        <f>R202+S202+T202</f>
        <v>35575.46875</v>
      </c>
      <c r="V202" s="24">
        <f>I202+M202+Q202+U202</f>
        <v>130931.71875</v>
      </c>
    </row>
    <row r="203" spans="1:22" ht="38.25">
      <c r="A203" s="13"/>
      <c r="B203" s="146"/>
      <c r="C203" s="18"/>
      <c r="D203" s="154"/>
      <c r="E203" s="15" t="s">
        <v>265</v>
      </c>
      <c r="F203" s="23">
        <v>10000</v>
      </c>
      <c r="G203" s="24">
        <v>0</v>
      </c>
      <c r="H203" s="24">
        <v>0</v>
      </c>
      <c r="I203" s="24">
        <f>F203+G203+H203</f>
        <v>10000</v>
      </c>
      <c r="J203" s="24">
        <f t="shared" si="149"/>
        <v>10750</v>
      </c>
      <c r="K203" s="24">
        <f t="shared" si="149"/>
        <v>0</v>
      </c>
      <c r="L203" s="24">
        <f t="shared" si="149"/>
        <v>0</v>
      </c>
      <c r="M203" s="24">
        <f>J203+K203+L203</f>
        <v>10750</v>
      </c>
      <c r="N203" s="24">
        <f t="shared" si="150"/>
        <v>11556.25</v>
      </c>
      <c r="O203" s="24">
        <f t="shared" si="150"/>
        <v>0</v>
      </c>
      <c r="P203" s="24">
        <f t="shared" si="150"/>
        <v>0</v>
      </c>
      <c r="Q203" s="24">
        <f>N203+O203+P203</f>
        <v>11556.25</v>
      </c>
      <c r="R203" s="24">
        <f t="shared" si="151"/>
        <v>12422.96875</v>
      </c>
      <c r="S203" s="24">
        <f t="shared" si="151"/>
        <v>0</v>
      </c>
      <c r="T203" s="24">
        <f t="shared" si="151"/>
        <v>0</v>
      </c>
      <c r="U203" s="24">
        <f>R203+S203+T203</f>
        <v>12422.96875</v>
      </c>
      <c r="V203" s="24">
        <f>I203+M203+Q203+U203</f>
        <v>44729.21875</v>
      </c>
    </row>
    <row r="204" spans="1:22" ht="76.5">
      <c r="A204" s="13"/>
      <c r="B204" s="146"/>
      <c r="C204" s="18"/>
      <c r="D204" s="154"/>
      <c r="E204" s="15" t="s">
        <v>266</v>
      </c>
      <c r="F204" s="23">
        <v>10000</v>
      </c>
      <c r="G204" s="24">
        <v>0</v>
      </c>
      <c r="H204" s="24">
        <v>0</v>
      </c>
      <c r="I204" s="24">
        <f>F204+G204+H204</f>
        <v>10000</v>
      </c>
      <c r="J204" s="24">
        <f t="shared" si="149"/>
        <v>10750</v>
      </c>
      <c r="K204" s="24">
        <f t="shared" si="149"/>
        <v>0</v>
      </c>
      <c r="L204" s="24">
        <f t="shared" si="149"/>
        <v>0</v>
      </c>
      <c r="M204" s="24">
        <f>J204+K204+L204</f>
        <v>10750</v>
      </c>
      <c r="N204" s="24">
        <f t="shared" si="150"/>
        <v>11556.25</v>
      </c>
      <c r="O204" s="24">
        <f t="shared" si="150"/>
        <v>0</v>
      </c>
      <c r="P204" s="24">
        <f t="shared" si="150"/>
        <v>0</v>
      </c>
      <c r="Q204" s="24">
        <f>N204+O204+P204</f>
        <v>11556.25</v>
      </c>
      <c r="R204" s="24">
        <f t="shared" si="151"/>
        <v>12422.96875</v>
      </c>
      <c r="S204" s="24">
        <f t="shared" si="151"/>
        <v>0</v>
      </c>
      <c r="T204" s="24">
        <f t="shared" si="151"/>
        <v>0</v>
      </c>
      <c r="U204" s="24">
        <f>R204+S204+T204</f>
        <v>12422.96875</v>
      </c>
      <c r="V204" s="24">
        <f>I204+M204+Q204+U204</f>
        <v>44729.21875</v>
      </c>
    </row>
    <row r="205" spans="1:22" ht="25.5">
      <c r="A205" s="13"/>
      <c r="B205" s="146"/>
      <c r="C205" s="18"/>
      <c r="D205" s="154"/>
      <c r="E205" s="15" t="s">
        <v>267</v>
      </c>
      <c r="F205" s="23">
        <v>97000</v>
      </c>
      <c r="G205" s="24">
        <v>0</v>
      </c>
      <c r="H205" s="24">
        <v>0</v>
      </c>
      <c r="I205" s="24">
        <f>F205+G205+H205</f>
        <v>97000</v>
      </c>
      <c r="J205" s="24">
        <f t="shared" si="149"/>
        <v>104275</v>
      </c>
      <c r="K205" s="24">
        <f t="shared" si="149"/>
        <v>0</v>
      </c>
      <c r="L205" s="24">
        <f t="shared" si="149"/>
        <v>0</v>
      </c>
      <c r="M205" s="24">
        <f>J205+K205+L205</f>
        <v>104275</v>
      </c>
      <c r="N205" s="24">
        <f t="shared" si="150"/>
        <v>112095.625</v>
      </c>
      <c r="O205" s="24">
        <f t="shared" si="150"/>
        <v>0</v>
      </c>
      <c r="P205" s="24">
        <f t="shared" si="150"/>
        <v>0</v>
      </c>
      <c r="Q205" s="24">
        <f>N205+O205+P205</f>
        <v>112095.625</v>
      </c>
      <c r="R205" s="24">
        <f t="shared" si="151"/>
        <v>120502.796875</v>
      </c>
      <c r="S205" s="24">
        <f t="shared" si="151"/>
        <v>0</v>
      </c>
      <c r="T205" s="24">
        <f t="shared" si="151"/>
        <v>0</v>
      </c>
      <c r="U205" s="24">
        <f>R205+S205+T205</f>
        <v>120502.796875</v>
      </c>
      <c r="V205" s="24">
        <f>I205+M205+Q205+U205</f>
        <v>433873.421875</v>
      </c>
    </row>
    <row r="206" spans="1:22" ht="12.75">
      <c r="A206" s="13"/>
      <c r="B206" s="146"/>
      <c r="C206" s="18"/>
      <c r="D206" s="148" t="s">
        <v>35</v>
      </c>
      <c r="E206" s="149"/>
      <c r="F206" s="40">
        <f>F202+F203+F204+F205</f>
        <v>127000</v>
      </c>
      <c r="G206" s="40">
        <f aca="true" t="shared" si="152" ref="G206:V206">G202+G203+G204+G205</f>
        <v>20000</v>
      </c>
      <c r="H206" s="40">
        <f t="shared" si="152"/>
        <v>0</v>
      </c>
      <c r="I206" s="40">
        <f t="shared" si="152"/>
        <v>147000</v>
      </c>
      <c r="J206" s="40">
        <f t="shared" si="152"/>
        <v>136525</v>
      </c>
      <c r="K206" s="40">
        <f t="shared" si="152"/>
        <v>21000</v>
      </c>
      <c r="L206" s="40">
        <f t="shared" si="152"/>
        <v>0</v>
      </c>
      <c r="M206" s="40">
        <f t="shared" si="152"/>
        <v>157525</v>
      </c>
      <c r="N206" s="40">
        <f t="shared" si="152"/>
        <v>146764.375</v>
      </c>
      <c r="O206" s="40">
        <f t="shared" si="152"/>
        <v>22050</v>
      </c>
      <c r="P206" s="40">
        <f t="shared" si="152"/>
        <v>0</v>
      </c>
      <c r="Q206" s="40">
        <f t="shared" si="152"/>
        <v>168814.375</v>
      </c>
      <c r="R206" s="40">
        <f t="shared" si="152"/>
        <v>157771.703125</v>
      </c>
      <c r="S206" s="40">
        <f t="shared" si="152"/>
        <v>23152.5</v>
      </c>
      <c r="T206" s="40">
        <f t="shared" si="152"/>
        <v>0</v>
      </c>
      <c r="U206" s="40">
        <f t="shared" si="152"/>
        <v>180924.203125</v>
      </c>
      <c r="V206" s="40">
        <f t="shared" si="152"/>
        <v>654263.578125</v>
      </c>
    </row>
    <row r="207" spans="1:22" ht="38.25">
      <c r="A207" s="13"/>
      <c r="B207" s="146"/>
      <c r="C207" s="18"/>
      <c r="D207" s="26" t="s">
        <v>24</v>
      </c>
      <c r="E207" s="15" t="s">
        <v>20</v>
      </c>
      <c r="F207" s="23">
        <v>25000</v>
      </c>
      <c r="G207" s="24">
        <v>0</v>
      </c>
      <c r="H207" s="24">
        <v>0</v>
      </c>
      <c r="I207" s="24">
        <f>F207+G207+H207</f>
        <v>25000</v>
      </c>
      <c r="J207" s="24">
        <f>F207*J$3</f>
        <v>26875</v>
      </c>
      <c r="K207" s="24">
        <f>G207*K$3</f>
        <v>0</v>
      </c>
      <c r="L207" s="24">
        <f>H207*L$3</f>
        <v>0</v>
      </c>
      <c r="M207" s="24">
        <f>J207+K207+L207</f>
        <v>26875</v>
      </c>
      <c r="N207" s="24">
        <f>J207*N$3</f>
        <v>28890.625</v>
      </c>
      <c r="O207" s="24">
        <f>K207*O$3</f>
        <v>0</v>
      </c>
      <c r="P207" s="24">
        <f>L207*P$3</f>
        <v>0</v>
      </c>
      <c r="Q207" s="24">
        <f>N207+O207+P207</f>
        <v>28890.625</v>
      </c>
      <c r="R207" s="24">
        <f>N207*R$3</f>
        <v>31057.421875</v>
      </c>
      <c r="S207" s="24">
        <f>O207*S$3</f>
        <v>0</v>
      </c>
      <c r="T207" s="24">
        <f>P207*T$3</f>
        <v>0</v>
      </c>
      <c r="U207" s="24">
        <f>R207+S207+T207</f>
        <v>31057.421875</v>
      </c>
      <c r="V207" s="24">
        <f>I207+M207+Q207+U207</f>
        <v>111823.046875</v>
      </c>
    </row>
    <row r="208" spans="1:22" ht="12.75">
      <c r="A208" s="13"/>
      <c r="B208" s="146"/>
      <c r="C208" s="18"/>
      <c r="D208" s="148" t="s">
        <v>35</v>
      </c>
      <c r="E208" s="149"/>
      <c r="F208" s="40">
        <f>F207</f>
        <v>25000</v>
      </c>
      <c r="G208" s="40">
        <f aca="true" t="shared" si="153" ref="G208:V208">G207</f>
        <v>0</v>
      </c>
      <c r="H208" s="40">
        <f t="shared" si="153"/>
        <v>0</v>
      </c>
      <c r="I208" s="40">
        <f t="shared" si="153"/>
        <v>25000</v>
      </c>
      <c r="J208" s="40">
        <f t="shared" si="153"/>
        <v>26875</v>
      </c>
      <c r="K208" s="40">
        <f t="shared" si="153"/>
        <v>0</v>
      </c>
      <c r="L208" s="40">
        <f t="shared" si="153"/>
        <v>0</v>
      </c>
      <c r="M208" s="40">
        <f t="shared" si="153"/>
        <v>26875</v>
      </c>
      <c r="N208" s="40">
        <f t="shared" si="153"/>
        <v>28890.625</v>
      </c>
      <c r="O208" s="40">
        <f t="shared" si="153"/>
        <v>0</v>
      </c>
      <c r="P208" s="40">
        <f t="shared" si="153"/>
        <v>0</v>
      </c>
      <c r="Q208" s="40">
        <f t="shared" si="153"/>
        <v>28890.625</v>
      </c>
      <c r="R208" s="40">
        <f t="shared" si="153"/>
        <v>31057.421875</v>
      </c>
      <c r="S208" s="40">
        <f t="shared" si="153"/>
        <v>0</v>
      </c>
      <c r="T208" s="40">
        <f t="shared" si="153"/>
        <v>0</v>
      </c>
      <c r="U208" s="40">
        <f t="shared" si="153"/>
        <v>31057.421875</v>
      </c>
      <c r="V208" s="40">
        <f t="shared" si="153"/>
        <v>111823.046875</v>
      </c>
    </row>
    <row r="209" spans="1:22" ht="89.25">
      <c r="A209" s="13"/>
      <c r="B209" s="146"/>
      <c r="C209" s="18"/>
      <c r="D209" s="173" t="s">
        <v>268</v>
      </c>
      <c r="E209" s="15" t="s">
        <v>269</v>
      </c>
      <c r="F209" s="23">
        <v>18000</v>
      </c>
      <c r="G209" s="24">
        <v>12000</v>
      </c>
      <c r="H209" s="24">
        <v>0</v>
      </c>
      <c r="I209" s="24">
        <f>F209+G209+H209</f>
        <v>30000</v>
      </c>
      <c r="J209" s="24">
        <f aca="true" t="shared" si="154" ref="J209:L210">F209*J$3</f>
        <v>19350</v>
      </c>
      <c r="K209" s="24">
        <f t="shared" si="154"/>
        <v>12600</v>
      </c>
      <c r="L209" s="24">
        <f t="shared" si="154"/>
        <v>0</v>
      </c>
      <c r="M209" s="24">
        <f>J209+K209+L209</f>
        <v>31950</v>
      </c>
      <c r="N209" s="24">
        <f aca="true" t="shared" si="155" ref="N209:P210">J209*N$3</f>
        <v>20801.25</v>
      </c>
      <c r="O209" s="24">
        <f t="shared" si="155"/>
        <v>13230</v>
      </c>
      <c r="P209" s="24">
        <f t="shared" si="155"/>
        <v>0</v>
      </c>
      <c r="Q209" s="24">
        <f>N209+O209+P209</f>
        <v>34031.25</v>
      </c>
      <c r="R209" s="24">
        <f aca="true" t="shared" si="156" ref="R209:T210">N209*R$3</f>
        <v>22361.34375</v>
      </c>
      <c r="S209" s="24">
        <f t="shared" si="156"/>
        <v>13891.5</v>
      </c>
      <c r="T209" s="24">
        <f t="shared" si="156"/>
        <v>0</v>
      </c>
      <c r="U209" s="24">
        <f>R209+S209+T209</f>
        <v>36252.84375</v>
      </c>
      <c r="V209" s="24">
        <f>I209+M209+Q209+U209</f>
        <v>132234.09375</v>
      </c>
    </row>
    <row r="210" spans="1:22" ht="38.25">
      <c r="A210" s="13"/>
      <c r="B210" s="146"/>
      <c r="C210" s="18"/>
      <c r="D210" s="174"/>
      <c r="E210" s="15" t="s">
        <v>270</v>
      </c>
      <c r="F210" s="23">
        <v>12000</v>
      </c>
      <c r="G210" s="24">
        <v>0</v>
      </c>
      <c r="H210" s="24">
        <v>0</v>
      </c>
      <c r="I210" s="24">
        <f>F210+G210+H210</f>
        <v>12000</v>
      </c>
      <c r="J210" s="24">
        <f t="shared" si="154"/>
        <v>12900</v>
      </c>
      <c r="K210" s="24">
        <f t="shared" si="154"/>
        <v>0</v>
      </c>
      <c r="L210" s="24">
        <f t="shared" si="154"/>
        <v>0</v>
      </c>
      <c r="M210" s="24">
        <f>J210+K210+L210</f>
        <v>12900</v>
      </c>
      <c r="N210" s="24">
        <f t="shared" si="155"/>
        <v>13867.5</v>
      </c>
      <c r="O210" s="24">
        <f t="shared" si="155"/>
        <v>0</v>
      </c>
      <c r="P210" s="24">
        <f t="shared" si="155"/>
        <v>0</v>
      </c>
      <c r="Q210" s="24">
        <f>N210+O210+P210</f>
        <v>13867.5</v>
      </c>
      <c r="R210" s="24">
        <f t="shared" si="156"/>
        <v>14907.5625</v>
      </c>
      <c r="S210" s="24">
        <f t="shared" si="156"/>
        <v>0</v>
      </c>
      <c r="T210" s="24">
        <f t="shared" si="156"/>
        <v>0</v>
      </c>
      <c r="U210" s="24">
        <f>R210+S210+T210</f>
        <v>14907.5625</v>
      </c>
      <c r="V210" s="24">
        <f>I210+M210+Q210+U210</f>
        <v>53675.0625</v>
      </c>
    </row>
    <row r="211" spans="1:22" ht="12.75">
      <c r="A211" s="13"/>
      <c r="B211" s="146"/>
      <c r="C211" s="18"/>
      <c r="D211" s="148" t="s">
        <v>35</v>
      </c>
      <c r="E211" s="149"/>
      <c r="F211" s="40">
        <f>SUM(F209:F210)</f>
        <v>30000</v>
      </c>
      <c r="G211" s="40">
        <f aca="true" t="shared" si="157" ref="G211:V211">SUM(G209:G210)</f>
        <v>12000</v>
      </c>
      <c r="H211" s="40">
        <f t="shared" si="157"/>
        <v>0</v>
      </c>
      <c r="I211" s="40">
        <f t="shared" si="157"/>
        <v>42000</v>
      </c>
      <c r="J211" s="40">
        <f t="shared" si="157"/>
        <v>32250</v>
      </c>
      <c r="K211" s="40">
        <f t="shared" si="157"/>
        <v>12600</v>
      </c>
      <c r="L211" s="40">
        <f t="shared" si="157"/>
        <v>0</v>
      </c>
      <c r="M211" s="40">
        <f t="shared" si="157"/>
        <v>44850</v>
      </c>
      <c r="N211" s="40">
        <f t="shared" si="157"/>
        <v>34668.75</v>
      </c>
      <c r="O211" s="40">
        <f t="shared" si="157"/>
        <v>13230</v>
      </c>
      <c r="P211" s="40">
        <f t="shared" si="157"/>
        <v>0</v>
      </c>
      <c r="Q211" s="40">
        <f t="shared" si="157"/>
        <v>47898.75</v>
      </c>
      <c r="R211" s="40">
        <f t="shared" si="157"/>
        <v>37268.90625</v>
      </c>
      <c r="S211" s="40">
        <f t="shared" si="157"/>
        <v>13891.5</v>
      </c>
      <c r="T211" s="40">
        <f t="shared" si="157"/>
        <v>0</v>
      </c>
      <c r="U211" s="40">
        <f t="shared" si="157"/>
        <v>51160.40625</v>
      </c>
      <c r="V211" s="40">
        <f t="shared" si="157"/>
        <v>185909.15625</v>
      </c>
    </row>
    <row r="212" spans="1:22" ht="102">
      <c r="A212" s="13"/>
      <c r="B212" s="146"/>
      <c r="C212" s="18"/>
      <c r="D212" s="26" t="s">
        <v>271</v>
      </c>
      <c r="E212" s="15" t="s">
        <v>272</v>
      </c>
      <c r="F212" s="56">
        <v>15000</v>
      </c>
      <c r="G212" s="24">
        <v>10000</v>
      </c>
      <c r="H212" s="24">
        <v>0</v>
      </c>
      <c r="I212" s="24">
        <f>F212+G212+H212</f>
        <v>25000</v>
      </c>
      <c r="J212" s="24">
        <f>F212*J$3</f>
        <v>16125</v>
      </c>
      <c r="K212" s="24">
        <f>G212*K$3</f>
        <v>10500</v>
      </c>
      <c r="L212" s="24">
        <f>H212*L$3</f>
        <v>0</v>
      </c>
      <c r="M212" s="24">
        <f>J212+K212+L212</f>
        <v>26625</v>
      </c>
      <c r="N212" s="24">
        <f>J212*N$3</f>
        <v>17334.375</v>
      </c>
      <c r="O212" s="24">
        <f>K212*O$3</f>
        <v>11025</v>
      </c>
      <c r="P212" s="24">
        <f>L212*P$3</f>
        <v>0</v>
      </c>
      <c r="Q212" s="24">
        <f>N212+O212+P212</f>
        <v>28359.375</v>
      </c>
      <c r="R212" s="24">
        <f>N212*R$3</f>
        <v>18634.453125</v>
      </c>
      <c r="S212" s="24">
        <f>O212*S$3</f>
        <v>11576.25</v>
      </c>
      <c r="T212" s="24">
        <f>P212*T$3</f>
        <v>0</v>
      </c>
      <c r="U212" s="24">
        <f>R212+S212+T212</f>
        <v>30210.703125</v>
      </c>
      <c r="V212" s="24">
        <f>I212+M212+Q212+U212</f>
        <v>110195.078125</v>
      </c>
    </row>
    <row r="213" spans="1:22" ht="12.75">
      <c r="A213" s="13"/>
      <c r="B213" s="147"/>
      <c r="C213" s="17"/>
      <c r="D213" s="148" t="s">
        <v>35</v>
      </c>
      <c r="E213" s="149"/>
      <c r="F213" s="40">
        <f>F212</f>
        <v>15000</v>
      </c>
      <c r="G213" s="40">
        <f aca="true" t="shared" si="158" ref="G213:V213">G212</f>
        <v>10000</v>
      </c>
      <c r="H213" s="40">
        <f t="shared" si="158"/>
        <v>0</v>
      </c>
      <c r="I213" s="40">
        <f t="shared" si="158"/>
        <v>25000</v>
      </c>
      <c r="J213" s="40">
        <f t="shared" si="158"/>
        <v>16125</v>
      </c>
      <c r="K213" s="40">
        <f t="shared" si="158"/>
        <v>10500</v>
      </c>
      <c r="L213" s="40">
        <f t="shared" si="158"/>
        <v>0</v>
      </c>
      <c r="M213" s="40">
        <f t="shared" si="158"/>
        <v>26625</v>
      </c>
      <c r="N213" s="40">
        <f t="shared" si="158"/>
        <v>17334.375</v>
      </c>
      <c r="O213" s="40">
        <f t="shared" si="158"/>
        <v>11025</v>
      </c>
      <c r="P213" s="40">
        <f t="shared" si="158"/>
        <v>0</v>
      </c>
      <c r="Q213" s="40">
        <f t="shared" si="158"/>
        <v>28359.375</v>
      </c>
      <c r="R213" s="40">
        <f t="shared" si="158"/>
        <v>18634.453125</v>
      </c>
      <c r="S213" s="40">
        <f t="shared" si="158"/>
        <v>11576.25</v>
      </c>
      <c r="T213" s="40">
        <f t="shared" si="158"/>
        <v>0</v>
      </c>
      <c r="U213" s="40">
        <f t="shared" si="158"/>
        <v>30210.703125</v>
      </c>
      <c r="V213" s="40">
        <f t="shared" si="158"/>
        <v>110195.078125</v>
      </c>
    </row>
    <row r="214" spans="1:22" ht="12.75">
      <c r="A214" s="13"/>
      <c r="B214" s="149" t="s">
        <v>36</v>
      </c>
      <c r="C214" s="157"/>
      <c r="D214" s="149"/>
      <c r="E214" s="149"/>
      <c r="F214" s="43">
        <f>F199+F201+F206+F208+F211+F213</f>
        <v>279000</v>
      </c>
      <c r="G214" s="43">
        <f aca="true" t="shared" si="159" ref="G214:V214">G199+G201+G206+G208+G211+G213</f>
        <v>97000</v>
      </c>
      <c r="H214" s="43">
        <f t="shared" si="159"/>
        <v>0</v>
      </c>
      <c r="I214" s="43">
        <f t="shared" si="159"/>
        <v>376000</v>
      </c>
      <c r="J214" s="43">
        <f t="shared" si="159"/>
        <v>299925</v>
      </c>
      <c r="K214" s="43">
        <f t="shared" si="159"/>
        <v>101850</v>
      </c>
      <c r="L214" s="43">
        <f t="shared" si="159"/>
        <v>0</v>
      </c>
      <c r="M214" s="43">
        <f t="shared" si="159"/>
        <v>401775</v>
      </c>
      <c r="N214" s="43">
        <f t="shared" si="159"/>
        <v>322419.375</v>
      </c>
      <c r="O214" s="43">
        <f t="shared" si="159"/>
        <v>106942.5</v>
      </c>
      <c r="P214" s="43">
        <f t="shared" si="159"/>
        <v>0</v>
      </c>
      <c r="Q214" s="43">
        <f t="shared" si="159"/>
        <v>429361.875</v>
      </c>
      <c r="R214" s="43">
        <f t="shared" si="159"/>
        <v>346600.828125</v>
      </c>
      <c r="S214" s="43">
        <f t="shared" si="159"/>
        <v>112289.625</v>
      </c>
      <c r="T214" s="43">
        <f t="shared" si="159"/>
        <v>0</v>
      </c>
      <c r="U214" s="43">
        <f t="shared" si="159"/>
        <v>458890.453125</v>
      </c>
      <c r="V214" s="43">
        <f t="shared" si="159"/>
        <v>1666027.328125</v>
      </c>
    </row>
    <row r="215" spans="1:22" ht="51.75" customHeight="1">
      <c r="A215" s="13"/>
      <c r="B215" s="141" t="s">
        <v>274</v>
      </c>
      <c r="C215" s="68" t="s">
        <v>38</v>
      </c>
      <c r="D215" s="142" t="s">
        <v>11</v>
      </c>
      <c r="E215" s="69" t="s">
        <v>40</v>
      </c>
      <c r="F215" s="70">
        <v>10000</v>
      </c>
      <c r="G215" s="71">
        <v>0</v>
      </c>
      <c r="H215" s="71">
        <v>0</v>
      </c>
      <c r="I215" s="71">
        <f>F215+G215+H215</f>
        <v>10000</v>
      </c>
      <c r="J215" s="71">
        <f aca="true" t="shared" si="160" ref="J215:L217">F215*J$3</f>
        <v>10750</v>
      </c>
      <c r="K215" s="71">
        <f t="shared" si="160"/>
        <v>0</v>
      </c>
      <c r="L215" s="71">
        <f t="shared" si="160"/>
        <v>0</v>
      </c>
      <c r="M215" s="71">
        <f>J215+K215+L215</f>
        <v>10750</v>
      </c>
      <c r="N215" s="71">
        <f aca="true" t="shared" si="161" ref="N215:P217">J215*N$3</f>
        <v>11556.25</v>
      </c>
      <c r="O215" s="71">
        <f t="shared" si="161"/>
        <v>0</v>
      </c>
      <c r="P215" s="71">
        <f t="shared" si="161"/>
        <v>0</v>
      </c>
      <c r="Q215" s="71">
        <f>N215+O215+P215</f>
        <v>11556.25</v>
      </c>
      <c r="R215" s="71">
        <f aca="true" t="shared" si="162" ref="R215:T217">N215*R$3</f>
        <v>12422.96875</v>
      </c>
      <c r="S215" s="71">
        <f t="shared" si="162"/>
        <v>0</v>
      </c>
      <c r="T215" s="71">
        <f t="shared" si="162"/>
        <v>0</v>
      </c>
      <c r="U215" s="71">
        <f>R215+S215+T215</f>
        <v>12422.96875</v>
      </c>
      <c r="V215" s="71">
        <f>I215+M215+Q215+U215</f>
        <v>44729.21875</v>
      </c>
    </row>
    <row r="216" spans="1:22" ht="41.25" customHeight="1">
      <c r="A216" s="13"/>
      <c r="B216" s="141"/>
      <c r="C216" s="168" t="s">
        <v>39</v>
      </c>
      <c r="D216" s="143"/>
      <c r="E216" s="69" t="s">
        <v>41</v>
      </c>
      <c r="F216" s="70">
        <v>10000</v>
      </c>
      <c r="G216" s="71">
        <v>0</v>
      </c>
      <c r="H216" s="71">
        <v>0</v>
      </c>
      <c r="I216" s="71">
        <f>F216+G216+H216</f>
        <v>10000</v>
      </c>
      <c r="J216" s="71">
        <f t="shared" si="160"/>
        <v>10750</v>
      </c>
      <c r="K216" s="71">
        <f t="shared" si="160"/>
        <v>0</v>
      </c>
      <c r="L216" s="71">
        <f t="shared" si="160"/>
        <v>0</v>
      </c>
      <c r="M216" s="71">
        <f>J216+K216+L216</f>
        <v>10750</v>
      </c>
      <c r="N216" s="71">
        <f t="shared" si="161"/>
        <v>11556.25</v>
      </c>
      <c r="O216" s="71">
        <f t="shared" si="161"/>
        <v>0</v>
      </c>
      <c r="P216" s="71">
        <f t="shared" si="161"/>
        <v>0</v>
      </c>
      <c r="Q216" s="71">
        <f>N216+O216+P216</f>
        <v>11556.25</v>
      </c>
      <c r="R216" s="71">
        <f t="shared" si="162"/>
        <v>12422.96875</v>
      </c>
      <c r="S216" s="71">
        <f t="shared" si="162"/>
        <v>0</v>
      </c>
      <c r="T216" s="71">
        <f t="shared" si="162"/>
        <v>0</v>
      </c>
      <c r="U216" s="71">
        <f>R216+S216+T216</f>
        <v>12422.96875</v>
      </c>
      <c r="V216" s="71">
        <f>I216+M216+Q216+U216</f>
        <v>44729.21875</v>
      </c>
    </row>
    <row r="217" spans="1:22" ht="25.5">
      <c r="A217" s="13"/>
      <c r="B217" s="141"/>
      <c r="C217" s="169"/>
      <c r="D217" s="144"/>
      <c r="E217" s="69" t="s">
        <v>42</v>
      </c>
      <c r="F217" s="70">
        <v>10000</v>
      </c>
      <c r="G217" s="71">
        <v>0</v>
      </c>
      <c r="H217" s="71">
        <v>0</v>
      </c>
      <c r="I217" s="71">
        <f>F217+G217+H217</f>
        <v>10000</v>
      </c>
      <c r="J217" s="71">
        <f t="shared" si="160"/>
        <v>10750</v>
      </c>
      <c r="K217" s="71">
        <f t="shared" si="160"/>
        <v>0</v>
      </c>
      <c r="L217" s="71">
        <f t="shared" si="160"/>
        <v>0</v>
      </c>
      <c r="M217" s="71">
        <f>J217+K217+L217</f>
        <v>10750</v>
      </c>
      <c r="N217" s="71">
        <f t="shared" si="161"/>
        <v>11556.25</v>
      </c>
      <c r="O217" s="71">
        <f t="shared" si="161"/>
        <v>0</v>
      </c>
      <c r="P217" s="71">
        <f t="shared" si="161"/>
        <v>0</v>
      </c>
      <c r="Q217" s="71">
        <f>N217+O217+P217</f>
        <v>11556.25</v>
      </c>
      <c r="R217" s="71">
        <f t="shared" si="162"/>
        <v>12422.96875</v>
      </c>
      <c r="S217" s="71">
        <f t="shared" si="162"/>
        <v>0</v>
      </c>
      <c r="T217" s="71">
        <f t="shared" si="162"/>
        <v>0</v>
      </c>
      <c r="U217" s="71">
        <f>R217+S217+T217</f>
        <v>12422.96875</v>
      </c>
      <c r="V217" s="71">
        <f>I217+M217+Q217+U217</f>
        <v>44729.21875</v>
      </c>
    </row>
    <row r="218" spans="1:22" ht="12.75">
      <c r="A218" s="13"/>
      <c r="B218" s="141"/>
      <c r="C218" s="72"/>
      <c r="D218" s="141" t="s">
        <v>35</v>
      </c>
      <c r="E218" s="141"/>
      <c r="F218" s="73">
        <f>F215+F216+F217</f>
        <v>30000</v>
      </c>
      <c r="G218" s="73">
        <f aca="true" t="shared" si="163" ref="G218:V218">G215+G216+G217</f>
        <v>0</v>
      </c>
      <c r="H218" s="73">
        <f t="shared" si="163"/>
        <v>0</v>
      </c>
      <c r="I218" s="73">
        <f t="shared" si="163"/>
        <v>30000</v>
      </c>
      <c r="J218" s="73">
        <f t="shared" si="163"/>
        <v>32250</v>
      </c>
      <c r="K218" s="73">
        <f t="shared" si="163"/>
        <v>0</v>
      </c>
      <c r="L218" s="73">
        <f t="shared" si="163"/>
        <v>0</v>
      </c>
      <c r="M218" s="73">
        <f t="shared" si="163"/>
        <v>32250</v>
      </c>
      <c r="N218" s="73">
        <f t="shared" si="163"/>
        <v>34668.75</v>
      </c>
      <c r="O218" s="73">
        <f t="shared" si="163"/>
        <v>0</v>
      </c>
      <c r="P218" s="73">
        <f t="shared" si="163"/>
        <v>0</v>
      </c>
      <c r="Q218" s="73">
        <f t="shared" si="163"/>
        <v>34668.75</v>
      </c>
      <c r="R218" s="73">
        <f t="shared" si="163"/>
        <v>37268.90625</v>
      </c>
      <c r="S218" s="73">
        <f t="shared" si="163"/>
        <v>0</v>
      </c>
      <c r="T218" s="73">
        <f t="shared" si="163"/>
        <v>0</v>
      </c>
      <c r="U218" s="73">
        <f t="shared" si="163"/>
        <v>37268.90625</v>
      </c>
      <c r="V218" s="73">
        <f t="shared" si="163"/>
        <v>134187.65625</v>
      </c>
    </row>
    <row r="219" spans="1:22" ht="12.75">
      <c r="A219" s="13"/>
      <c r="B219" s="141" t="s">
        <v>36</v>
      </c>
      <c r="C219" s="141"/>
      <c r="D219" s="141"/>
      <c r="E219" s="141"/>
      <c r="F219" s="74">
        <f>F218</f>
        <v>30000</v>
      </c>
      <c r="G219" s="74">
        <f aca="true" t="shared" si="164" ref="G219:V219">G218</f>
        <v>0</v>
      </c>
      <c r="H219" s="74">
        <f t="shared" si="164"/>
        <v>0</v>
      </c>
      <c r="I219" s="74">
        <f t="shared" si="164"/>
        <v>30000</v>
      </c>
      <c r="J219" s="74">
        <f t="shared" si="164"/>
        <v>32250</v>
      </c>
      <c r="K219" s="74">
        <f t="shared" si="164"/>
        <v>0</v>
      </c>
      <c r="L219" s="74">
        <f t="shared" si="164"/>
        <v>0</v>
      </c>
      <c r="M219" s="74">
        <f t="shared" si="164"/>
        <v>32250</v>
      </c>
      <c r="N219" s="74">
        <f t="shared" si="164"/>
        <v>34668.75</v>
      </c>
      <c r="O219" s="74">
        <f t="shared" si="164"/>
        <v>0</v>
      </c>
      <c r="P219" s="74">
        <f t="shared" si="164"/>
        <v>0</v>
      </c>
      <c r="Q219" s="74">
        <f t="shared" si="164"/>
        <v>34668.75</v>
      </c>
      <c r="R219" s="74">
        <f t="shared" si="164"/>
        <v>37268.90625</v>
      </c>
      <c r="S219" s="74">
        <f t="shared" si="164"/>
        <v>0</v>
      </c>
      <c r="T219" s="74">
        <f t="shared" si="164"/>
        <v>0</v>
      </c>
      <c r="U219" s="74">
        <f t="shared" si="164"/>
        <v>37268.90625</v>
      </c>
      <c r="V219" s="74">
        <f t="shared" si="164"/>
        <v>134187.65625</v>
      </c>
    </row>
    <row r="220" spans="1:22" ht="89.25" customHeight="1">
      <c r="A220" s="13"/>
      <c r="B220" s="142" t="s">
        <v>12</v>
      </c>
      <c r="C220" s="138" t="s">
        <v>43</v>
      </c>
      <c r="D220" s="142" t="s">
        <v>47</v>
      </c>
      <c r="E220" s="69" t="s">
        <v>44</v>
      </c>
      <c r="F220" s="70">
        <v>12000</v>
      </c>
      <c r="G220" s="71">
        <v>0</v>
      </c>
      <c r="H220" s="71">
        <v>0</v>
      </c>
      <c r="I220" s="71">
        <f>F220+G220+H220</f>
        <v>12000</v>
      </c>
      <c r="J220" s="71">
        <f aca="true" t="shared" si="165" ref="J220:L222">F220*J$3</f>
        <v>12900</v>
      </c>
      <c r="K220" s="71">
        <f t="shared" si="165"/>
        <v>0</v>
      </c>
      <c r="L220" s="71">
        <f t="shared" si="165"/>
        <v>0</v>
      </c>
      <c r="M220" s="71">
        <f>J220+K220+L220</f>
        <v>12900</v>
      </c>
      <c r="N220" s="71">
        <f aca="true" t="shared" si="166" ref="N220:P222">J220*N$3</f>
        <v>13867.5</v>
      </c>
      <c r="O220" s="71">
        <f t="shared" si="166"/>
        <v>0</v>
      </c>
      <c r="P220" s="71">
        <f t="shared" si="166"/>
        <v>0</v>
      </c>
      <c r="Q220" s="71">
        <f>N220+O220+P220</f>
        <v>13867.5</v>
      </c>
      <c r="R220" s="71">
        <f aca="true" t="shared" si="167" ref="R220:T222">N220*R$3</f>
        <v>14907.5625</v>
      </c>
      <c r="S220" s="71">
        <f t="shared" si="167"/>
        <v>0</v>
      </c>
      <c r="T220" s="71">
        <f t="shared" si="167"/>
        <v>0</v>
      </c>
      <c r="U220" s="71">
        <f>R220+S220+T220</f>
        <v>14907.5625</v>
      </c>
      <c r="V220" s="71">
        <f>I220+M220+Q220+U220</f>
        <v>53675.0625</v>
      </c>
    </row>
    <row r="221" spans="1:22" ht="38.25">
      <c r="A221" s="13"/>
      <c r="B221" s="143"/>
      <c r="C221" s="139"/>
      <c r="D221" s="143"/>
      <c r="E221" s="69" t="s">
        <v>45</v>
      </c>
      <c r="F221" s="70">
        <v>10000</v>
      </c>
      <c r="G221" s="71">
        <v>0</v>
      </c>
      <c r="H221" s="71">
        <v>0</v>
      </c>
      <c r="I221" s="71">
        <f>F221+G221+H221</f>
        <v>10000</v>
      </c>
      <c r="J221" s="71">
        <f t="shared" si="165"/>
        <v>10750</v>
      </c>
      <c r="K221" s="71">
        <f t="shared" si="165"/>
        <v>0</v>
      </c>
      <c r="L221" s="71">
        <f t="shared" si="165"/>
        <v>0</v>
      </c>
      <c r="M221" s="71">
        <f>J221+K221+L221</f>
        <v>10750</v>
      </c>
      <c r="N221" s="71">
        <f t="shared" si="166"/>
        <v>11556.25</v>
      </c>
      <c r="O221" s="71">
        <f t="shared" si="166"/>
        <v>0</v>
      </c>
      <c r="P221" s="71">
        <f t="shared" si="166"/>
        <v>0</v>
      </c>
      <c r="Q221" s="71">
        <f>N221+O221+P221</f>
        <v>11556.25</v>
      </c>
      <c r="R221" s="71">
        <f t="shared" si="167"/>
        <v>12422.96875</v>
      </c>
      <c r="S221" s="71">
        <f t="shared" si="167"/>
        <v>0</v>
      </c>
      <c r="T221" s="71">
        <f t="shared" si="167"/>
        <v>0</v>
      </c>
      <c r="U221" s="71">
        <f>R221+S221+T221</f>
        <v>12422.96875</v>
      </c>
      <c r="V221" s="71">
        <f>I221+M221+Q221+U221</f>
        <v>44729.21875</v>
      </c>
    </row>
    <row r="222" spans="1:22" ht="25.5">
      <c r="A222" s="13"/>
      <c r="B222" s="143"/>
      <c r="C222" s="139"/>
      <c r="D222" s="144"/>
      <c r="E222" s="69" t="s">
        <v>46</v>
      </c>
      <c r="F222" s="70">
        <v>10000</v>
      </c>
      <c r="G222" s="71">
        <v>0</v>
      </c>
      <c r="H222" s="71">
        <v>0</v>
      </c>
      <c r="I222" s="71">
        <f>F222+G222+H222</f>
        <v>10000</v>
      </c>
      <c r="J222" s="71">
        <f t="shared" si="165"/>
        <v>10750</v>
      </c>
      <c r="K222" s="71">
        <f t="shared" si="165"/>
        <v>0</v>
      </c>
      <c r="L222" s="71">
        <f t="shared" si="165"/>
        <v>0</v>
      </c>
      <c r="M222" s="71">
        <f>J222+K222+L222</f>
        <v>10750</v>
      </c>
      <c r="N222" s="71">
        <f t="shared" si="166"/>
        <v>11556.25</v>
      </c>
      <c r="O222" s="71">
        <f t="shared" si="166"/>
        <v>0</v>
      </c>
      <c r="P222" s="71">
        <f t="shared" si="166"/>
        <v>0</v>
      </c>
      <c r="Q222" s="71">
        <f>N222+O222+P222</f>
        <v>11556.25</v>
      </c>
      <c r="R222" s="71">
        <f t="shared" si="167"/>
        <v>12422.96875</v>
      </c>
      <c r="S222" s="71">
        <f t="shared" si="167"/>
        <v>0</v>
      </c>
      <c r="T222" s="71">
        <f t="shared" si="167"/>
        <v>0</v>
      </c>
      <c r="U222" s="71">
        <f>R222+S222+T222</f>
        <v>12422.96875</v>
      </c>
      <c r="V222" s="71">
        <f>I222+M222+Q222+U222</f>
        <v>44729.21875</v>
      </c>
    </row>
    <row r="223" spans="1:22" ht="12.75">
      <c r="A223" s="13"/>
      <c r="B223" s="143"/>
      <c r="C223" s="139"/>
      <c r="D223" s="141" t="s">
        <v>35</v>
      </c>
      <c r="E223" s="141"/>
      <c r="F223" s="73">
        <f>F220+F221+F222</f>
        <v>32000</v>
      </c>
      <c r="G223" s="73">
        <f aca="true" t="shared" si="168" ref="G223:V223">G220+G221+G222</f>
        <v>0</v>
      </c>
      <c r="H223" s="73">
        <f t="shared" si="168"/>
        <v>0</v>
      </c>
      <c r="I223" s="73">
        <f t="shared" si="168"/>
        <v>32000</v>
      </c>
      <c r="J223" s="73">
        <f t="shared" si="168"/>
        <v>34400</v>
      </c>
      <c r="K223" s="73">
        <f t="shared" si="168"/>
        <v>0</v>
      </c>
      <c r="L223" s="73">
        <f t="shared" si="168"/>
        <v>0</v>
      </c>
      <c r="M223" s="73">
        <f t="shared" si="168"/>
        <v>34400</v>
      </c>
      <c r="N223" s="73">
        <f t="shared" si="168"/>
        <v>36980</v>
      </c>
      <c r="O223" s="73">
        <f t="shared" si="168"/>
        <v>0</v>
      </c>
      <c r="P223" s="73">
        <f t="shared" si="168"/>
        <v>0</v>
      </c>
      <c r="Q223" s="73">
        <f t="shared" si="168"/>
        <v>36980</v>
      </c>
      <c r="R223" s="73">
        <f t="shared" si="168"/>
        <v>39753.5</v>
      </c>
      <c r="S223" s="73">
        <f t="shared" si="168"/>
        <v>0</v>
      </c>
      <c r="T223" s="73">
        <f t="shared" si="168"/>
        <v>0</v>
      </c>
      <c r="U223" s="73">
        <f t="shared" si="168"/>
        <v>39753.5</v>
      </c>
      <c r="V223" s="73">
        <f t="shared" si="168"/>
        <v>143133.5</v>
      </c>
    </row>
    <row r="224" spans="1:22" ht="76.5">
      <c r="A224" s="13"/>
      <c r="B224" s="143"/>
      <c r="C224" s="139"/>
      <c r="D224" s="76" t="s">
        <v>13</v>
      </c>
      <c r="E224" s="69" t="s">
        <v>48</v>
      </c>
      <c r="F224" s="70">
        <v>10000</v>
      </c>
      <c r="G224" s="71">
        <v>0</v>
      </c>
      <c r="H224" s="71">
        <v>0</v>
      </c>
      <c r="I224" s="71">
        <f>F224+G224+H224</f>
        <v>10000</v>
      </c>
      <c r="J224" s="71">
        <f>F224*J$3</f>
        <v>10750</v>
      </c>
      <c r="K224" s="71">
        <f>G224*K$3</f>
        <v>0</v>
      </c>
      <c r="L224" s="71">
        <f>H224*L$3</f>
        <v>0</v>
      </c>
      <c r="M224" s="71">
        <f>J224+K224+L224</f>
        <v>10750</v>
      </c>
      <c r="N224" s="71">
        <f>J224*N$3</f>
        <v>11556.25</v>
      </c>
      <c r="O224" s="71">
        <f>K224*O$3</f>
        <v>0</v>
      </c>
      <c r="P224" s="71">
        <f>L224*P$3</f>
        <v>0</v>
      </c>
      <c r="Q224" s="71">
        <f>N224+O224+P224</f>
        <v>11556.25</v>
      </c>
      <c r="R224" s="71">
        <f>N224*R$3</f>
        <v>12422.96875</v>
      </c>
      <c r="S224" s="71">
        <f>O224*S$3</f>
        <v>0</v>
      </c>
      <c r="T224" s="71">
        <f>P224*T$3</f>
        <v>0</v>
      </c>
      <c r="U224" s="71">
        <f>R224+S224+T224</f>
        <v>12422.96875</v>
      </c>
      <c r="V224" s="71">
        <f>I224+M224+Q224+U224</f>
        <v>44729.21875</v>
      </c>
    </row>
    <row r="225" spans="1:22" ht="12.75">
      <c r="A225" s="13"/>
      <c r="B225" s="144"/>
      <c r="C225" s="140"/>
      <c r="D225" s="141" t="s">
        <v>35</v>
      </c>
      <c r="E225" s="141"/>
      <c r="F225" s="73">
        <f>F224</f>
        <v>10000</v>
      </c>
      <c r="G225" s="73">
        <f aca="true" t="shared" si="169" ref="G225:V225">G224</f>
        <v>0</v>
      </c>
      <c r="H225" s="73">
        <f t="shared" si="169"/>
        <v>0</v>
      </c>
      <c r="I225" s="73">
        <f t="shared" si="169"/>
        <v>10000</v>
      </c>
      <c r="J225" s="73">
        <f t="shared" si="169"/>
        <v>10750</v>
      </c>
      <c r="K225" s="73">
        <f t="shared" si="169"/>
        <v>0</v>
      </c>
      <c r="L225" s="73">
        <f t="shared" si="169"/>
        <v>0</v>
      </c>
      <c r="M225" s="73">
        <f t="shared" si="169"/>
        <v>10750</v>
      </c>
      <c r="N225" s="73">
        <f t="shared" si="169"/>
        <v>11556.25</v>
      </c>
      <c r="O225" s="73">
        <f t="shared" si="169"/>
        <v>0</v>
      </c>
      <c r="P225" s="73">
        <f t="shared" si="169"/>
        <v>0</v>
      </c>
      <c r="Q225" s="73">
        <f t="shared" si="169"/>
        <v>11556.25</v>
      </c>
      <c r="R225" s="73">
        <f t="shared" si="169"/>
        <v>12422.96875</v>
      </c>
      <c r="S225" s="73">
        <f t="shared" si="169"/>
        <v>0</v>
      </c>
      <c r="T225" s="73">
        <f t="shared" si="169"/>
        <v>0</v>
      </c>
      <c r="U225" s="73">
        <f t="shared" si="169"/>
        <v>12422.96875</v>
      </c>
      <c r="V225" s="73">
        <f t="shared" si="169"/>
        <v>44729.21875</v>
      </c>
    </row>
    <row r="226" spans="1:22" ht="12.75">
      <c r="A226" s="13"/>
      <c r="B226" s="141" t="s">
        <v>36</v>
      </c>
      <c r="C226" s="141"/>
      <c r="D226" s="141"/>
      <c r="E226" s="141"/>
      <c r="F226" s="74">
        <f>F223+F225</f>
        <v>42000</v>
      </c>
      <c r="G226" s="74">
        <f aca="true" t="shared" si="170" ref="G226:V226">G223+G225</f>
        <v>0</v>
      </c>
      <c r="H226" s="74">
        <f t="shared" si="170"/>
        <v>0</v>
      </c>
      <c r="I226" s="74">
        <f t="shared" si="170"/>
        <v>42000</v>
      </c>
      <c r="J226" s="74">
        <f t="shared" si="170"/>
        <v>45150</v>
      </c>
      <c r="K226" s="74">
        <f t="shared" si="170"/>
        <v>0</v>
      </c>
      <c r="L226" s="74">
        <f t="shared" si="170"/>
        <v>0</v>
      </c>
      <c r="M226" s="74">
        <f t="shared" si="170"/>
        <v>45150</v>
      </c>
      <c r="N226" s="74">
        <f t="shared" si="170"/>
        <v>48536.25</v>
      </c>
      <c r="O226" s="74">
        <f t="shared" si="170"/>
        <v>0</v>
      </c>
      <c r="P226" s="74">
        <f t="shared" si="170"/>
        <v>0</v>
      </c>
      <c r="Q226" s="74">
        <f t="shared" si="170"/>
        <v>48536.25</v>
      </c>
      <c r="R226" s="74">
        <f t="shared" si="170"/>
        <v>52176.46875</v>
      </c>
      <c r="S226" s="74">
        <f t="shared" si="170"/>
        <v>0</v>
      </c>
      <c r="T226" s="74">
        <f t="shared" si="170"/>
        <v>0</v>
      </c>
      <c r="U226" s="74">
        <f t="shared" si="170"/>
        <v>52176.46875</v>
      </c>
      <c r="V226" s="74">
        <f t="shared" si="170"/>
        <v>187862.71875</v>
      </c>
    </row>
    <row r="227" spans="1:22" ht="15.75">
      <c r="A227" s="14"/>
      <c r="B227" s="167" t="s">
        <v>19</v>
      </c>
      <c r="C227" s="167"/>
      <c r="D227" s="167"/>
      <c r="E227" s="167"/>
      <c r="F227" s="57">
        <f>+F28+F63+F74+F84+F93+F98+F102+F120+F130+F140+F145+F149+F158+F169+F179+F193+F214+F219+F226</f>
        <v>2298585</v>
      </c>
      <c r="G227" s="57">
        <f aca="true" t="shared" si="171" ref="G227:V227">G28+G63+G74+G84+G93+G98+G102+G120+G130+G140+G149+G158+G179+G193+G214+G219+G226</f>
        <v>247000</v>
      </c>
      <c r="H227" s="57">
        <f t="shared" si="171"/>
        <v>1812000</v>
      </c>
      <c r="I227" s="57">
        <f t="shared" si="171"/>
        <v>4259585</v>
      </c>
      <c r="J227" s="57">
        <f t="shared" si="171"/>
        <v>2365628.875</v>
      </c>
      <c r="K227" s="57">
        <f t="shared" si="171"/>
        <v>259350</v>
      </c>
      <c r="L227" s="57">
        <f t="shared" si="171"/>
        <v>1892100</v>
      </c>
      <c r="M227" s="57">
        <f t="shared" si="171"/>
        <v>4517078.875</v>
      </c>
      <c r="N227" s="57">
        <f t="shared" si="171"/>
        <v>2543051.0406250004</v>
      </c>
      <c r="O227" s="57">
        <f t="shared" si="171"/>
        <v>272317.5</v>
      </c>
      <c r="P227" s="57">
        <f t="shared" si="171"/>
        <v>1986705</v>
      </c>
      <c r="Q227" s="57">
        <f t="shared" si="171"/>
        <v>4802073.540625</v>
      </c>
      <c r="R227" s="57">
        <f t="shared" si="171"/>
        <v>2733779.8686718745</v>
      </c>
      <c r="S227" s="57">
        <f t="shared" si="171"/>
        <v>285933.375</v>
      </c>
      <c r="T227" s="57">
        <f t="shared" si="171"/>
        <v>2086040.25</v>
      </c>
      <c r="U227" s="57">
        <f t="shared" si="171"/>
        <v>5105753.4936718745</v>
      </c>
      <c r="V227" s="67">
        <f t="shared" si="171"/>
        <v>18684490.909296878</v>
      </c>
    </row>
    <row r="228" spans="1:21" ht="12.75">
      <c r="A228" s="2"/>
      <c r="B228" s="3"/>
      <c r="C228" s="6"/>
      <c r="D228" s="3"/>
      <c r="E228" s="4"/>
      <c r="F228" s="10"/>
      <c r="G228" s="10"/>
      <c r="H228" s="2"/>
      <c r="I228" s="2"/>
      <c r="J228" s="2"/>
      <c r="K228" s="2"/>
      <c r="L228" s="2"/>
      <c r="M228" s="2"/>
      <c r="N228" s="2"/>
      <c r="O228" s="2"/>
      <c r="P228" s="2"/>
      <c r="Q228" s="2"/>
      <c r="R228" s="2"/>
      <c r="S228" s="2"/>
      <c r="T228" s="2"/>
      <c r="U228" s="2"/>
    </row>
    <row r="229" spans="1:21" ht="12.75">
      <c r="A229" s="2"/>
      <c r="B229" s="3"/>
      <c r="C229" s="6"/>
      <c r="D229" s="3"/>
      <c r="E229" s="4"/>
      <c r="F229" s="11"/>
      <c r="G229" s="10"/>
      <c r="H229" s="2"/>
      <c r="I229" s="2"/>
      <c r="J229" s="2"/>
      <c r="K229" s="2"/>
      <c r="L229" s="2"/>
      <c r="M229" s="2"/>
      <c r="N229" s="2"/>
      <c r="O229" s="2"/>
      <c r="P229" s="2"/>
      <c r="Q229" s="2"/>
      <c r="R229" s="2"/>
      <c r="S229" s="2"/>
      <c r="T229" s="2"/>
      <c r="U229" s="2"/>
    </row>
    <row r="230" spans="1:21" ht="12.75">
      <c r="A230" s="2"/>
      <c r="B230" s="3"/>
      <c r="C230" s="6"/>
      <c r="D230" s="3"/>
      <c r="E230" s="4"/>
      <c r="F230" s="11"/>
      <c r="G230" s="2"/>
      <c r="H230" s="2"/>
      <c r="I230" s="2"/>
      <c r="J230" s="2"/>
      <c r="K230" s="2"/>
      <c r="L230" s="2"/>
      <c r="M230" s="2"/>
      <c r="N230" s="2"/>
      <c r="O230" s="2"/>
      <c r="P230" s="2"/>
      <c r="Q230" s="2"/>
      <c r="R230" s="2"/>
      <c r="S230" s="2"/>
      <c r="T230" s="2"/>
      <c r="U230" s="2"/>
    </row>
    <row r="231" spans="1:21" ht="12.75">
      <c r="A231" s="2"/>
      <c r="B231" s="3"/>
      <c r="C231" s="6"/>
      <c r="D231" s="3"/>
      <c r="E231" s="4"/>
      <c r="F231" s="10"/>
      <c r="G231" s="2"/>
      <c r="H231" s="2"/>
      <c r="I231" s="2"/>
      <c r="J231" s="2"/>
      <c r="K231" s="2"/>
      <c r="L231" s="2"/>
      <c r="M231" s="2"/>
      <c r="N231" s="2"/>
      <c r="O231" s="2"/>
      <c r="P231" s="2"/>
      <c r="Q231" s="2"/>
      <c r="R231" s="2"/>
      <c r="S231" s="2"/>
      <c r="T231" s="2"/>
      <c r="U231" s="2"/>
    </row>
    <row r="232" spans="1:21" ht="12.75">
      <c r="A232" s="2"/>
      <c r="B232" s="3"/>
      <c r="C232" s="6"/>
      <c r="D232" s="3"/>
      <c r="E232" s="4"/>
      <c r="F232" s="10"/>
      <c r="G232" s="10"/>
      <c r="H232" s="2"/>
      <c r="I232" s="10"/>
      <c r="J232" s="2"/>
      <c r="K232" s="2"/>
      <c r="L232" s="2"/>
      <c r="M232" s="2"/>
      <c r="N232" s="2"/>
      <c r="O232" s="2"/>
      <c r="P232" s="2"/>
      <c r="Q232" s="2"/>
      <c r="R232" s="2"/>
      <c r="S232" s="2"/>
      <c r="T232" s="2"/>
      <c r="U232" s="2"/>
    </row>
  </sheetData>
  <sheetProtection/>
  <mergeCells count="140">
    <mergeCell ref="D11:D12"/>
    <mergeCell ref="D209:D210"/>
    <mergeCell ref="C90:E90"/>
    <mergeCell ref="C92:E92"/>
    <mergeCell ref="C146:C148"/>
    <mergeCell ref="B131:B139"/>
    <mergeCell ref="D160:E160"/>
    <mergeCell ref="D163:E163"/>
    <mergeCell ref="D168:E168"/>
    <mergeCell ref="B169:E169"/>
    <mergeCell ref="B159:B168"/>
    <mergeCell ref="C159:C168"/>
    <mergeCell ref="D161:D162"/>
    <mergeCell ref="D164:D167"/>
    <mergeCell ref="D155:E155"/>
    <mergeCell ref="D150:D152"/>
    <mergeCell ref="D73:E73"/>
    <mergeCell ref="B74:E74"/>
    <mergeCell ref="D80:E80"/>
    <mergeCell ref="D83:E83"/>
    <mergeCell ref="D99:D100"/>
    <mergeCell ref="B85:B92"/>
    <mergeCell ref="B64:B73"/>
    <mergeCell ref="D85:D89"/>
    <mergeCell ref="B84:E84"/>
    <mergeCell ref="B93:E93"/>
    <mergeCell ref="B99:B101"/>
    <mergeCell ref="B94:B97"/>
    <mergeCell ref="B98:E98"/>
    <mergeCell ref="C216:C217"/>
    <mergeCell ref="B149:E149"/>
    <mergeCell ref="B140:E140"/>
    <mergeCell ref="C123:C124"/>
    <mergeCell ref="D123:D125"/>
    <mergeCell ref="D126:E126"/>
    <mergeCell ref="D127:D128"/>
    <mergeCell ref="B121:B129"/>
    <mergeCell ref="D103:D106"/>
    <mergeCell ref="C150:C157"/>
    <mergeCell ref="D192:E192"/>
    <mergeCell ref="B130:E130"/>
    <mergeCell ref="D142:E142"/>
    <mergeCell ref="B102:E102"/>
    <mergeCell ref="D101:E101"/>
    <mergeCell ref="D115:E115"/>
    <mergeCell ref="D97:E97"/>
    <mergeCell ref="B146:B148"/>
    <mergeCell ref="B227:E227"/>
    <mergeCell ref="D213:E213"/>
    <mergeCell ref="B214:E214"/>
    <mergeCell ref="D225:E225"/>
    <mergeCell ref="B219:E219"/>
    <mergeCell ref="B226:E226"/>
    <mergeCell ref="D220:D222"/>
    <mergeCell ref="D108:D110"/>
    <mergeCell ref="D112:D114"/>
    <mergeCell ref="B103:B119"/>
    <mergeCell ref="B145:E145"/>
    <mergeCell ref="D144:E144"/>
    <mergeCell ref="B141:B144"/>
    <mergeCell ref="C141:C144"/>
    <mergeCell ref="D215:D217"/>
    <mergeCell ref="D146:D147"/>
    <mergeCell ref="D153:E153"/>
    <mergeCell ref="D180:D191"/>
    <mergeCell ref="D194:D198"/>
    <mergeCell ref="B120:E120"/>
    <mergeCell ref="D122:E122"/>
    <mergeCell ref="C103:C119"/>
    <mergeCell ref="D107:E107"/>
    <mergeCell ref="D111:E111"/>
    <mergeCell ref="D69:D72"/>
    <mergeCell ref="D64:D67"/>
    <mergeCell ref="D62:E62"/>
    <mergeCell ref="B63:E63"/>
    <mergeCell ref="D31:D33"/>
    <mergeCell ref="B28:E28"/>
    <mergeCell ref="D34:E34"/>
    <mergeCell ref="D30:E30"/>
    <mergeCell ref="D68:E68"/>
    <mergeCell ref="B29:B61"/>
    <mergeCell ref="A1:V1"/>
    <mergeCell ref="D36:E36"/>
    <mergeCell ref="A4:A5"/>
    <mergeCell ref="B4:B5"/>
    <mergeCell ref="D4:D5"/>
    <mergeCell ref="E4:E5"/>
    <mergeCell ref="C4:C5"/>
    <mergeCell ref="D25:D26"/>
    <mergeCell ref="D16:D17"/>
    <mergeCell ref="D19:D23"/>
    <mergeCell ref="D18:E18"/>
    <mergeCell ref="D24:E24"/>
    <mergeCell ref="D8:E8"/>
    <mergeCell ref="B6:B27"/>
    <mergeCell ref="D27:E27"/>
    <mergeCell ref="V4:V5"/>
    <mergeCell ref="D10:E10"/>
    <mergeCell ref="D13:E13"/>
    <mergeCell ref="D15:E15"/>
    <mergeCell ref="J4:M4"/>
    <mergeCell ref="N4:Q4"/>
    <mergeCell ref="R4:U4"/>
    <mergeCell ref="F4:I4"/>
    <mergeCell ref="D6:D7"/>
    <mergeCell ref="B75:B83"/>
    <mergeCell ref="B179:E179"/>
    <mergeCell ref="D131:D138"/>
    <mergeCell ref="D139:E139"/>
    <mergeCell ref="D206:E206"/>
    <mergeCell ref="D208:E208"/>
    <mergeCell ref="D211:E211"/>
    <mergeCell ref="C94:C97"/>
    <mergeCell ref="D94:D96"/>
    <mergeCell ref="C99:C100"/>
    <mergeCell ref="C180:C191"/>
    <mergeCell ref="D170:D177"/>
    <mergeCell ref="C170:C177"/>
    <mergeCell ref="D178:E178"/>
    <mergeCell ref="B170:B178"/>
    <mergeCell ref="D157:E157"/>
    <mergeCell ref="B158:E158"/>
    <mergeCell ref="B150:B157"/>
    <mergeCell ref="D202:D205"/>
    <mergeCell ref="D199:E199"/>
    <mergeCell ref="D201:E201"/>
    <mergeCell ref="B193:E193"/>
    <mergeCell ref="D75:D79"/>
    <mergeCell ref="D81:D82"/>
    <mergeCell ref="C220:C225"/>
    <mergeCell ref="D119:E119"/>
    <mergeCell ref="D116:D118"/>
    <mergeCell ref="B194:B213"/>
    <mergeCell ref="D129:E129"/>
    <mergeCell ref="D148:E148"/>
    <mergeCell ref="B180:B192"/>
    <mergeCell ref="B220:B225"/>
    <mergeCell ref="D223:E223"/>
    <mergeCell ref="D218:E218"/>
    <mergeCell ref="B215:B218"/>
  </mergeCells>
  <printOptions horizontalCentered="1" verticalCentered="1"/>
  <pageMargins left="0" right="0" top="0.984251968503937" bottom="0.984251968503937" header="0" footer="0"/>
  <pageSetup fitToHeight="20" fitToWidth="1" horizontalDpi="300" verticalDpi="300" orientation="landscape" paperSize="5" scale="63" r:id="rId1"/>
</worksheet>
</file>

<file path=xl/worksheets/sheet2.xml><?xml version="1.0" encoding="utf-8"?>
<worksheet xmlns="http://schemas.openxmlformats.org/spreadsheetml/2006/main" xmlns:r="http://schemas.openxmlformats.org/officeDocument/2006/relationships">
  <dimension ref="A1:V232"/>
  <sheetViews>
    <sheetView tabSelected="1" zoomScalePageLayoutView="0" workbookViewId="0" topLeftCell="A1">
      <selection activeCell="E169" sqref="E169"/>
    </sheetView>
  </sheetViews>
  <sheetFormatPr defaultColWidth="11.421875" defaultRowHeight="12.75"/>
  <cols>
    <col min="1" max="1" width="15.8515625" style="0" customWidth="1"/>
    <col min="2" max="2" width="13.28125" style="0" customWidth="1"/>
    <col min="3" max="3" width="20.57421875" style="1" customWidth="1"/>
    <col min="4" max="4" width="26.28125" style="7" customWidth="1"/>
    <col min="5" max="5" width="34.57421875" style="5" customWidth="1"/>
    <col min="6" max="6" width="9.28125" style="0" bestFit="1" customWidth="1"/>
    <col min="7" max="7" width="9.28125" style="0" customWidth="1"/>
    <col min="8" max="8" width="9.28125" style="0" bestFit="1" customWidth="1"/>
    <col min="9" max="9" width="9.421875" style="0" customWidth="1"/>
    <col min="10" max="10" width="9.57421875" style="0" customWidth="1"/>
    <col min="11" max="11" width="8.8515625" style="0" bestFit="1" customWidth="1"/>
    <col min="12" max="12" width="9.140625" style="0" bestFit="1" customWidth="1"/>
    <col min="13" max="13" width="10.421875" style="0" bestFit="1" customWidth="1"/>
    <col min="14" max="14" width="10.00390625" style="0" bestFit="1" customWidth="1"/>
    <col min="15" max="15" width="8.7109375" style="0" bestFit="1" customWidth="1"/>
    <col min="16" max="16" width="9.28125" style="0" bestFit="1" customWidth="1"/>
    <col min="17" max="17" width="10.421875" style="0" bestFit="1" customWidth="1"/>
    <col min="18" max="18" width="9.8515625" style="0" customWidth="1"/>
    <col min="19" max="19" width="8.7109375" style="0" bestFit="1" customWidth="1"/>
    <col min="20" max="20" width="9.28125" style="0" bestFit="1" customWidth="1"/>
    <col min="21" max="21" width="10.8515625" style="0" bestFit="1" customWidth="1"/>
    <col min="22" max="22" width="10.421875" style="0" bestFit="1" customWidth="1"/>
  </cols>
  <sheetData>
    <row r="1" spans="1:22" ht="18">
      <c r="A1" s="155" t="s">
        <v>18</v>
      </c>
      <c r="B1" s="155"/>
      <c r="C1" s="155"/>
      <c r="D1" s="155"/>
      <c r="E1" s="155"/>
      <c r="F1" s="155"/>
      <c r="G1" s="155"/>
      <c r="H1" s="155"/>
      <c r="I1" s="155"/>
      <c r="J1" s="155"/>
      <c r="K1" s="155"/>
      <c r="L1" s="155"/>
      <c r="M1" s="155"/>
      <c r="N1" s="155"/>
      <c r="O1" s="155"/>
      <c r="P1" s="155"/>
      <c r="Q1" s="155"/>
      <c r="R1" s="155"/>
      <c r="S1" s="155"/>
      <c r="T1" s="155"/>
      <c r="U1" s="155"/>
      <c r="V1" s="155"/>
    </row>
    <row r="2" spans="1:21" ht="18">
      <c r="A2" s="64"/>
      <c r="B2" s="64"/>
      <c r="C2" s="108"/>
      <c r="D2" s="64"/>
      <c r="E2" s="64"/>
      <c r="F2" s="64"/>
      <c r="G2" s="64"/>
      <c r="H2" s="64"/>
      <c r="I2" s="64"/>
      <c r="J2" s="64"/>
      <c r="K2" s="64"/>
      <c r="L2" s="64"/>
      <c r="M2" s="64"/>
      <c r="N2" s="64"/>
      <c r="O2" s="64"/>
      <c r="P2" s="64"/>
      <c r="Q2" s="64"/>
      <c r="R2" s="64"/>
      <c r="S2" s="64"/>
      <c r="T2" s="64"/>
      <c r="U2" s="64"/>
    </row>
    <row r="3" spans="6:20" ht="12.75">
      <c r="F3" s="12">
        <v>1.075</v>
      </c>
      <c r="G3" s="12">
        <v>1.05</v>
      </c>
      <c r="J3" s="12">
        <v>1.075</v>
      </c>
      <c r="K3" s="12">
        <v>1.05</v>
      </c>
      <c r="L3" s="12">
        <v>1.05</v>
      </c>
      <c r="N3" s="12">
        <v>1.075</v>
      </c>
      <c r="O3" s="12">
        <v>1.05</v>
      </c>
      <c r="P3" s="12">
        <v>1.05</v>
      </c>
      <c r="R3" s="12">
        <v>1.075</v>
      </c>
      <c r="S3" s="12">
        <v>1.05</v>
      </c>
      <c r="T3" s="12">
        <v>1.05</v>
      </c>
    </row>
    <row r="4" spans="1:22" ht="12.75">
      <c r="A4" s="149" t="s">
        <v>275</v>
      </c>
      <c r="B4" s="156" t="s">
        <v>25</v>
      </c>
      <c r="C4" s="156" t="s">
        <v>26</v>
      </c>
      <c r="D4" s="156" t="s">
        <v>34</v>
      </c>
      <c r="E4" s="156" t="s">
        <v>31</v>
      </c>
      <c r="F4" s="164">
        <v>2012</v>
      </c>
      <c r="G4" s="165"/>
      <c r="H4" s="165"/>
      <c r="I4" s="166"/>
      <c r="J4" s="164">
        <v>2013</v>
      </c>
      <c r="K4" s="165"/>
      <c r="L4" s="165"/>
      <c r="M4" s="166"/>
      <c r="N4" s="164">
        <v>2014</v>
      </c>
      <c r="O4" s="165"/>
      <c r="P4" s="165"/>
      <c r="Q4" s="166"/>
      <c r="R4" s="164">
        <v>2015</v>
      </c>
      <c r="S4" s="165"/>
      <c r="T4" s="165"/>
      <c r="U4" s="166"/>
      <c r="V4" s="149" t="s">
        <v>37</v>
      </c>
    </row>
    <row r="5" spans="1:22" ht="12.75">
      <c r="A5" s="149"/>
      <c r="B5" s="157"/>
      <c r="C5" s="157"/>
      <c r="D5" s="158"/>
      <c r="E5" s="157"/>
      <c r="F5" s="30" t="s">
        <v>27</v>
      </c>
      <c r="G5" s="30" t="s">
        <v>28</v>
      </c>
      <c r="H5" s="30" t="s">
        <v>29</v>
      </c>
      <c r="I5" s="30" t="s">
        <v>30</v>
      </c>
      <c r="J5" s="30" t="s">
        <v>27</v>
      </c>
      <c r="K5" s="30" t="s">
        <v>28</v>
      </c>
      <c r="L5" s="30" t="s">
        <v>29</v>
      </c>
      <c r="M5" s="30" t="s">
        <v>30</v>
      </c>
      <c r="N5" s="30" t="s">
        <v>27</v>
      </c>
      <c r="O5" s="30" t="s">
        <v>28</v>
      </c>
      <c r="P5" s="30" t="s">
        <v>29</v>
      </c>
      <c r="Q5" s="30" t="s">
        <v>30</v>
      </c>
      <c r="R5" s="30" t="s">
        <v>27</v>
      </c>
      <c r="S5" s="30" t="s">
        <v>28</v>
      </c>
      <c r="T5" s="30" t="s">
        <v>29</v>
      </c>
      <c r="U5" s="30" t="s">
        <v>30</v>
      </c>
      <c r="V5" s="149"/>
    </row>
    <row r="6" spans="1:22" ht="51" customHeight="1">
      <c r="A6" s="181" t="s">
        <v>276</v>
      </c>
      <c r="B6" s="187" t="s">
        <v>274</v>
      </c>
      <c r="C6" s="178" t="s">
        <v>11</v>
      </c>
      <c r="D6" s="75" t="s">
        <v>38</v>
      </c>
      <c r="E6" s="15" t="s">
        <v>40</v>
      </c>
      <c r="F6" s="23">
        <v>10000</v>
      </c>
      <c r="G6" s="24">
        <v>0</v>
      </c>
      <c r="H6" s="24">
        <v>0</v>
      </c>
      <c r="I6" s="24">
        <f>F6+G6+H6</f>
        <v>10000</v>
      </c>
      <c r="J6" s="24">
        <f aca="true" t="shared" si="0" ref="J6:L8">F6*J$3</f>
        <v>10750</v>
      </c>
      <c r="K6" s="24">
        <f t="shared" si="0"/>
        <v>0</v>
      </c>
      <c r="L6" s="24">
        <f t="shared" si="0"/>
        <v>0</v>
      </c>
      <c r="M6" s="24">
        <f>J6+K6+L6</f>
        <v>10750</v>
      </c>
      <c r="N6" s="24">
        <f aca="true" t="shared" si="1" ref="N6:P8">J6*N$3</f>
        <v>11556.25</v>
      </c>
      <c r="O6" s="24">
        <f t="shared" si="1"/>
        <v>0</v>
      </c>
      <c r="P6" s="24">
        <f t="shared" si="1"/>
        <v>0</v>
      </c>
      <c r="Q6" s="24">
        <f>N6+O6+P6</f>
        <v>11556.25</v>
      </c>
      <c r="R6" s="24">
        <f aca="true" t="shared" si="2" ref="R6:T8">N6*R$3</f>
        <v>12422.96875</v>
      </c>
      <c r="S6" s="24">
        <f t="shared" si="2"/>
        <v>0</v>
      </c>
      <c r="T6" s="24">
        <f t="shared" si="2"/>
        <v>0</v>
      </c>
      <c r="U6" s="24">
        <f>R6+S6+T6</f>
        <v>12422.96875</v>
      </c>
      <c r="V6" s="24">
        <f>I6+M6+Q6+U6</f>
        <v>44729.21875</v>
      </c>
    </row>
    <row r="7" spans="1:22" ht="38.25" customHeight="1">
      <c r="A7" s="181"/>
      <c r="B7" s="187"/>
      <c r="C7" s="179"/>
      <c r="D7" s="172" t="s">
        <v>39</v>
      </c>
      <c r="E7" s="15" t="s">
        <v>41</v>
      </c>
      <c r="F7" s="23">
        <v>10000</v>
      </c>
      <c r="G7" s="24">
        <v>8500</v>
      </c>
      <c r="H7" s="24">
        <v>0</v>
      </c>
      <c r="I7" s="24">
        <f>F7+G7+H7</f>
        <v>18500</v>
      </c>
      <c r="J7" s="24">
        <f t="shared" si="0"/>
        <v>10750</v>
      </c>
      <c r="K7" s="24">
        <f t="shared" si="0"/>
        <v>8925</v>
      </c>
      <c r="L7" s="24">
        <f t="shared" si="0"/>
        <v>0</v>
      </c>
      <c r="M7" s="24">
        <f>J7+K7+L7</f>
        <v>19675</v>
      </c>
      <c r="N7" s="24">
        <f t="shared" si="1"/>
        <v>11556.25</v>
      </c>
      <c r="O7" s="24">
        <f t="shared" si="1"/>
        <v>9371.25</v>
      </c>
      <c r="P7" s="24">
        <f t="shared" si="1"/>
        <v>0</v>
      </c>
      <c r="Q7" s="24">
        <f>N7+O7+P7</f>
        <v>20927.5</v>
      </c>
      <c r="R7" s="24">
        <f t="shared" si="2"/>
        <v>12422.96875</v>
      </c>
      <c r="S7" s="24">
        <f t="shared" si="2"/>
        <v>9839.8125</v>
      </c>
      <c r="T7" s="24">
        <f t="shared" si="2"/>
        <v>0</v>
      </c>
      <c r="U7" s="24">
        <f>R7+S7+T7</f>
        <v>22262.78125</v>
      </c>
      <c r="V7" s="24">
        <f>I7+M7+Q7+U7</f>
        <v>81365.28125</v>
      </c>
    </row>
    <row r="8" spans="1:22" ht="25.5">
      <c r="A8" s="181"/>
      <c r="B8" s="187"/>
      <c r="C8" s="180"/>
      <c r="D8" s="172"/>
      <c r="E8" s="15" t="s">
        <v>290</v>
      </c>
      <c r="F8" s="23">
        <v>10000</v>
      </c>
      <c r="G8" s="24">
        <v>0</v>
      </c>
      <c r="H8" s="24">
        <v>0</v>
      </c>
      <c r="I8" s="24">
        <f>F8+G8+H8</f>
        <v>10000</v>
      </c>
      <c r="J8" s="24">
        <f t="shared" si="0"/>
        <v>10750</v>
      </c>
      <c r="K8" s="24">
        <f t="shared" si="0"/>
        <v>0</v>
      </c>
      <c r="L8" s="24">
        <f t="shared" si="0"/>
        <v>0</v>
      </c>
      <c r="M8" s="24">
        <f>J8+K8+L8</f>
        <v>10750</v>
      </c>
      <c r="N8" s="24">
        <f t="shared" si="1"/>
        <v>11556.25</v>
      </c>
      <c r="O8" s="24">
        <f t="shared" si="1"/>
        <v>0</v>
      </c>
      <c r="P8" s="24">
        <f t="shared" si="1"/>
        <v>0</v>
      </c>
      <c r="Q8" s="24">
        <f>N8+O8+P8</f>
        <v>11556.25</v>
      </c>
      <c r="R8" s="24">
        <f t="shared" si="2"/>
        <v>12422.96875</v>
      </c>
      <c r="S8" s="24">
        <f t="shared" si="2"/>
        <v>0</v>
      </c>
      <c r="T8" s="24">
        <f t="shared" si="2"/>
        <v>0</v>
      </c>
      <c r="U8" s="24">
        <f>R8+S8+T8</f>
        <v>12422.96875</v>
      </c>
      <c r="V8" s="24">
        <f>I8+M8+Q8+U8</f>
        <v>44729.21875</v>
      </c>
    </row>
    <row r="9" spans="1:22" ht="12.75">
      <c r="A9" s="181"/>
      <c r="B9" s="187"/>
      <c r="C9" s="117"/>
      <c r="D9" s="182"/>
      <c r="E9" s="102"/>
      <c r="F9" s="40">
        <f>F6+F7+F8</f>
        <v>30000</v>
      </c>
      <c r="G9" s="40">
        <f aca="true" t="shared" si="3" ref="G9:V9">G6+G7+G8</f>
        <v>8500</v>
      </c>
      <c r="H9" s="40">
        <f t="shared" si="3"/>
        <v>0</v>
      </c>
      <c r="I9" s="40">
        <f t="shared" si="3"/>
        <v>38500</v>
      </c>
      <c r="J9" s="40">
        <f t="shared" si="3"/>
        <v>32250</v>
      </c>
      <c r="K9" s="40">
        <f t="shared" si="3"/>
        <v>8925</v>
      </c>
      <c r="L9" s="40">
        <f t="shared" si="3"/>
        <v>0</v>
      </c>
      <c r="M9" s="40">
        <f t="shared" si="3"/>
        <v>41175</v>
      </c>
      <c r="N9" s="40">
        <f t="shared" si="3"/>
        <v>34668.75</v>
      </c>
      <c r="O9" s="40">
        <f t="shared" si="3"/>
        <v>9371.25</v>
      </c>
      <c r="P9" s="40">
        <f t="shared" si="3"/>
        <v>0</v>
      </c>
      <c r="Q9" s="40">
        <f t="shared" si="3"/>
        <v>44040</v>
      </c>
      <c r="R9" s="40">
        <f t="shared" si="3"/>
        <v>37268.90625</v>
      </c>
      <c r="S9" s="40">
        <f t="shared" si="3"/>
        <v>9839.8125</v>
      </c>
      <c r="T9" s="40">
        <f t="shared" si="3"/>
        <v>0</v>
      </c>
      <c r="U9" s="40">
        <f t="shared" si="3"/>
        <v>47108.71875</v>
      </c>
      <c r="V9" s="40">
        <f t="shared" si="3"/>
        <v>170823.71875</v>
      </c>
    </row>
    <row r="10" spans="1:22" ht="12.75">
      <c r="A10" s="181"/>
      <c r="B10" s="149" t="s">
        <v>36</v>
      </c>
      <c r="C10" s="149"/>
      <c r="D10" s="149"/>
      <c r="E10" s="149"/>
      <c r="F10" s="43">
        <f>F9</f>
        <v>30000</v>
      </c>
      <c r="G10" s="43">
        <f aca="true" t="shared" si="4" ref="G10:V10">G9</f>
        <v>8500</v>
      </c>
      <c r="H10" s="43">
        <f t="shared" si="4"/>
        <v>0</v>
      </c>
      <c r="I10" s="43">
        <f t="shared" si="4"/>
        <v>38500</v>
      </c>
      <c r="J10" s="43">
        <f t="shared" si="4"/>
        <v>32250</v>
      </c>
      <c r="K10" s="43">
        <f t="shared" si="4"/>
        <v>8925</v>
      </c>
      <c r="L10" s="43">
        <f t="shared" si="4"/>
        <v>0</v>
      </c>
      <c r="M10" s="43">
        <f t="shared" si="4"/>
        <v>41175</v>
      </c>
      <c r="N10" s="43">
        <f t="shared" si="4"/>
        <v>34668.75</v>
      </c>
      <c r="O10" s="43">
        <f t="shared" si="4"/>
        <v>9371.25</v>
      </c>
      <c r="P10" s="43">
        <f t="shared" si="4"/>
        <v>0</v>
      </c>
      <c r="Q10" s="43">
        <f t="shared" si="4"/>
        <v>44040</v>
      </c>
      <c r="R10" s="43">
        <f t="shared" si="4"/>
        <v>37268.90625</v>
      </c>
      <c r="S10" s="43">
        <f t="shared" si="4"/>
        <v>9839.8125</v>
      </c>
      <c r="T10" s="43">
        <f t="shared" si="4"/>
        <v>0</v>
      </c>
      <c r="U10" s="43">
        <f t="shared" si="4"/>
        <v>47108.71875</v>
      </c>
      <c r="V10" s="43">
        <f t="shared" si="4"/>
        <v>170823.71875</v>
      </c>
    </row>
    <row r="11" spans="1:22" ht="38.25" customHeight="1">
      <c r="A11" s="181"/>
      <c r="B11" s="188" t="s">
        <v>12</v>
      </c>
      <c r="C11" s="178" t="s">
        <v>47</v>
      </c>
      <c r="D11" s="171" t="s">
        <v>43</v>
      </c>
      <c r="E11" s="15" t="s">
        <v>44</v>
      </c>
      <c r="F11" s="23">
        <v>10000</v>
      </c>
      <c r="G11" s="24">
        <v>0</v>
      </c>
      <c r="H11" s="24">
        <v>0</v>
      </c>
      <c r="I11" s="24">
        <f>F11+G11+H11</f>
        <v>10000</v>
      </c>
      <c r="J11" s="24">
        <f aca="true" t="shared" si="5" ref="J11:L13">F11*J$3</f>
        <v>10750</v>
      </c>
      <c r="K11" s="24">
        <f t="shared" si="5"/>
        <v>0</v>
      </c>
      <c r="L11" s="24">
        <f t="shared" si="5"/>
        <v>0</v>
      </c>
      <c r="M11" s="24">
        <f>J11+K11+L11</f>
        <v>10750</v>
      </c>
      <c r="N11" s="24">
        <f aca="true" t="shared" si="6" ref="N11:P13">J11*N$3</f>
        <v>11556.25</v>
      </c>
      <c r="O11" s="24">
        <f t="shared" si="6"/>
        <v>0</v>
      </c>
      <c r="P11" s="24">
        <f t="shared" si="6"/>
        <v>0</v>
      </c>
      <c r="Q11" s="24">
        <f>N11+O11+P11</f>
        <v>11556.25</v>
      </c>
      <c r="R11" s="24">
        <f aca="true" t="shared" si="7" ref="R11:T13">N11*R$3</f>
        <v>12422.96875</v>
      </c>
      <c r="S11" s="24">
        <f t="shared" si="7"/>
        <v>0</v>
      </c>
      <c r="T11" s="24">
        <f t="shared" si="7"/>
        <v>0</v>
      </c>
      <c r="U11" s="24">
        <f>R11+S11+T11</f>
        <v>12422.96875</v>
      </c>
      <c r="V11" s="24">
        <f>I11+M11+Q11+U11</f>
        <v>44729.21875</v>
      </c>
    </row>
    <row r="12" spans="1:22" ht="38.25">
      <c r="A12" s="181"/>
      <c r="B12" s="189"/>
      <c r="C12" s="179"/>
      <c r="D12" s="172"/>
      <c r="E12" s="15" t="s">
        <v>45</v>
      </c>
      <c r="F12" s="23">
        <v>22000</v>
      </c>
      <c r="G12" s="24">
        <v>0</v>
      </c>
      <c r="H12" s="24">
        <v>0</v>
      </c>
      <c r="I12" s="24">
        <f>F12+G12+H12</f>
        <v>22000</v>
      </c>
      <c r="J12" s="24">
        <f t="shared" si="5"/>
        <v>23650</v>
      </c>
      <c r="K12" s="24">
        <f t="shared" si="5"/>
        <v>0</v>
      </c>
      <c r="L12" s="24">
        <f t="shared" si="5"/>
        <v>0</v>
      </c>
      <c r="M12" s="24">
        <f>J12+K12+L12</f>
        <v>23650</v>
      </c>
      <c r="N12" s="24">
        <f t="shared" si="6"/>
        <v>25423.75</v>
      </c>
      <c r="O12" s="24">
        <f t="shared" si="6"/>
        <v>0</v>
      </c>
      <c r="P12" s="24">
        <f t="shared" si="6"/>
        <v>0</v>
      </c>
      <c r="Q12" s="24">
        <f>N12+O12+P12</f>
        <v>25423.75</v>
      </c>
      <c r="R12" s="24">
        <f t="shared" si="7"/>
        <v>27330.53125</v>
      </c>
      <c r="S12" s="24">
        <f t="shared" si="7"/>
        <v>0</v>
      </c>
      <c r="T12" s="24">
        <f t="shared" si="7"/>
        <v>0</v>
      </c>
      <c r="U12" s="24">
        <f>R12+S12+T12</f>
        <v>27330.53125</v>
      </c>
      <c r="V12" s="24">
        <f>I12+M12+Q12+U12</f>
        <v>98404.28125</v>
      </c>
    </row>
    <row r="13" spans="1:22" ht="25.5">
      <c r="A13" s="181"/>
      <c r="B13" s="189"/>
      <c r="C13" s="180"/>
      <c r="D13" s="172"/>
      <c r="E13" s="15" t="s">
        <v>46</v>
      </c>
      <c r="F13" s="23">
        <v>10000</v>
      </c>
      <c r="G13" s="24">
        <v>0</v>
      </c>
      <c r="H13" s="24">
        <v>0</v>
      </c>
      <c r="I13" s="24">
        <f>F13+G13+H13</f>
        <v>10000</v>
      </c>
      <c r="J13" s="24">
        <f t="shared" si="5"/>
        <v>10750</v>
      </c>
      <c r="K13" s="24">
        <f t="shared" si="5"/>
        <v>0</v>
      </c>
      <c r="L13" s="24">
        <f t="shared" si="5"/>
        <v>0</v>
      </c>
      <c r="M13" s="24">
        <f>J13+K13+L13</f>
        <v>10750</v>
      </c>
      <c r="N13" s="24">
        <f t="shared" si="6"/>
        <v>11556.25</v>
      </c>
      <c r="O13" s="24">
        <f t="shared" si="6"/>
        <v>0</v>
      </c>
      <c r="P13" s="24">
        <f t="shared" si="6"/>
        <v>0</v>
      </c>
      <c r="Q13" s="24">
        <f>N13+O13+P13</f>
        <v>11556.25</v>
      </c>
      <c r="R13" s="24">
        <f t="shared" si="7"/>
        <v>12422.96875</v>
      </c>
      <c r="S13" s="24">
        <f t="shared" si="7"/>
        <v>0</v>
      </c>
      <c r="T13" s="24">
        <f t="shared" si="7"/>
        <v>0</v>
      </c>
      <c r="U13" s="24">
        <f>R13+S13+T13</f>
        <v>12422.96875</v>
      </c>
      <c r="V13" s="24">
        <f>I13+M13+Q13+U13</f>
        <v>44729.21875</v>
      </c>
    </row>
    <row r="14" spans="1:22" ht="12.75">
      <c r="A14" s="181"/>
      <c r="B14" s="189"/>
      <c r="C14" s="122"/>
      <c r="D14" s="172"/>
      <c r="E14" s="102"/>
      <c r="F14" s="40">
        <f>F11+F12+F13</f>
        <v>42000</v>
      </c>
      <c r="G14" s="40">
        <f aca="true" t="shared" si="8" ref="G14:V14">G11+G12+G13</f>
        <v>0</v>
      </c>
      <c r="H14" s="40">
        <f t="shared" si="8"/>
        <v>0</v>
      </c>
      <c r="I14" s="40">
        <f t="shared" si="8"/>
        <v>42000</v>
      </c>
      <c r="J14" s="40">
        <f t="shared" si="8"/>
        <v>45150</v>
      </c>
      <c r="K14" s="40">
        <f t="shared" si="8"/>
        <v>0</v>
      </c>
      <c r="L14" s="40">
        <f t="shared" si="8"/>
        <v>0</v>
      </c>
      <c r="M14" s="40">
        <f t="shared" si="8"/>
        <v>45150</v>
      </c>
      <c r="N14" s="40">
        <f t="shared" si="8"/>
        <v>48536.25</v>
      </c>
      <c r="O14" s="40">
        <f t="shared" si="8"/>
        <v>0</v>
      </c>
      <c r="P14" s="40">
        <f t="shared" si="8"/>
        <v>0</v>
      </c>
      <c r="Q14" s="40">
        <f t="shared" si="8"/>
        <v>48536.25</v>
      </c>
      <c r="R14" s="40">
        <f t="shared" si="8"/>
        <v>52176.46875</v>
      </c>
      <c r="S14" s="40">
        <f t="shared" si="8"/>
        <v>0</v>
      </c>
      <c r="T14" s="40">
        <f t="shared" si="8"/>
        <v>0</v>
      </c>
      <c r="U14" s="40">
        <f t="shared" si="8"/>
        <v>52176.46875</v>
      </c>
      <c r="V14" s="40">
        <f t="shared" si="8"/>
        <v>187862.71875</v>
      </c>
    </row>
    <row r="15" spans="1:22" ht="76.5">
      <c r="A15" s="181"/>
      <c r="B15" s="189"/>
      <c r="C15" s="114" t="s">
        <v>13</v>
      </c>
      <c r="D15" s="172"/>
      <c r="E15" s="15" t="s">
        <v>48</v>
      </c>
      <c r="F15" s="23"/>
      <c r="G15" s="24">
        <v>0</v>
      </c>
      <c r="H15" s="24">
        <v>0</v>
      </c>
      <c r="I15" s="24">
        <f>F15+G15+H15</f>
        <v>0</v>
      </c>
      <c r="J15" s="24">
        <f>F15*J$3</f>
        <v>0</v>
      </c>
      <c r="K15" s="24">
        <f>G15*K$3</f>
        <v>0</v>
      </c>
      <c r="L15" s="24">
        <f>H15*L$3</f>
        <v>0</v>
      </c>
      <c r="M15" s="24">
        <f>J15+K15+L15</f>
        <v>0</v>
      </c>
      <c r="N15" s="24">
        <f>J15*N$3</f>
        <v>0</v>
      </c>
      <c r="O15" s="24">
        <f>K15*O$3</f>
        <v>0</v>
      </c>
      <c r="P15" s="24">
        <f>L15*P$3</f>
        <v>0</v>
      </c>
      <c r="Q15" s="24">
        <f>N15+O15+P15</f>
        <v>0</v>
      </c>
      <c r="R15" s="24">
        <f>N15*R$3</f>
        <v>0</v>
      </c>
      <c r="S15" s="24">
        <f>O15*S$3</f>
        <v>0</v>
      </c>
      <c r="T15" s="24">
        <f>P15*T$3</f>
        <v>0</v>
      </c>
      <c r="U15" s="24">
        <f>R15+S15+T15</f>
        <v>0</v>
      </c>
      <c r="V15" s="24">
        <f>I15+M15+Q15+U15</f>
        <v>0</v>
      </c>
    </row>
    <row r="16" spans="1:22" ht="12.75">
      <c r="A16" s="181"/>
      <c r="B16" s="190"/>
      <c r="C16" s="123"/>
      <c r="D16" s="182"/>
      <c r="E16" s="102"/>
      <c r="F16" s="40">
        <f>F15</f>
        <v>0</v>
      </c>
      <c r="G16" s="40">
        <f aca="true" t="shared" si="9" ref="G16:V16">G15</f>
        <v>0</v>
      </c>
      <c r="H16" s="40">
        <f t="shared" si="9"/>
        <v>0</v>
      </c>
      <c r="I16" s="40">
        <f t="shared" si="9"/>
        <v>0</v>
      </c>
      <c r="J16" s="40">
        <f t="shared" si="9"/>
        <v>0</v>
      </c>
      <c r="K16" s="40">
        <f t="shared" si="9"/>
        <v>0</v>
      </c>
      <c r="L16" s="40">
        <f t="shared" si="9"/>
        <v>0</v>
      </c>
      <c r="M16" s="40">
        <f t="shared" si="9"/>
        <v>0</v>
      </c>
      <c r="N16" s="40">
        <f t="shared" si="9"/>
        <v>0</v>
      </c>
      <c r="O16" s="40">
        <f t="shared" si="9"/>
        <v>0</v>
      </c>
      <c r="P16" s="40">
        <f t="shared" si="9"/>
        <v>0</v>
      </c>
      <c r="Q16" s="40">
        <f t="shared" si="9"/>
        <v>0</v>
      </c>
      <c r="R16" s="40">
        <f t="shared" si="9"/>
        <v>0</v>
      </c>
      <c r="S16" s="40">
        <f t="shared" si="9"/>
        <v>0</v>
      </c>
      <c r="T16" s="40">
        <f t="shared" si="9"/>
        <v>0</v>
      </c>
      <c r="U16" s="40">
        <f t="shared" si="9"/>
        <v>0</v>
      </c>
      <c r="V16" s="40">
        <f t="shared" si="9"/>
        <v>0</v>
      </c>
    </row>
    <row r="17" spans="1:22" ht="12.75">
      <c r="A17" s="181"/>
      <c r="B17" s="149" t="s">
        <v>36</v>
      </c>
      <c r="C17" s="149"/>
      <c r="D17" s="149"/>
      <c r="E17" s="149"/>
      <c r="F17" s="43">
        <f>F14+F16</f>
        <v>42000</v>
      </c>
      <c r="G17" s="43">
        <f aca="true" t="shared" si="10" ref="G17:V17">G14+G16</f>
        <v>0</v>
      </c>
      <c r="H17" s="43">
        <f t="shared" si="10"/>
        <v>0</v>
      </c>
      <c r="I17" s="43">
        <f t="shared" si="10"/>
        <v>42000</v>
      </c>
      <c r="J17" s="43">
        <f t="shared" si="10"/>
        <v>45150</v>
      </c>
      <c r="K17" s="43">
        <f t="shared" si="10"/>
        <v>0</v>
      </c>
      <c r="L17" s="43">
        <f t="shared" si="10"/>
        <v>0</v>
      </c>
      <c r="M17" s="43">
        <f t="shared" si="10"/>
        <v>45150</v>
      </c>
      <c r="N17" s="43">
        <f t="shared" si="10"/>
        <v>48536.25</v>
      </c>
      <c r="O17" s="43">
        <f t="shared" si="10"/>
        <v>0</v>
      </c>
      <c r="P17" s="43">
        <f t="shared" si="10"/>
        <v>0</v>
      </c>
      <c r="Q17" s="43">
        <f t="shared" si="10"/>
        <v>48536.25</v>
      </c>
      <c r="R17" s="43">
        <f t="shared" si="10"/>
        <v>52176.46875</v>
      </c>
      <c r="S17" s="43">
        <f t="shared" si="10"/>
        <v>0</v>
      </c>
      <c r="T17" s="43">
        <f t="shared" si="10"/>
        <v>0</v>
      </c>
      <c r="U17" s="43">
        <f t="shared" si="10"/>
        <v>52176.46875</v>
      </c>
      <c r="V17" s="43">
        <f t="shared" si="10"/>
        <v>187862.71875</v>
      </c>
    </row>
    <row r="18" spans="1:22" ht="38.25" customHeight="1">
      <c r="A18" s="184" t="s">
        <v>279</v>
      </c>
      <c r="B18" s="183" t="s">
        <v>277</v>
      </c>
      <c r="C18" s="178" t="s">
        <v>10</v>
      </c>
      <c r="D18" s="171" t="s">
        <v>49</v>
      </c>
      <c r="E18" s="15" t="s">
        <v>50</v>
      </c>
      <c r="F18" s="23">
        <v>10000</v>
      </c>
      <c r="G18" s="24">
        <v>25000</v>
      </c>
      <c r="H18" s="24">
        <v>12000</v>
      </c>
      <c r="I18" s="24">
        <f aca="true" t="shared" si="11" ref="I18:I24">F18+G18+H18</f>
        <v>47000</v>
      </c>
      <c r="J18" s="24">
        <f aca="true" t="shared" si="12" ref="J18:L24">F18*J$3</f>
        <v>10750</v>
      </c>
      <c r="K18" s="24">
        <f t="shared" si="12"/>
        <v>26250</v>
      </c>
      <c r="L18" s="24">
        <f t="shared" si="12"/>
        <v>12600</v>
      </c>
      <c r="M18" s="24">
        <f aca="true" t="shared" si="13" ref="M18:M24">J18+K18+L18</f>
        <v>49600</v>
      </c>
      <c r="N18" s="24">
        <f aca="true" t="shared" si="14" ref="N18:P24">J18*N$3</f>
        <v>11556.25</v>
      </c>
      <c r="O18" s="24">
        <f t="shared" si="14"/>
        <v>27562.5</v>
      </c>
      <c r="P18" s="24">
        <f t="shared" si="14"/>
        <v>13230</v>
      </c>
      <c r="Q18" s="24">
        <f aca="true" t="shared" si="15" ref="Q18:Q24">N18+O18+P18</f>
        <v>52348.75</v>
      </c>
      <c r="R18" s="24">
        <f aca="true" t="shared" si="16" ref="R18:T24">N18*R$3</f>
        <v>12422.96875</v>
      </c>
      <c r="S18" s="24">
        <f t="shared" si="16"/>
        <v>28940.625</v>
      </c>
      <c r="T18" s="24">
        <f t="shared" si="16"/>
        <v>13891.5</v>
      </c>
      <c r="U18" s="24">
        <f aca="true" t="shared" si="17" ref="U18:U24">R18+S18+T18</f>
        <v>55255.09375</v>
      </c>
      <c r="V18" s="24">
        <f aca="true" t="shared" si="18" ref="V18:V24">I18+M18+Q18+U18</f>
        <v>204203.84375</v>
      </c>
    </row>
    <row r="19" spans="1:22" ht="63.75">
      <c r="A19" s="185"/>
      <c r="B19" s="183"/>
      <c r="C19" s="179"/>
      <c r="D19" s="172"/>
      <c r="E19" s="15" t="s">
        <v>291</v>
      </c>
      <c r="F19" s="23">
        <v>10000</v>
      </c>
      <c r="G19" s="24">
        <v>30000</v>
      </c>
      <c r="H19" s="24">
        <v>0</v>
      </c>
      <c r="I19" s="24">
        <f t="shared" si="11"/>
        <v>40000</v>
      </c>
      <c r="J19" s="24">
        <f t="shared" si="12"/>
        <v>10750</v>
      </c>
      <c r="K19" s="24">
        <f t="shared" si="12"/>
        <v>31500</v>
      </c>
      <c r="L19" s="24">
        <f t="shared" si="12"/>
        <v>0</v>
      </c>
      <c r="M19" s="24">
        <f t="shared" si="13"/>
        <v>42250</v>
      </c>
      <c r="N19" s="24">
        <f t="shared" si="14"/>
        <v>11556.25</v>
      </c>
      <c r="O19" s="24">
        <f t="shared" si="14"/>
        <v>33075</v>
      </c>
      <c r="P19" s="24">
        <f t="shared" si="14"/>
        <v>0</v>
      </c>
      <c r="Q19" s="24">
        <f t="shared" si="15"/>
        <v>44631.25</v>
      </c>
      <c r="R19" s="24">
        <f t="shared" si="16"/>
        <v>12422.96875</v>
      </c>
      <c r="S19" s="24">
        <f t="shared" si="16"/>
        <v>34728.75</v>
      </c>
      <c r="T19" s="24">
        <f t="shared" si="16"/>
        <v>0</v>
      </c>
      <c r="U19" s="24">
        <f t="shared" si="17"/>
        <v>47151.71875</v>
      </c>
      <c r="V19" s="24">
        <f t="shared" si="18"/>
        <v>174032.96875</v>
      </c>
    </row>
    <row r="20" spans="1:22" ht="25.5">
      <c r="A20" s="185"/>
      <c r="B20" s="183"/>
      <c r="C20" s="179"/>
      <c r="D20" s="172"/>
      <c r="E20" s="15" t="s">
        <v>292</v>
      </c>
      <c r="F20" s="23">
        <v>10000</v>
      </c>
      <c r="G20" s="24">
        <v>20000</v>
      </c>
      <c r="H20" s="24">
        <v>10000</v>
      </c>
      <c r="I20" s="24">
        <f t="shared" si="11"/>
        <v>40000</v>
      </c>
      <c r="J20" s="24">
        <f t="shared" si="12"/>
        <v>10750</v>
      </c>
      <c r="K20" s="24">
        <f t="shared" si="12"/>
        <v>21000</v>
      </c>
      <c r="L20" s="24">
        <f t="shared" si="12"/>
        <v>10500</v>
      </c>
      <c r="M20" s="24">
        <f t="shared" si="13"/>
        <v>42250</v>
      </c>
      <c r="N20" s="24">
        <f t="shared" si="14"/>
        <v>11556.25</v>
      </c>
      <c r="O20" s="24">
        <f t="shared" si="14"/>
        <v>22050</v>
      </c>
      <c r="P20" s="24">
        <f t="shared" si="14"/>
        <v>11025</v>
      </c>
      <c r="Q20" s="24">
        <f t="shared" si="15"/>
        <v>44631.25</v>
      </c>
      <c r="R20" s="24">
        <f t="shared" si="16"/>
        <v>12422.96875</v>
      </c>
      <c r="S20" s="24">
        <f t="shared" si="16"/>
        <v>23152.5</v>
      </c>
      <c r="T20" s="24">
        <f t="shared" si="16"/>
        <v>11576.25</v>
      </c>
      <c r="U20" s="24">
        <f t="shared" si="17"/>
        <v>47151.71875</v>
      </c>
      <c r="V20" s="24">
        <f t="shared" si="18"/>
        <v>174032.96875</v>
      </c>
    </row>
    <row r="21" spans="1:22" ht="38.25">
      <c r="A21" s="185"/>
      <c r="B21" s="183"/>
      <c r="C21" s="179"/>
      <c r="D21" s="172"/>
      <c r="E21" s="15" t="s">
        <v>293</v>
      </c>
      <c r="F21" s="23">
        <v>10000</v>
      </c>
      <c r="G21" s="24">
        <v>0</v>
      </c>
      <c r="H21" s="24"/>
      <c r="I21" s="24">
        <f t="shared" si="11"/>
        <v>10000</v>
      </c>
      <c r="J21" s="24">
        <f t="shared" si="12"/>
        <v>10750</v>
      </c>
      <c r="K21" s="24">
        <f t="shared" si="12"/>
        <v>0</v>
      </c>
      <c r="L21" s="24">
        <f t="shared" si="12"/>
        <v>0</v>
      </c>
      <c r="M21" s="24">
        <f t="shared" si="13"/>
        <v>10750</v>
      </c>
      <c r="N21" s="24">
        <f t="shared" si="14"/>
        <v>11556.25</v>
      </c>
      <c r="O21" s="24">
        <f t="shared" si="14"/>
        <v>0</v>
      </c>
      <c r="P21" s="24">
        <f t="shared" si="14"/>
        <v>0</v>
      </c>
      <c r="Q21" s="24">
        <f t="shared" si="15"/>
        <v>11556.25</v>
      </c>
      <c r="R21" s="24">
        <f t="shared" si="16"/>
        <v>12422.96875</v>
      </c>
      <c r="S21" s="24">
        <f t="shared" si="16"/>
        <v>0</v>
      </c>
      <c r="T21" s="24">
        <f t="shared" si="16"/>
        <v>0</v>
      </c>
      <c r="U21" s="24">
        <f t="shared" si="17"/>
        <v>12422.96875</v>
      </c>
      <c r="V21" s="24">
        <f t="shared" si="18"/>
        <v>44729.21875</v>
      </c>
    </row>
    <row r="22" spans="1:22" ht="38.25">
      <c r="A22" s="185"/>
      <c r="B22" s="183"/>
      <c r="C22" s="179"/>
      <c r="D22" s="172"/>
      <c r="E22" s="15" t="s">
        <v>294</v>
      </c>
      <c r="F22" s="23">
        <v>0</v>
      </c>
      <c r="G22" s="24">
        <v>0</v>
      </c>
      <c r="H22" s="24">
        <v>10000</v>
      </c>
      <c r="I22" s="24">
        <f t="shared" si="11"/>
        <v>10000</v>
      </c>
      <c r="J22" s="24">
        <f t="shared" si="12"/>
        <v>0</v>
      </c>
      <c r="K22" s="24">
        <f t="shared" si="12"/>
        <v>0</v>
      </c>
      <c r="L22" s="24">
        <f t="shared" si="12"/>
        <v>10500</v>
      </c>
      <c r="M22" s="24">
        <f t="shared" si="13"/>
        <v>10500</v>
      </c>
      <c r="N22" s="24">
        <f t="shared" si="14"/>
        <v>0</v>
      </c>
      <c r="O22" s="24">
        <f t="shared" si="14"/>
        <v>0</v>
      </c>
      <c r="P22" s="24">
        <f t="shared" si="14"/>
        <v>11025</v>
      </c>
      <c r="Q22" s="24">
        <f t="shared" si="15"/>
        <v>11025</v>
      </c>
      <c r="R22" s="24">
        <f t="shared" si="16"/>
        <v>0</v>
      </c>
      <c r="S22" s="24">
        <f t="shared" si="16"/>
        <v>0</v>
      </c>
      <c r="T22" s="24">
        <f t="shared" si="16"/>
        <v>11576.25</v>
      </c>
      <c r="U22" s="24">
        <f t="shared" si="17"/>
        <v>11576.25</v>
      </c>
      <c r="V22" s="24">
        <f t="shared" si="18"/>
        <v>43101.25</v>
      </c>
    </row>
    <row r="23" spans="1:22" ht="38.25">
      <c r="A23" s="185"/>
      <c r="B23" s="183"/>
      <c r="C23" s="179"/>
      <c r="D23" s="172"/>
      <c r="E23" s="15" t="s">
        <v>295</v>
      </c>
      <c r="F23" s="23">
        <v>0</v>
      </c>
      <c r="G23" s="24">
        <v>0</v>
      </c>
      <c r="H23" s="24">
        <v>10000</v>
      </c>
      <c r="I23" s="24">
        <f t="shared" si="11"/>
        <v>10000</v>
      </c>
      <c r="J23" s="24">
        <f t="shared" si="12"/>
        <v>0</v>
      </c>
      <c r="K23" s="24">
        <f t="shared" si="12"/>
        <v>0</v>
      </c>
      <c r="L23" s="24">
        <f t="shared" si="12"/>
        <v>10500</v>
      </c>
      <c r="M23" s="24">
        <f t="shared" si="13"/>
        <v>10500</v>
      </c>
      <c r="N23" s="24">
        <f t="shared" si="14"/>
        <v>0</v>
      </c>
      <c r="O23" s="24">
        <f t="shared" si="14"/>
        <v>0</v>
      </c>
      <c r="P23" s="24">
        <f t="shared" si="14"/>
        <v>11025</v>
      </c>
      <c r="Q23" s="24">
        <f t="shared" si="15"/>
        <v>11025</v>
      </c>
      <c r="R23" s="24">
        <f t="shared" si="16"/>
        <v>0</v>
      </c>
      <c r="S23" s="24">
        <f t="shared" si="16"/>
        <v>0</v>
      </c>
      <c r="T23" s="24">
        <f t="shared" si="16"/>
        <v>11576.25</v>
      </c>
      <c r="U23" s="24">
        <f t="shared" si="17"/>
        <v>11576.25</v>
      </c>
      <c r="V23" s="24">
        <f t="shared" si="18"/>
        <v>43101.25</v>
      </c>
    </row>
    <row r="24" spans="1:22" ht="25.5">
      <c r="A24" s="185"/>
      <c r="B24" s="183"/>
      <c r="C24" s="179"/>
      <c r="D24" s="172"/>
      <c r="E24" s="15" t="s">
        <v>56</v>
      </c>
      <c r="F24" s="23">
        <v>10000</v>
      </c>
      <c r="G24" s="24">
        <v>0</v>
      </c>
      <c r="H24" s="24">
        <v>10000</v>
      </c>
      <c r="I24" s="24">
        <f t="shared" si="11"/>
        <v>20000</v>
      </c>
      <c r="J24" s="24">
        <f t="shared" si="12"/>
        <v>10750</v>
      </c>
      <c r="K24" s="24">
        <f t="shared" si="12"/>
        <v>0</v>
      </c>
      <c r="L24" s="24">
        <f>H24*L$3</f>
        <v>10500</v>
      </c>
      <c r="M24" s="24">
        <f t="shared" si="13"/>
        <v>21250</v>
      </c>
      <c r="N24" s="24">
        <f t="shared" si="14"/>
        <v>11556.25</v>
      </c>
      <c r="O24" s="24">
        <f t="shared" si="14"/>
        <v>0</v>
      </c>
      <c r="P24" s="24">
        <f t="shared" si="14"/>
        <v>11025</v>
      </c>
      <c r="Q24" s="24">
        <f t="shared" si="15"/>
        <v>22581.25</v>
      </c>
      <c r="R24" s="24">
        <f t="shared" si="16"/>
        <v>12422.96875</v>
      </c>
      <c r="S24" s="24">
        <f t="shared" si="16"/>
        <v>0</v>
      </c>
      <c r="T24" s="24">
        <f t="shared" si="16"/>
        <v>11576.25</v>
      </c>
      <c r="U24" s="24">
        <f t="shared" si="17"/>
        <v>23999.21875</v>
      </c>
      <c r="V24" s="24">
        <f t="shared" si="18"/>
        <v>87830.46875</v>
      </c>
    </row>
    <row r="25" spans="1:22" ht="38.25">
      <c r="A25" s="185"/>
      <c r="B25" s="183"/>
      <c r="C25" s="180"/>
      <c r="D25" s="172"/>
      <c r="E25" s="15" t="s">
        <v>57</v>
      </c>
      <c r="F25" s="23">
        <v>20000</v>
      </c>
      <c r="G25" s="24">
        <v>50000</v>
      </c>
      <c r="H25" s="24">
        <v>10000</v>
      </c>
      <c r="I25" s="24">
        <f>F25+G25+H25</f>
        <v>80000</v>
      </c>
      <c r="J25" s="24">
        <f>F25*J$3</f>
        <v>21500</v>
      </c>
      <c r="K25" s="24">
        <f>G25*K$3</f>
        <v>52500</v>
      </c>
      <c r="L25" s="24">
        <v>0</v>
      </c>
      <c r="M25" s="24">
        <f>J25+K25+L25</f>
        <v>74000</v>
      </c>
      <c r="N25" s="24">
        <f>J25*N$3</f>
        <v>23112.5</v>
      </c>
      <c r="O25" s="24">
        <f>K25*O$3</f>
        <v>55125</v>
      </c>
      <c r="P25" s="24">
        <v>0</v>
      </c>
      <c r="Q25" s="24">
        <f>N25+O25+P25</f>
        <v>78237.5</v>
      </c>
      <c r="R25" s="24">
        <f>N25*R$3</f>
        <v>24845.9375</v>
      </c>
      <c r="S25" s="24">
        <f>O25*S$3</f>
        <v>57881.25</v>
      </c>
      <c r="T25" s="24">
        <f>P25*T$3</f>
        <v>0</v>
      </c>
      <c r="U25" s="24">
        <f>R25+S25+T25</f>
        <v>82727.1875</v>
      </c>
      <c r="V25" s="24">
        <f>I25+M25+Q25+U25</f>
        <v>314964.6875</v>
      </c>
    </row>
    <row r="26" spans="1:22" ht="38.25">
      <c r="A26" s="185"/>
      <c r="B26" s="183"/>
      <c r="C26" s="136"/>
      <c r="D26" s="137"/>
      <c r="E26" s="15" t="s">
        <v>296</v>
      </c>
      <c r="F26" s="23">
        <v>10000</v>
      </c>
      <c r="G26" s="24">
        <v>25000</v>
      </c>
      <c r="H26" s="24">
        <v>20000</v>
      </c>
      <c r="I26" s="24">
        <f>F26+G26+H26</f>
        <v>55000</v>
      </c>
      <c r="J26" s="24">
        <f>F26*J$3</f>
        <v>10750</v>
      </c>
      <c r="K26" s="24">
        <f>G26*K$3</f>
        <v>26250</v>
      </c>
      <c r="L26" s="24">
        <f>H26*103%</f>
        <v>20600</v>
      </c>
      <c r="M26" s="24">
        <f>J26+K26+L26</f>
        <v>57600</v>
      </c>
      <c r="N26" s="24">
        <f>J26*N$3</f>
        <v>11556.25</v>
      </c>
      <c r="O26" s="24">
        <f>K26*O$3</f>
        <v>27562.5</v>
      </c>
      <c r="P26" s="24">
        <f>L26*103%</f>
        <v>21218</v>
      </c>
      <c r="Q26" s="24">
        <f>N26+O26+P26</f>
        <v>60336.75</v>
      </c>
      <c r="R26" s="24">
        <f>N26*R$3</f>
        <v>12422.96875</v>
      </c>
      <c r="S26" s="24">
        <f>O26*S$3</f>
        <v>28940.625</v>
      </c>
      <c r="T26" s="24">
        <f>P26*103%</f>
        <v>21854.54</v>
      </c>
      <c r="U26" s="24">
        <f>R26+S26+T26</f>
        <v>63218.13375</v>
      </c>
      <c r="V26" s="24">
        <f>I26+M26+Q26+U26</f>
        <v>236154.88375</v>
      </c>
    </row>
    <row r="27" spans="1:22" ht="12.75">
      <c r="A27" s="185"/>
      <c r="B27" s="183"/>
      <c r="C27" s="127"/>
      <c r="D27" s="38"/>
      <c r="E27" s="102"/>
      <c r="F27" s="40">
        <f aca="true" t="shared" si="19" ref="F27:V27">F18+F19+F20+F21+F22+F23+F24+F25</f>
        <v>70000</v>
      </c>
      <c r="G27" s="40">
        <f t="shared" si="19"/>
        <v>125000</v>
      </c>
      <c r="H27" s="40">
        <f t="shared" si="19"/>
        <v>62000</v>
      </c>
      <c r="I27" s="40">
        <f t="shared" si="19"/>
        <v>257000</v>
      </c>
      <c r="J27" s="40">
        <f t="shared" si="19"/>
        <v>75250</v>
      </c>
      <c r="K27" s="40">
        <f t="shared" si="19"/>
        <v>131250</v>
      </c>
      <c r="L27" s="40">
        <f t="shared" si="19"/>
        <v>54600</v>
      </c>
      <c r="M27" s="40">
        <f t="shared" si="19"/>
        <v>261100</v>
      </c>
      <c r="N27" s="40">
        <f t="shared" si="19"/>
        <v>80893.75</v>
      </c>
      <c r="O27" s="40">
        <f t="shared" si="19"/>
        <v>137812.5</v>
      </c>
      <c r="P27" s="40">
        <f t="shared" si="19"/>
        <v>57330</v>
      </c>
      <c r="Q27" s="40">
        <f t="shared" si="19"/>
        <v>276036.25</v>
      </c>
      <c r="R27" s="40">
        <f t="shared" si="19"/>
        <v>86960.78125</v>
      </c>
      <c r="S27" s="40">
        <f t="shared" si="19"/>
        <v>144703.125</v>
      </c>
      <c r="T27" s="40">
        <f t="shared" si="19"/>
        <v>60196.5</v>
      </c>
      <c r="U27" s="40">
        <f t="shared" si="19"/>
        <v>291860.40625</v>
      </c>
      <c r="V27" s="40">
        <f t="shared" si="19"/>
        <v>1085996.65625</v>
      </c>
    </row>
    <row r="28" spans="1:22" ht="12.75">
      <c r="A28" s="185"/>
      <c r="B28" s="149" t="s">
        <v>36</v>
      </c>
      <c r="C28" s="149"/>
      <c r="D28" s="149"/>
      <c r="E28" s="149"/>
      <c r="F28" s="43">
        <f>F27</f>
        <v>70000</v>
      </c>
      <c r="G28" s="43">
        <f aca="true" t="shared" si="20" ref="G28:V28">G27</f>
        <v>125000</v>
      </c>
      <c r="H28" s="43">
        <f t="shared" si="20"/>
        <v>62000</v>
      </c>
      <c r="I28" s="43">
        <f t="shared" si="20"/>
        <v>257000</v>
      </c>
      <c r="J28" s="43">
        <f t="shared" si="20"/>
        <v>75250</v>
      </c>
      <c r="K28" s="43">
        <f t="shared" si="20"/>
        <v>131250</v>
      </c>
      <c r="L28" s="43">
        <f t="shared" si="20"/>
        <v>54600</v>
      </c>
      <c r="M28" s="43">
        <f t="shared" si="20"/>
        <v>261100</v>
      </c>
      <c r="N28" s="43">
        <f t="shared" si="20"/>
        <v>80893.75</v>
      </c>
      <c r="O28" s="43">
        <f t="shared" si="20"/>
        <v>137812.5</v>
      </c>
      <c r="P28" s="43">
        <f t="shared" si="20"/>
        <v>57330</v>
      </c>
      <c r="Q28" s="43">
        <f t="shared" si="20"/>
        <v>276036.25</v>
      </c>
      <c r="R28" s="43">
        <f t="shared" si="20"/>
        <v>86960.78125</v>
      </c>
      <c r="S28" s="43">
        <f t="shared" si="20"/>
        <v>144703.125</v>
      </c>
      <c r="T28" s="43">
        <f t="shared" si="20"/>
        <v>60196.5</v>
      </c>
      <c r="U28" s="43">
        <f t="shared" si="20"/>
        <v>291860.40625</v>
      </c>
      <c r="V28" s="43">
        <f t="shared" si="20"/>
        <v>1085996.65625</v>
      </c>
    </row>
    <row r="29" spans="1:22" ht="25.5" customHeight="1">
      <c r="A29" s="185"/>
      <c r="B29" s="196" t="s">
        <v>278</v>
      </c>
      <c r="C29" s="178" t="s">
        <v>59</v>
      </c>
      <c r="D29" s="171" t="s">
        <v>58</v>
      </c>
      <c r="E29" s="15" t="s">
        <v>60</v>
      </c>
      <c r="F29" s="23">
        <v>24000</v>
      </c>
      <c r="G29" s="24">
        <v>0</v>
      </c>
      <c r="H29" s="24">
        <v>0</v>
      </c>
      <c r="I29" s="24">
        <f>F29+G29+H29</f>
        <v>24000</v>
      </c>
      <c r="J29" s="24">
        <f aca="true" t="shared" si="21" ref="J29:L40">F29*J$3</f>
        <v>25800</v>
      </c>
      <c r="K29" s="24">
        <f t="shared" si="21"/>
        <v>0</v>
      </c>
      <c r="L29" s="24">
        <f t="shared" si="21"/>
        <v>0</v>
      </c>
      <c r="M29" s="24">
        <f>J29+K29+L29</f>
        <v>25800</v>
      </c>
      <c r="N29" s="24">
        <f aca="true" t="shared" si="22" ref="N29:P40">J29*N$3</f>
        <v>27735</v>
      </c>
      <c r="O29" s="24">
        <f t="shared" si="22"/>
        <v>0</v>
      </c>
      <c r="P29" s="24">
        <f t="shared" si="22"/>
        <v>0</v>
      </c>
      <c r="Q29" s="24">
        <f>N29+O29+P29</f>
        <v>27735</v>
      </c>
      <c r="R29" s="24">
        <f aca="true" t="shared" si="23" ref="R29:T40">N29*R$3</f>
        <v>29815.125</v>
      </c>
      <c r="S29" s="24">
        <f t="shared" si="23"/>
        <v>0</v>
      </c>
      <c r="T29" s="24">
        <f t="shared" si="23"/>
        <v>0</v>
      </c>
      <c r="U29" s="24">
        <f>R29+S29+T29</f>
        <v>29815.125</v>
      </c>
      <c r="V29" s="24">
        <f>I29+M29+Q29+U29</f>
        <v>107350.125</v>
      </c>
    </row>
    <row r="30" spans="1:22" ht="38.25">
      <c r="A30" s="185"/>
      <c r="B30" s="197"/>
      <c r="C30" s="179"/>
      <c r="D30" s="172"/>
      <c r="E30" s="15" t="s">
        <v>61</v>
      </c>
      <c r="F30" s="23">
        <v>5000</v>
      </c>
      <c r="G30" s="24">
        <v>0</v>
      </c>
      <c r="H30" s="24">
        <v>0</v>
      </c>
      <c r="I30" s="24">
        <f aca="true" t="shared" si="24" ref="I30:I40">F30+G30+H30</f>
        <v>5000</v>
      </c>
      <c r="J30" s="24">
        <f t="shared" si="21"/>
        <v>5375</v>
      </c>
      <c r="K30" s="24">
        <f t="shared" si="21"/>
        <v>0</v>
      </c>
      <c r="L30" s="24">
        <f t="shared" si="21"/>
        <v>0</v>
      </c>
      <c r="M30" s="24">
        <f aca="true" t="shared" si="25" ref="M30:M40">J30+K30+L30</f>
        <v>5375</v>
      </c>
      <c r="N30" s="24">
        <f t="shared" si="22"/>
        <v>5778.125</v>
      </c>
      <c r="O30" s="24">
        <f t="shared" si="22"/>
        <v>0</v>
      </c>
      <c r="P30" s="24">
        <f t="shared" si="22"/>
        <v>0</v>
      </c>
      <c r="Q30" s="24">
        <f aca="true" t="shared" si="26" ref="Q30:Q40">N30+O30+P30</f>
        <v>5778.125</v>
      </c>
      <c r="R30" s="24">
        <f t="shared" si="23"/>
        <v>6211.484375</v>
      </c>
      <c r="S30" s="24">
        <f t="shared" si="23"/>
        <v>0</v>
      </c>
      <c r="T30" s="24">
        <f t="shared" si="23"/>
        <v>0</v>
      </c>
      <c r="U30" s="24">
        <f aca="true" t="shared" si="27" ref="U30:U40">R30+S30+T30</f>
        <v>6211.484375</v>
      </c>
      <c r="V30" s="24">
        <f aca="true" t="shared" si="28" ref="V30:V40">I30+M30+Q30+U30</f>
        <v>22364.609375</v>
      </c>
    </row>
    <row r="31" spans="1:22" ht="51">
      <c r="A31" s="185"/>
      <c r="B31" s="197"/>
      <c r="C31" s="179"/>
      <c r="D31" s="172"/>
      <c r="E31" s="15" t="s">
        <v>62</v>
      </c>
      <c r="F31" s="23">
        <v>6000</v>
      </c>
      <c r="G31" s="24">
        <v>0</v>
      </c>
      <c r="H31" s="24">
        <v>0</v>
      </c>
      <c r="I31" s="24">
        <f t="shared" si="24"/>
        <v>6000</v>
      </c>
      <c r="J31" s="24">
        <f t="shared" si="21"/>
        <v>6450</v>
      </c>
      <c r="K31" s="24">
        <f t="shared" si="21"/>
        <v>0</v>
      </c>
      <c r="L31" s="24">
        <f t="shared" si="21"/>
        <v>0</v>
      </c>
      <c r="M31" s="24">
        <f t="shared" si="25"/>
        <v>6450</v>
      </c>
      <c r="N31" s="24">
        <f t="shared" si="22"/>
        <v>6933.75</v>
      </c>
      <c r="O31" s="24">
        <f t="shared" si="22"/>
        <v>0</v>
      </c>
      <c r="P31" s="24">
        <f t="shared" si="22"/>
        <v>0</v>
      </c>
      <c r="Q31" s="24">
        <f t="shared" si="26"/>
        <v>6933.75</v>
      </c>
      <c r="R31" s="24">
        <f t="shared" si="23"/>
        <v>7453.78125</v>
      </c>
      <c r="S31" s="24">
        <f t="shared" si="23"/>
        <v>0</v>
      </c>
      <c r="T31" s="24">
        <f t="shared" si="23"/>
        <v>0</v>
      </c>
      <c r="U31" s="24">
        <f t="shared" si="27"/>
        <v>7453.78125</v>
      </c>
      <c r="V31" s="24">
        <f t="shared" si="28"/>
        <v>26837.53125</v>
      </c>
    </row>
    <row r="32" spans="1:22" ht="38.25">
      <c r="A32" s="185"/>
      <c r="B32" s="197"/>
      <c r="C32" s="179"/>
      <c r="D32" s="172"/>
      <c r="E32" s="15" t="s">
        <v>63</v>
      </c>
      <c r="F32" s="23">
        <v>6000</v>
      </c>
      <c r="G32" s="24">
        <v>0</v>
      </c>
      <c r="H32" s="24">
        <v>10000</v>
      </c>
      <c r="I32" s="24">
        <f t="shared" si="24"/>
        <v>16000</v>
      </c>
      <c r="J32" s="24">
        <f t="shared" si="21"/>
        <v>6450</v>
      </c>
      <c r="K32" s="24">
        <f t="shared" si="21"/>
        <v>0</v>
      </c>
      <c r="L32" s="24">
        <f t="shared" si="21"/>
        <v>10500</v>
      </c>
      <c r="M32" s="24">
        <f t="shared" si="25"/>
        <v>16950</v>
      </c>
      <c r="N32" s="24">
        <f t="shared" si="22"/>
        <v>6933.75</v>
      </c>
      <c r="O32" s="24">
        <f t="shared" si="22"/>
        <v>0</v>
      </c>
      <c r="P32" s="24">
        <f t="shared" si="22"/>
        <v>11025</v>
      </c>
      <c r="Q32" s="24">
        <f t="shared" si="26"/>
        <v>17958.75</v>
      </c>
      <c r="R32" s="24">
        <f t="shared" si="23"/>
        <v>7453.78125</v>
      </c>
      <c r="S32" s="24">
        <f t="shared" si="23"/>
        <v>0</v>
      </c>
      <c r="T32" s="24">
        <f t="shared" si="23"/>
        <v>11576.25</v>
      </c>
      <c r="U32" s="24">
        <f t="shared" si="27"/>
        <v>19030.03125</v>
      </c>
      <c r="V32" s="24">
        <f t="shared" si="28"/>
        <v>69938.78125</v>
      </c>
    </row>
    <row r="33" spans="1:22" ht="25.5">
      <c r="A33" s="185"/>
      <c r="B33" s="197"/>
      <c r="C33" s="179"/>
      <c r="D33" s="172"/>
      <c r="E33" s="15" t="s">
        <v>64</v>
      </c>
      <c r="F33" s="23"/>
      <c r="G33" s="24">
        <v>0</v>
      </c>
      <c r="H33" s="24">
        <v>0</v>
      </c>
      <c r="I33" s="24">
        <f t="shared" si="24"/>
        <v>0</v>
      </c>
      <c r="J33" s="24">
        <v>30000</v>
      </c>
      <c r="K33" s="24">
        <f t="shared" si="21"/>
        <v>0</v>
      </c>
      <c r="L33" s="24">
        <f t="shared" si="21"/>
        <v>0</v>
      </c>
      <c r="M33" s="24">
        <f t="shared" si="25"/>
        <v>30000</v>
      </c>
      <c r="N33" s="24"/>
      <c r="O33" s="24">
        <f t="shared" si="22"/>
        <v>0</v>
      </c>
      <c r="P33" s="24">
        <f t="shared" si="22"/>
        <v>0</v>
      </c>
      <c r="Q33" s="24">
        <f t="shared" si="26"/>
        <v>0</v>
      </c>
      <c r="R33" s="24">
        <f t="shared" si="23"/>
        <v>0</v>
      </c>
      <c r="S33" s="24">
        <f t="shared" si="23"/>
        <v>0</v>
      </c>
      <c r="T33" s="24">
        <f t="shared" si="23"/>
        <v>0</v>
      </c>
      <c r="U33" s="24">
        <f t="shared" si="27"/>
        <v>0</v>
      </c>
      <c r="V33" s="24">
        <f t="shared" si="28"/>
        <v>30000</v>
      </c>
    </row>
    <row r="34" spans="1:22" ht="25.5">
      <c r="A34" s="185"/>
      <c r="B34" s="197"/>
      <c r="C34" s="179"/>
      <c r="D34" s="172"/>
      <c r="E34" s="15" t="s">
        <v>65</v>
      </c>
      <c r="F34" s="23">
        <v>20000</v>
      </c>
      <c r="G34" s="24">
        <v>0</v>
      </c>
      <c r="H34" s="24">
        <v>0</v>
      </c>
      <c r="I34" s="24">
        <f t="shared" si="24"/>
        <v>20000</v>
      </c>
      <c r="J34" s="24">
        <f t="shared" si="21"/>
        <v>21500</v>
      </c>
      <c r="K34" s="24">
        <f t="shared" si="21"/>
        <v>0</v>
      </c>
      <c r="L34" s="24">
        <f t="shared" si="21"/>
        <v>0</v>
      </c>
      <c r="M34" s="24">
        <f t="shared" si="25"/>
        <v>21500</v>
      </c>
      <c r="N34" s="24">
        <f t="shared" si="22"/>
        <v>23112.5</v>
      </c>
      <c r="O34" s="24">
        <f t="shared" si="22"/>
        <v>0</v>
      </c>
      <c r="P34" s="24">
        <f t="shared" si="22"/>
        <v>0</v>
      </c>
      <c r="Q34" s="24">
        <f t="shared" si="26"/>
        <v>23112.5</v>
      </c>
      <c r="R34" s="24">
        <f t="shared" si="23"/>
        <v>24845.9375</v>
      </c>
      <c r="S34" s="24">
        <f t="shared" si="23"/>
        <v>0</v>
      </c>
      <c r="T34" s="24">
        <f t="shared" si="23"/>
        <v>0</v>
      </c>
      <c r="U34" s="24">
        <f t="shared" si="27"/>
        <v>24845.9375</v>
      </c>
      <c r="V34" s="24">
        <f t="shared" si="28"/>
        <v>89458.4375</v>
      </c>
    </row>
    <row r="35" spans="1:22" ht="38.25">
      <c r="A35" s="185"/>
      <c r="B35" s="197"/>
      <c r="C35" s="179"/>
      <c r="D35" s="172"/>
      <c r="E35" s="15" t="s">
        <v>297</v>
      </c>
      <c r="F35" s="23">
        <v>0</v>
      </c>
      <c r="G35" s="24">
        <v>0</v>
      </c>
      <c r="H35" s="24"/>
      <c r="I35" s="24">
        <f t="shared" si="24"/>
        <v>0</v>
      </c>
      <c r="J35" s="24">
        <f t="shared" si="21"/>
        <v>0</v>
      </c>
      <c r="K35" s="24">
        <f t="shared" si="21"/>
        <v>0</v>
      </c>
      <c r="L35" s="24">
        <f t="shared" si="21"/>
        <v>0</v>
      </c>
      <c r="M35" s="24">
        <f t="shared" si="25"/>
        <v>0</v>
      </c>
      <c r="N35" s="24">
        <f t="shared" si="22"/>
        <v>0</v>
      </c>
      <c r="O35" s="24">
        <f t="shared" si="22"/>
        <v>0</v>
      </c>
      <c r="P35" s="24">
        <f t="shared" si="22"/>
        <v>0</v>
      </c>
      <c r="Q35" s="24">
        <f t="shared" si="26"/>
        <v>0</v>
      </c>
      <c r="R35" s="24">
        <f t="shared" si="23"/>
        <v>0</v>
      </c>
      <c r="S35" s="24">
        <f t="shared" si="23"/>
        <v>0</v>
      </c>
      <c r="T35" s="24">
        <f t="shared" si="23"/>
        <v>0</v>
      </c>
      <c r="U35" s="24">
        <f t="shared" si="27"/>
        <v>0</v>
      </c>
      <c r="V35" s="24">
        <f t="shared" si="28"/>
        <v>0</v>
      </c>
    </row>
    <row r="36" spans="1:22" ht="38.25">
      <c r="A36" s="185"/>
      <c r="B36" s="197"/>
      <c r="C36" s="179"/>
      <c r="D36" s="172"/>
      <c r="E36" s="15" t="s">
        <v>67</v>
      </c>
      <c r="F36" s="23">
        <v>0</v>
      </c>
      <c r="G36" s="24">
        <v>0</v>
      </c>
      <c r="H36" s="24">
        <v>0</v>
      </c>
      <c r="I36" s="24">
        <f t="shared" si="24"/>
        <v>0</v>
      </c>
      <c r="J36" s="24">
        <f t="shared" si="21"/>
        <v>0</v>
      </c>
      <c r="K36" s="24">
        <v>0</v>
      </c>
      <c r="L36" s="24">
        <f t="shared" si="21"/>
        <v>0</v>
      </c>
      <c r="M36" s="24">
        <v>0</v>
      </c>
      <c r="N36" s="24">
        <f t="shared" si="22"/>
        <v>0</v>
      </c>
      <c r="O36" s="24">
        <f t="shared" si="22"/>
        <v>0</v>
      </c>
      <c r="P36" s="24">
        <f t="shared" si="22"/>
        <v>0</v>
      </c>
      <c r="Q36" s="24">
        <f t="shared" si="26"/>
        <v>0</v>
      </c>
      <c r="R36" s="24">
        <f t="shared" si="23"/>
        <v>0</v>
      </c>
      <c r="S36" s="24">
        <f t="shared" si="23"/>
        <v>0</v>
      </c>
      <c r="T36" s="24">
        <f t="shared" si="23"/>
        <v>0</v>
      </c>
      <c r="U36" s="24">
        <f t="shared" si="27"/>
        <v>0</v>
      </c>
      <c r="V36" s="24">
        <f>J36</f>
        <v>0</v>
      </c>
    </row>
    <row r="37" spans="1:22" ht="38.25">
      <c r="A37" s="185"/>
      <c r="B37" s="197"/>
      <c r="C37" s="179"/>
      <c r="D37" s="172"/>
      <c r="E37" s="15" t="s">
        <v>298</v>
      </c>
      <c r="F37" s="23">
        <v>5000</v>
      </c>
      <c r="G37" s="24">
        <v>0</v>
      </c>
      <c r="H37" s="24">
        <v>0</v>
      </c>
      <c r="I37" s="24">
        <f t="shared" si="24"/>
        <v>5000</v>
      </c>
      <c r="J37" s="24">
        <f t="shared" si="21"/>
        <v>5375</v>
      </c>
      <c r="K37" s="24">
        <f t="shared" si="21"/>
        <v>0</v>
      </c>
      <c r="L37" s="24">
        <f t="shared" si="21"/>
        <v>0</v>
      </c>
      <c r="M37" s="24">
        <f t="shared" si="25"/>
        <v>5375</v>
      </c>
      <c r="N37" s="24">
        <f t="shared" si="22"/>
        <v>5778.125</v>
      </c>
      <c r="O37" s="24">
        <f t="shared" si="22"/>
        <v>0</v>
      </c>
      <c r="P37" s="24">
        <f t="shared" si="22"/>
        <v>0</v>
      </c>
      <c r="Q37" s="24">
        <f t="shared" si="26"/>
        <v>5778.125</v>
      </c>
      <c r="R37" s="24">
        <f t="shared" si="23"/>
        <v>6211.484375</v>
      </c>
      <c r="S37" s="24">
        <f t="shared" si="23"/>
        <v>0</v>
      </c>
      <c r="T37" s="24">
        <f t="shared" si="23"/>
        <v>0</v>
      </c>
      <c r="U37" s="24">
        <f t="shared" si="27"/>
        <v>6211.484375</v>
      </c>
      <c r="V37" s="24">
        <f t="shared" si="28"/>
        <v>22364.609375</v>
      </c>
    </row>
    <row r="38" spans="1:22" ht="38.25">
      <c r="A38" s="185"/>
      <c r="B38" s="197"/>
      <c r="C38" s="179"/>
      <c r="D38" s="172"/>
      <c r="E38" s="15" t="s">
        <v>69</v>
      </c>
      <c r="F38" s="23">
        <v>15000</v>
      </c>
      <c r="G38" s="24">
        <v>0</v>
      </c>
      <c r="H38" s="24">
        <v>100000</v>
      </c>
      <c r="I38" s="24">
        <f t="shared" si="24"/>
        <v>115000</v>
      </c>
      <c r="J38" s="24">
        <f t="shared" si="21"/>
        <v>16125</v>
      </c>
      <c r="K38" s="24">
        <f t="shared" si="21"/>
        <v>0</v>
      </c>
      <c r="L38" s="24">
        <f t="shared" si="21"/>
        <v>105000</v>
      </c>
      <c r="M38" s="24">
        <f t="shared" si="25"/>
        <v>121125</v>
      </c>
      <c r="N38" s="24">
        <f t="shared" si="22"/>
        <v>17334.375</v>
      </c>
      <c r="O38" s="24">
        <f t="shared" si="22"/>
        <v>0</v>
      </c>
      <c r="P38" s="24">
        <f t="shared" si="22"/>
        <v>110250</v>
      </c>
      <c r="Q38" s="24">
        <f t="shared" si="26"/>
        <v>127584.375</v>
      </c>
      <c r="R38" s="24">
        <f t="shared" si="23"/>
        <v>18634.453125</v>
      </c>
      <c r="S38" s="24">
        <f t="shared" si="23"/>
        <v>0</v>
      </c>
      <c r="T38" s="24">
        <f t="shared" si="23"/>
        <v>115762.5</v>
      </c>
      <c r="U38" s="24">
        <f t="shared" si="27"/>
        <v>134396.953125</v>
      </c>
      <c r="V38" s="24">
        <f t="shared" si="28"/>
        <v>498106.328125</v>
      </c>
    </row>
    <row r="39" spans="1:22" ht="38.25">
      <c r="A39" s="185"/>
      <c r="B39" s="197"/>
      <c r="C39" s="179"/>
      <c r="D39" s="172"/>
      <c r="E39" s="15" t="s">
        <v>70</v>
      </c>
      <c r="F39" s="23">
        <v>10000</v>
      </c>
      <c r="G39" s="24">
        <v>0</v>
      </c>
      <c r="H39" s="24">
        <v>20000</v>
      </c>
      <c r="I39" s="24">
        <f t="shared" si="24"/>
        <v>30000</v>
      </c>
      <c r="J39" s="24">
        <f t="shared" si="21"/>
        <v>10750</v>
      </c>
      <c r="K39" s="24">
        <f t="shared" si="21"/>
        <v>0</v>
      </c>
      <c r="L39" s="24">
        <f t="shared" si="21"/>
        <v>21000</v>
      </c>
      <c r="M39" s="24">
        <f t="shared" si="25"/>
        <v>31750</v>
      </c>
      <c r="N39" s="24">
        <f t="shared" si="22"/>
        <v>11556.25</v>
      </c>
      <c r="O39" s="24">
        <f t="shared" si="22"/>
        <v>0</v>
      </c>
      <c r="P39" s="24">
        <f t="shared" si="22"/>
        <v>22050</v>
      </c>
      <c r="Q39" s="24">
        <f t="shared" si="26"/>
        <v>33606.25</v>
      </c>
      <c r="R39" s="24">
        <f t="shared" si="23"/>
        <v>12422.96875</v>
      </c>
      <c r="S39" s="24">
        <f t="shared" si="23"/>
        <v>0</v>
      </c>
      <c r="T39" s="24">
        <f t="shared" si="23"/>
        <v>23152.5</v>
      </c>
      <c r="U39" s="24">
        <f t="shared" si="27"/>
        <v>35575.46875</v>
      </c>
      <c r="V39" s="24">
        <f t="shared" si="28"/>
        <v>130931.71875</v>
      </c>
    </row>
    <row r="40" spans="1:22" ht="51">
      <c r="A40" s="185"/>
      <c r="B40" s="197"/>
      <c r="C40" s="180"/>
      <c r="D40" s="172"/>
      <c r="E40" s="15" t="s">
        <v>71</v>
      </c>
      <c r="F40" s="23">
        <v>0</v>
      </c>
      <c r="G40" s="24">
        <v>0</v>
      </c>
      <c r="H40" s="24">
        <v>0</v>
      </c>
      <c r="I40" s="24">
        <f t="shared" si="24"/>
        <v>0</v>
      </c>
      <c r="J40" s="24">
        <f t="shared" si="21"/>
        <v>0</v>
      </c>
      <c r="K40" s="24">
        <f t="shared" si="21"/>
        <v>0</v>
      </c>
      <c r="L40" s="24">
        <f t="shared" si="21"/>
        <v>0</v>
      </c>
      <c r="M40" s="24">
        <f t="shared" si="25"/>
        <v>0</v>
      </c>
      <c r="N40" s="24">
        <v>30000</v>
      </c>
      <c r="O40" s="24">
        <f t="shared" si="22"/>
        <v>0</v>
      </c>
      <c r="P40" s="24">
        <f t="shared" si="22"/>
        <v>0</v>
      </c>
      <c r="Q40" s="24">
        <f t="shared" si="26"/>
        <v>30000</v>
      </c>
      <c r="R40" s="24">
        <v>0</v>
      </c>
      <c r="S40" s="24">
        <f t="shared" si="23"/>
        <v>0</v>
      </c>
      <c r="T40" s="24">
        <f t="shared" si="23"/>
        <v>0</v>
      </c>
      <c r="U40" s="24">
        <f t="shared" si="27"/>
        <v>0</v>
      </c>
      <c r="V40" s="24">
        <f t="shared" si="28"/>
        <v>30000</v>
      </c>
    </row>
    <row r="41" spans="1:22" ht="12.75">
      <c r="A41" s="185"/>
      <c r="B41" s="198"/>
      <c r="C41" s="121"/>
      <c r="D41" s="60"/>
      <c r="E41" s="102"/>
      <c r="F41" s="40">
        <f>SUM(F29:F40)</f>
        <v>91000</v>
      </c>
      <c r="G41" s="40">
        <f aca="true" t="shared" si="29" ref="G41:V41">SUM(G29:G40)</f>
        <v>0</v>
      </c>
      <c r="H41" s="40">
        <f t="shared" si="29"/>
        <v>130000</v>
      </c>
      <c r="I41" s="40">
        <f t="shared" si="29"/>
        <v>221000</v>
      </c>
      <c r="J41" s="40">
        <f t="shared" si="29"/>
        <v>127825</v>
      </c>
      <c r="K41" s="40">
        <f t="shared" si="29"/>
        <v>0</v>
      </c>
      <c r="L41" s="40">
        <f t="shared" si="29"/>
        <v>136500</v>
      </c>
      <c r="M41" s="40">
        <f t="shared" si="29"/>
        <v>264325</v>
      </c>
      <c r="N41" s="40">
        <f t="shared" si="29"/>
        <v>135161.875</v>
      </c>
      <c r="O41" s="40">
        <f t="shared" si="29"/>
        <v>0</v>
      </c>
      <c r="P41" s="40">
        <f t="shared" si="29"/>
        <v>143325</v>
      </c>
      <c r="Q41" s="40">
        <f t="shared" si="29"/>
        <v>278486.875</v>
      </c>
      <c r="R41" s="40">
        <f t="shared" si="29"/>
        <v>113049.015625</v>
      </c>
      <c r="S41" s="40">
        <f t="shared" si="29"/>
        <v>0</v>
      </c>
      <c r="T41" s="40">
        <f t="shared" si="29"/>
        <v>150491.25</v>
      </c>
      <c r="U41" s="40">
        <f t="shared" si="29"/>
        <v>263540.265625</v>
      </c>
      <c r="V41" s="40">
        <f t="shared" si="29"/>
        <v>1027352.140625</v>
      </c>
    </row>
    <row r="42" spans="1:22" ht="12.75">
      <c r="A42" s="186"/>
      <c r="B42" s="149" t="s">
        <v>36</v>
      </c>
      <c r="C42" s="156"/>
      <c r="D42" s="156"/>
      <c r="E42" s="149"/>
      <c r="F42" s="43">
        <f>+F41</f>
        <v>91000</v>
      </c>
      <c r="G42" s="43">
        <f aca="true" t="shared" si="30" ref="G42:V42">+G41</f>
        <v>0</v>
      </c>
      <c r="H42" s="43">
        <f t="shared" si="30"/>
        <v>130000</v>
      </c>
      <c r="I42" s="43">
        <f t="shared" si="30"/>
        <v>221000</v>
      </c>
      <c r="J42" s="43">
        <f t="shared" si="30"/>
        <v>127825</v>
      </c>
      <c r="K42" s="43">
        <f t="shared" si="30"/>
        <v>0</v>
      </c>
      <c r="L42" s="43">
        <f t="shared" si="30"/>
        <v>136500</v>
      </c>
      <c r="M42" s="43">
        <f t="shared" si="30"/>
        <v>264325</v>
      </c>
      <c r="N42" s="43">
        <f t="shared" si="30"/>
        <v>135161.875</v>
      </c>
      <c r="O42" s="43">
        <f t="shared" si="30"/>
        <v>0</v>
      </c>
      <c r="P42" s="43">
        <f t="shared" si="30"/>
        <v>143325</v>
      </c>
      <c r="Q42" s="43">
        <f t="shared" si="30"/>
        <v>278486.875</v>
      </c>
      <c r="R42" s="43">
        <f t="shared" si="30"/>
        <v>113049.015625</v>
      </c>
      <c r="S42" s="43">
        <f t="shared" si="30"/>
        <v>0</v>
      </c>
      <c r="T42" s="43">
        <f t="shared" si="30"/>
        <v>150491.25</v>
      </c>
      <c r="U42" s="43">
        <f t="shared" si="30"/>
        <v>263540.265625</v>
      </c>
      <c r="V42" s="43">
        <f t="shared" si="30"/>
        <v>1027352.140625</v>
      </c>
    </row>
    <row r="43" spans="1:22" ht="63.75" customHeight="1">
      <c r="A43" s="184" t="s">
        <v>283</v>
      </c>
      <c r="B43" s="209" t="s">
        <v>281</v>
      </c>
      <c r="C43" s="178" t="s">
        <v>72</v>
      </c>
      <c r="D43" s="34" t="s">
        <v>280</v>
      </c>
      <c r="E43" s="15" t="s">
        <v>73</v>
      </c>
      <c r="F43" s="23">
        <v>5000</v>
      </c>
      <c r="G43" s="24">
        <v>0</v>
      </c>
      <c r="H43" s="24">
        <v>10000</v>
      </c>
      <c r="I43" s="24">
        <f>F43+G43+H43</f>
        <v>15000</v>
      </c>
      <c r="J43" s="24">
        <f aca="true" t="shared" si="31" ref="J43:L47">F43*J$3</f>
        <v>5375</v>
      </c>
      <c r="K43" s="24">
        <f t="shared" si="31"/>
        <v>0</v>
      </c>
      <c r="L43" s="24">
        <f t="shared" si="31"/>
        <v>10500</v>
      </c>
      <c r="M43" s="24">
        <f>J43+K43+L43</f>
        <v>15875</v>
      </c>
      <c r="N43" s="24">
        <f aca="true" t="shared" si="32" ref="N43:P47">J43*N$3</f>
        <v>5778.125</v>
      </c>
      <c r="O43" s="24">
        <f t="shared" si="32"/>
        <v>0</v>
      </c>
      <c r="P43" s="24">
        <f t="shared" si="32"/>
        <v>11025</v>
      </c>
      <c r="Q43" s="24">
        <f>N43+O43+P43</f>
        <v>16803.125</v>
      </c>
      <c r="R43" s="24">
        <f aca="true" t="shared" si="33" ref="R43:T47">N43*R$3</f>
        <v>6211.484375</v>
      </c>
      <c r="S43" s="24">
        <f t="shared" si="33"/>
        <v>0</v>
      </c>
      <c r="T43" s="24">
        <f t="shared" si="33"/>
        <v>11576.25</v>
      </c>
      <c r="U43" s="24">
        <f>R43+S43+T43</f>
        <v>17787.734375</v>
      </c>
      <c r="V43" s="24">
        <f>I43+M43+Q43+U43</f>
        <v>65465.859375</v>
      </c>
    </row>
    <row r="44" spans="1:22" ht="38.25">
      <c r="A44" s="185"/>
      <c r="B44" s="210"/>
      <c r="C44" s="179"/>
      <c r="D44" s="34"/>
      <c r="E44" s="15" t="s">
        <v>74</v>
      </c>
      <c r="F44" s="23">
        <v>10000</v>
      </c>
      <c r="G44" s="24">
        <v>0</v>
      </c>
      <c r="H44" s="24">
        <v>30000</v>
      </c>
      <c r="I44" s="24">
        <f>F44+G44+H44</f>
        <v>40000</v>
      </c>
      <c r="J44" s="24">
        <f t="shared" si="31"/>
        <v>10750</v>
      </c>
      <c r="K44" s="24">
        <f t="shared" si="31"/>
        <v>0</v>
      </c>
      <c r="L44" s="24">
        <f t="shared" si="31"/>
        <v>31500</v>
      </c>
      <c r="M44" s="24">
        <f>J44+K44+L44</f>
        <v>42250</v>
      </c>
      <c r="N44" s="24">
        <f t="shared" si="32"/>
        <v>11556.25</v>
      </c>
      <c r="O44" s="24">
        <f t="shared" si="32"/>
        <v>0</v>
      </c>
      <c r="P44" s="24">
        <f t="shared" si="32"/>
        <v>33075</v>
      </c>
      <c r="Q44" s="24">
        <f>N44+O44+P44</f>
        <v>44631.25</v>
      </c>
      <c r="R44" s="24">
        <f t="shared" si="33"/>
        <v>12422.96875</v>
      </c>
      <c r="S44" s="24">
        <f t="shared" si="33"/>
        <v>0</v>
      </c>
      <c r="T44" s="24">
        <f t="shared" si="33"/>
        <v>34728.75</v>
      </c>
      <c r="U44" s="24">
        <f>R44+S44+T44</f>
        <v>47151.71875</v>
      </c>
      <c r="V44" s="24">
        <f>I44+M44+Q44+U44</f>
        <v>174032.96875</v>
      </c>
    </row>
    <row r="45" spans="1:22" ht="63.75">
      <c r="A45" s="185"/>
      <c r="B45" s="210"/>
      <c r="C45" s="179"/>
      <c r="D45" s="34"/>
      <c r="E45" s="15" t="s">
        <v>75</v>
      </c>
      <c r="F45" s="23">
        <v>5000</v>
      </c>
      <c r="G45" s="24">
        <v>0</v>
      </c>
      <c r="H45" s="24">
        <v>5000</v>
      </c>
      <c r="I45" s="24">
        <f>F45+G45+H45</f>
        <v>10000</v>
      </c>
      <c r="J45" s="24">
        <f t="shared" si="31"/>
        <v>5375</v>
      </c>
      <c r="K45" s="24">
        <f t="shared" si="31"/>
        <v>0</v>
      </c>
      <c r="L45" s="24">
        <f t="shared" si="31"/>
        <v>5250</v>
      </c>
      <c r="M45" s="24">
        <f>J45+K45+L45</f>
        <v>10625</v>
      </c>
      <c r="N45" s="24">
        <f t="shared" si="32"/>
        <v>5778.125</v>
      </c>
      <c r="O45" s="24">
        <f t="shared" si="32"/>
        <v>0</v>
      </c>
      <c r="P45" s="24">
        <f t="shared" si="32"/>
        <v>5512.5</v>
      </c>
      <c r="Q45" s="24">
        <f>N45+O45+P45</f>
        <v>11290.625</v>
      </c>
      <c r="R45" s="24">
        <f t="shared" si="33"/>
        <v>6211.484375</v>
      </c>
      <c r="S45" s="24">
        <f t="shared" si="33"/>
        <v>0</v>
      </c>
      <c r="T45" s="24">
        <f t="shared" si="33"/>
        <v>5788.125</v>
      </c>
      <c r="U45" s="24">
        <f>R45+S45+T45</f>
        <v>11999.609375</v>
      </c>
      <c r="V45" s="24">
        <f>I45+M45+Q45+U45</f>
        <v>43915.234375</v>
      </c>
    </row>
    <row r="46" spans="1:22" ht="38.25">
      <c r="A46" s="185"/>
      <c r="B46" s="210"/>
      <c r="C46" s="179"/>
      <c r="D46" s="34"/>
      <c r="E46" s="15" t="s">
        <v>286</v>
      </c>
      <c r="F46" s="23">
        <v>10000</v>
      </c>
      <c r="G46" s="24">
        <v>0</v>
      </c>
      <c r="H46" s="24">
        <v>25000</v>
      </c>
      <c r="I46" s="24">
        <f>F46+G46+H46</f>
        <v>35000</v>
      </c>
      <c r="J46" s="24">
        <f t="shared" si="31"/>
        <v>10750</v>
      </c>
      <c r="K46" s="24">
        <f t="shared" si="31"/>
        <v>0</v>
      </c>
      <c r="L46" s="24">
        <f t="shared" si="31"/>
        <v>26250</v>
      </c>
      <c r="M46" s="24">
        <f>J46+K46+L46</f>
        <v>37000</v>
      </c>
      <c r="N46" s="24">
        <f t="shared" si="32"/>
        <v>11556.25</v>
      </c>
      <c r="O46" s="24">
        <f t="shared" si="32"/>
        <v>0</v>
      </c>
      <c r="P46" s="24">
        <f t="shared" si="32"/>
        <v>27562.5</v>
      </c>
      <c r="Q46" s="24">
        <f>N46+O46+P46</f>
        <v>39118.75</v>
      </c>
      <c r="R46" s="24">
        <f t="shared" si="33"/>
        <v>12422.96875</v>
      </c>
      <c r="S46" s="24">
        <f t="shared" si="33"/>
        <v>0</v>
      </c>
      <c r="T46" s="24">
        <f t="shared" si="33"/>
        <v>28940.625</v>
      </c>
      <c r="U46" s="24">
        <f>R46+S46+T46</f>
        <v>41363.59375</v>
      </c>
      <c r="V46" s="24">
        <f>I46+M46+Q46+U46</f>
        <v>152482.34375</v>
      </c>
    </row>
    <row r="47" spans="1:22" ht="63.75">
      <c r="A47" s="185"/>
      <c r="B47" s="210"/>
      <c r="C47" s="179"/>
      <c r="D47" s="28"/>
      <c r="E47" s="27" t="s">
        <v>299</v>
      </c>
      <c r="F47" s="23">
        <v>5000</v>
      </c>
      <c r="G47" s="24">
        <v>0</v>
      </c>
      <c r="H47" s="24">
        <v>5000</v>
      </c>
      <c r="I47" s="24">
        <f>F47+G47+H47</f>
        <v>10000</v>
      </c>
      <c r="J47" s="24">
        <f t="shared" si="31"/>
        <v>5375</v>
      </c>
      <c r="K47" s="24">
        <f t="shared" si="31"/>
        <v>0</v>
      </c>
      <c r="L47" s="24">
        <f t="shared" si="31"/>
        <v>5250</v>
      </c>
      <c r="M47" s="24">
        <f>J47+K47+L47</f>
        <v>10625</v>
      </c>
      <c r="N47" s="24">
        <f t="shared" si="32"/>
        <v>5778.125</v>
      </c>
      <c r="O47" s="24">
        <f t="shared" si="32"/>
        <v>0</v>
      </c>
      <c r="P47" s="24">
        <f t="shared" si="32"/>
        <v>5512.5</v>
      </c>
      <c r="Q47" s="24">
        <f>N47+O47+P47</f>
        <v>11290.625</v>
      </c>
      <c r="R47" s="24">
        <f t="shared" si="33"/>
        <v>6211.484375</v>
      </c>
      <c r="S47" s="24">
        <f t="shared" si="33"/>
        <v>0</v>
      </c>
      <c r="T47" s="24">
        <f t="shared" si="33"/>
        <v>5788.125</v>
      </c>
      <c r="U47" s="24">
        <f>R47+S47+T47</f>
        <v>11999.609375</v>
      </c>
      <c r="V47" s="24">
        <f>I47+M47+Q47+U47</f>
        <v>43915.234375</v>
      </c>
    </row>
    <row r="48" spans="1:22" ht="12.75">
      <c r="A48" s="185"/>
      <c r="B48" s="210"/>
      <c r="C48" s="120"/>
      <c r="D48" s="149"/>
      <c r="E48" s="149"/>
      <c r="F48" s="40">
        <f>SUM(F43:F47)</f>
        <v>35000</v>
      </c>
      <c r="G48" s="40">
        <f aca="true" t="shared" si="34" ref="G48:V48">G43+G47</f>
        <v>0</v>
      </c>
      <c r="H48" s="40">
        <f t="shared" si="34"/>
        <v>15000</v>
      </c>
      <c r="I48" s="40">
        <f t="shared" si="34"/>
        <v>25000</v>
      </c>
      <c r="J48" s="40">
        <f t="shared" si="34"/>
        <v>10750</v>
      </c>
      <c r="K48" s="40">
        <f t="shared" si="34"/>
        <v>0</v>
      </c>
      <c r="L48" s="40">
        <f t="shared" si="34"/>
        <v>15750</v>
      </c>
      <c r="M48" s="40">
        <f t="shared" si="34"/>
        <v>26500</v>
      </c>
      <c r="N48" s="40">
        <f t="shared" si="34"/>
        <v>11556.25</v>
      </c>
      <c r="O48" s="40">
        <f t="shared" si="34"/>
        <v>0</v>
      </c>
      <c r="P48" s="40">
        <f t="shared" si="34"/>
        <v>16537.5</v>
      </c>
      <c r="Q48" s="40">
        <f t="shared" si="34"/>
        <v>28093.75</v>
      </c>
      <c r="R48" s="40">
        <f t="shared" si="34"/>
        <v>12422.96875</v>
      </c>
      <c r="S48" s="40">
        <f t="shared" si="34"/>
        <v>0</v>
      </c>
      <c r="T48" s="40">
        <f t="shared" si="34"/>
        <v>17364.375</v>
      </c>
      <c r="U48" s="40">
        <f t="shared" si="34"/>
        <v>29787.34375</v>
      </c>
      <c r="V48" s="40">
        <f t="shared" si="34"/>
        <v>109381.09375</v>
      </c>
    </row>
    <row r="49" spans="1:22" ht="76.5">
      <c r="A49" s="185"/>
      <c r="B49" s="210"/>
      <c r="C49" s="105" t="s">
        <v>78</v>
      </c>
      <c r="D49" s="28"/>
      <c r="E49" s="78" t="s">
        <v>300</v>
      </c>
      <c r="F49" s="23">
        <v>11486</v>
      </c>
      <c r="G49" s="24">
        <v>0</v>
      </c>
      <c r="H49" s="24">
        <v>25000</v>
      </c>
      <c r="I49" s="24">
        <f>F49+G49+H49</f>
        <v>36486</v>
      </c>
      <c r="J49" s="24">
        <f>F49*J$3</f>
        <v>12347.449999999999</v>
      </c>
      <c r="K49" s="24">
        <f>G49*K$3</f>
        <v>0</v>
      </c>
      <c r="L49" s="24">
        <f>H49*L$3</f>
        <v>26250</v>
      </c>
      <c r="M49" s="24">
        <f>J49+K49+L49</f>
        <v>38597.45</v>
      </c>
      <c r="N49" s="24">
        <f>J49*N$3</f>
        <v>13273.508749999999</v>
      </c>
      <c r="O49" s="24">
        <f>K49*O$3</f>
        <v>0</v>
      </c>
      <c r="P49" s="24">
        <f>L49*P$3</f>
        <v>27562.5</v>
      </c>
      <c r="Q49" s="24">
        <f>N49+O49+P49</f>
        <v>40836.00875</v>
      </c>
      <c r="R49" s="24">
        <f>N49*R$3</f>
        <v>14269.021906249998</v>
      </c>
      <c r="S49" s="24">
        <f>O49*S$3</f>
        <v>0</v>
      </c>
      <c r="T49" s="24">
        <f>P49*T$3</f>
        <v>28940.625</v>
      </c>
      <c r="U49" s="24">
        <f>R49+S49+T49</f>
        <v>43209.64690625</v>
      </c>
      <c r="V49" s="24">
        <f>I49+M49+Q49+U49</f>
        <v>159129.10565624997</v>
      </c>
    </row>
    <row r="50" spans="1:22" ht="12.75">
      <c r="A50" s="185"/>
      <c r="B50" s="210"/>
      <c r="C50" s="128"/>
      <c r="D50" s="191" t="s">
        <v>35</v>
      </c>
      <c r="E50" s="192"/>
      <c r="F50" s="40">
        <f>F49</f>
        <v>11486</v>
      </c>
      <c r="G50" s="40">
        <f aca="true" t="shared" si="35" ref="G50:V50">G49</f>
        <v>0</v>
      </c>
      <c r="H50" s="40">
        <f t="shared" si="35"/>
        <v>25000</v>
      </c>
      <c r="I50" s="40">
        <f t="shared" si="35"/>
        <v>36486</v>
      </c>
      <c r="J50" s="40">
        <f t="shared" si="35"/>
        <v>12347.449999999999</v>
      </c>
      <c r="K50" s="40">
        <f t="shared" si="35"/>
        <v>0</v>
      </c>
      <c r="L50" s="40">
        <f t="shared" si="35"/>
        <v>26250</v>
      </c>
      <c r="M50" s="40">
        <f t="shared" si="35"/>
        <v>38597.45</v>
      </c>
      <c r="N50" s="40">
        <f t="shared" si="35"/>
        <v>13273.508749999999</v>
      </c>
      <c r="O50" s="40">
        <f t="shared" si="35"/>
        <v>0</v>
      </c>
      <c r="P50" s="40">
        <f t="shared" si="35"/>
        <v>27562.5</v>
      </c>
      <c r="Q50" s="40">
        <f t="shared" si="35"/>
        <v>40836.00875</v>
      </c>
      <c r="R50" s="40">
        <f t="shared" si="35"/>
        <v>14269.021906249998</v>
      </c>
      <c r="S50" s="40">
        <f t="shared" si="35"/>
        <v>0</v>
      </c>
      <c r="T50" s="40">
        <f t="shared" si="35"/>
        <v>28940.625</v>
      </c>
      <c r="U50" s="40">
        <f t="shared" si="35"/>
        <v>43209.64690625</v>
      </c>
      <c r="V50" s="40">
        <f t="shared" si="35"/>
        <v>159129.10565624997</v>
      </c>
    </row>
    <row r="51" spans="1:22" ht="12.75">
      <c r="A51" s="185"/>
      <c r="B51" s="149" t="s">
        <v>36</v>
      </c>
      <c r="C51" s="149"/>
      <c r="D51" s="149"/>
      <c r="E51" s="149"/>
      <c r="F51" s="31">
        <f>F48+F50</f>
        <v>46486</v>
      </c>
      <c r="G51" s="31">
        <f aca="true" t="shared" si="36" ref="G51:V51">G48+G50</f>
        <v>0</v>
      </c>
      <c r="H51" s="31">
        <f t="shared" si="36"/>
        <v>40000</v>
      </c>
      <c r="I51" s="31">
        <f t="shared" si="36"/>
        <v>61486</v>
      </c>
      <c r="J51" s="31">
        <f t="shared" si="36"/>
        <v>23097.449999999997</v>
      </c>
      <c r="K51" s="31">
        <f t="shared" si="36"/>
        <v>0</v>
      </c>
      <c r="L51" s="31">
        <f t="shared" si="36"/>
        <v>42000</v>
      </c>
      <c r="M51" s="31">
        <f t="shared" si="36"/>
        <v>65097.45</v>
      </c>
      <c r="N51" s="31">
        <f t="shared" si="36"/>
        <v>24829.75875</v>
      </c>
      <c r="O51" s="31">
        <f t="shared" si="36"/>
        <v>0</v>
      </c>
      <c r="P51" s="31">
        <f t="shared" si="36"/>
        <v>44100</v>
      </c>
      <c r="Q51" s="31">
        <f t="shared" si="36"/>
        <v>68929.75875000001</v>
      </c>
      <c r="R51" s="31">
        <f t="shared" si="36"/>
        <v>26691.990656249996</v>
      </c>
      <c r="S51" s="31">
        <f t="shared" si="36"/>
        <v>0</v>
      </c>
      <c r="T51" s="31">
        <f t="shared" si="36"/>
        <v>46305</v>
      </c>
      <c r="U51" s="31">
        <f t="shared" si="36"/>
        <v>72996.99065625</v>
      </c>
      <c r="V51" s="31">
        <f t="shared" si="36"/>
        <v>268510.19940625</v>
      </c>
    </row>
    <row r="52" spans="1:22" ht="76.5" customHeight="1">
      <c r="A52" s="185"/>
      <c r="B52" s="193" t="s">
        <v>282</v>
      </c>
      <c r="C52" s="178" t="s">
        <v>84</v>
      </c>
      <c r="D52" s="34" t="s">
        <v>80</v>
      </c>
      <c r="E52" s="15" t="s">
        <v>85</v>
      </c>
      <c r="F52" s="24">
        <v>50000</v>
      </c>
      <c r="G52" s="24">
        <v>0</v>
      </c>
      <c r="H52" s="24">
        <v>500000</v>
      </c>
      <c r="I52" s="24">
        <f>F52+G52+H52</f>
        <v>550000</v>
      </c>
      <c r="J52" s="24">
        <f aca="true" t="shared" si="37" ref="J52:L55">F52*J$3</f>
        <v>53750</v>
      </c>
      <c r="K52" s="24">
        <f t="shared" si="37"/>
        <v>0</v>
      </c>
      <c r="L52" s="24">
        <f t="shared" si="37"/>
        <v>525000</v>
      </c>
      <c r="M52" s="24">
        <f>J52+K52+L52</f>
        <v>578750</v>
      </c>
      <c r="N52" s="24">
        <f aca="true" t="shared" si="38" ref="N52:P55">J52*N$3</f>
        <v>57781.25</v>
      </c>
      <c r="O52" s="24">
        <f t="shared" si="38"/>
        <v>0</v>
      </c>
      <c r="P52" s="24">
        <f t="shared" si="38"/>
        <v>551250</v>
      </c>
      <c r="Q52" s="24">
        <f>N52+O52+P52</f>
        <v>609031.25</v>
      </c>
      <c r="R52" s="24">
        <f aca="true" t="shared" si="39" ref="R52:T55">N52*R$3</f>
        <v>62114.84375</v>
      </c>
      <c r="S52" s="24">
        <f t="shared" si="39"/>
        <v>0</v>
      </c>
      <c r="T52" s="24">
        <f t="shared" si="39"/>
        <v>578812.5</v>
      </c>
      <c r="U52" s="24">
        <f>R52+S52+T52</f>
        <v>640927.34375</v>
      </c>
      <c r="V52" s="24">
        <f>I52+M52+Q52+U52</f>
        <v>2378708.59375</v>
      </c>
    </row>
    <row r="53" spans="1:22" ht="63.75">
      <c r="A53" s="185"/>
      <c r="B53" s="194"/>
      <c r="C53" s="179"/>
      <c r="D53" s="34" t="s">
        <v>81</v>
      </c>
      <c r="E53" s="15" t="s">
        <v>86</v>
      </c>
      <c r="F53" s="23">
        <v>25000</v>
      </c>
      <c r="G53" s="35">
        <v>0</v>
      </c>
      <c r="H53" s="24">
        <v>0</v>
      </c>
      <c r="I53" s="24">
        <f>F53+G53+H53</f>
        <v>25000</v>
      </c>
      <c r="J53" s="24">
        <f t="shared" si="37"/>
        <v>26875</v>
      </c>
      <c r="K53" s="24">
        <f t="shared" si="37"/>
        <v>0</v>
      </c>
      <c r="L53" s="24">
        <f t="shared" si="37"/>
        <v>0</v>
      </c>
      <c r="M53" s="24">
        <f>J53+K53+L53</f>
        <v>26875</v>
      </c>
      <c r="N53" s="24">
        <f t="shared" si="38"/>
        <v>28890.625</v>
      </c>
      <c r="O53" s="24">
        <f t="shared" si="38"/>
        <v>0</v>
      </c>
      <c r="P53" s="24">
        <f t="shared" si="38"/>
        <v>0</v>
      </c>
      <c r="Q53" s="24">
        <f>N53+O53+P53</f>
        <v>28890.625</v>
      </c>
      <c r="R53" s="24">
        <f t="shared" si="39"/>
        <v>31057.421875</v>
      </c>
      <c r="S53" s="24">
        <f t="shared" si="39"/>
        <v>0</v>
      </c>
      <c r="T53" s="24">
        <f t="shared" si="39"/>
        <v>0</v>
      </c>
      <c r="U53" s="24">
        <f>R53+S53+T53</f>
        <v>31057.421875</v>
      </c>
      <c r="V53" s="24">
        <f>I53+M53+Q53+U53</f>
        <v>111823.046875</v>
      </c>
    </row>
    <row r="54" spans="1:22" ht="38.25">
      <c r="A54" s="185"/>
      <c r="B54" s="194"/>
      <c r="C54" s="179"/>
      <c r="D54" s="34" t="s">
        <v>82</v>
      </c>
      <c r="E54" s="15" t="s">
        <v>301</v>
      </c>
      <c r="F54" s="23">
        <v>50000</v>
      </c>
      <c r="G54" s="24">
        <v>0</v>
      </c>
      <c r="H54" s="24">
        <v>0</v>
      </c>
      <c r="I54" s="24">
        <f>F54+G54+H54</f>
        <v>50000</v>
      </c>
      <c r="J54" s="24">
        <f t="shared" si="37"/>
        <v>53750</v>
      </c>
      <c r="K54" s="24">
        <f t="shared" si="37"/>
        <v>0</v>
      </c>
      <c r="L54" s="24">
        <f t="shared" si="37"/>
        <v>0</v>
      </c>
      <c r="M54" s="24">
        <f>J54+K54+L54</f>
        <v>53750</v>
      </c>
      <c r="N54" s="24">
        <f t="shared" si="38"/>
        <v>57781.25</v>
      </c>
      <c r="O54" s="24">
        <f t="shared" si="38"/>
        <v>0</v>
      </c>
      <c r="P54" s="24">
        <f t="shared" si="38"/>
        <v>0</v>
      </c>
      <c r="Q54" s="24">
        <f>N54+O54+P54</f>
        <v>57781.25</v>
      </c>
      <c r="R54" s="24">
        <f t="shared" si="39"/>
        <v>62114.84375</v>
      </c>
      <c r="S54" s="24">
        <f t="shared" si="39"/>
        <v>0</v>
      </c>
      <c r="T54" s="24">
        <f t="shared" si="39"/>
        <v>0</v>
      </c>
      <c r="U54" s="24">
        <f>R54+S54+T54</f>
        <v>62114.84375</v>
      </c>
      <c r="V54" s="24">
        <f>I54+M54+Q54+U54</f>
        <v>223646.09375</v>
      </c>
    </row>
    <row r="55" spans="1:22" ht="38.25">
      <c r="A55" s="185"/>
      <c r="B55" s="194"/>
      <c r="C55" s="180"/>
      <c r="D55" s="34" t="s">
        <v>83</v>
      </c>
      <c r="E55" s="15" t="s">
        <v>88</v>
      </c>
      <c r="F55" s="23">
        <v>30000</v>
      </c>
      <c r="G55" s="24">
        <v>0</v>
      </c>
      <c r="H55" s="24">
        <v>0</v>
      </c>
      <c r="I55" s="24">
        <f>F55+G55+H55</f>
        <v>30000</v>
      </c>
      <c r="J55" s="24">
        <f t="shared" si="37"/>
        <v>32250</v>
      </c>
      <c r="K55" s="24">
        <f t="shared" si="37"/>
        <v>0</v>
      </c>
      <c r="L55" s="24">
        <f t="shared" si="37"/>
        <v>0</v>
      </c>
      <c r="M55" s="24">
        <f>J55+K55+L55</f>
        <v>32250</v>
      </c>
      <c r="N55" s="24">
        <f t="shared" si="38"/>
        <v>34668.75</v>
      </c>
      <c r="O55" s="24">
        <f t="shared" si="38"/>
        <v>0</v>
      </c>
      <c r="P55" s="24">
        <f t="shared" si="38"/>
        <v>0</v>
      </c>
      <c r="Q55" s="24">
        <f>N55+O55+P55</f>
        <v>34668.75</v>
      </c>
      <c r="R55" s="24">
        <f t="shared" si="39"/>
        <v>37268.90625</v>
      </c>
      <c r="S55" s="24">
        <f t="shared" si="39"/>
        <v>0</v>
      </c>
      <c r="T55" s="24">
        <f t="shared" si="39"/>
        <v>0</v>
      </c>
      <c r="U55" s="24">
        <f>R55+S55+T55</f>
        <v>37268.90625</v>
      </c>
      <c r="V55" s="24">
        <f>I55+M55+Q55+U55</f>
        <v>134187.65625</v>
      </c>
    </row>
    <row r="56" spans="1:22" ht="12.75">
      <c r="A56" s="185"/>
      <c r="B56" s="194"/>
      <c r="C56" s="129"/>
      <c r="D56" s="34"/>
      <c r="E56" s="102"/>
      <c r="F56" s="40">
        <f>F52+F53+F54+F55</f>
        <v>155000</v>
      </c>
      <c r="G56" s="40">
        <f aca="true" t="shared" si="40" ref="G56:V56">G52+G53+G54+G55</f>
        <v>0</v>
      </c>
      <c r="H56" s="40">
        <f t="shared" si="40"/>
        <v>500000</v>
      </c>
      <c r="I56" s="40">
        <f t="shared" si="40"/>
        <v>655000</v>
      </c>
      <c r="J56" s="40">
        <f t="shared" si="40"/>
        <v>166625</v>
      </c>
      <c r="K56" s="40">
        <f t="shared" si="40"/>
        <v>0</v>
      </c>
      <c r="L56" s="40">
        <f t="shared" si="40"/>
        <v>525000</v>
      </c>
      <c r="M56" s="40">
        <f t="shared" si="40"/>
        <v>691625</v>
      </c>
      <c r="N56" s="40">
        <f t="shared" si="40"/>
        <v>179121.875</v>
      </c>
      <c r="O56" s="40">
        <f t="shared" si="40"/>
        <v>0</v>
      </c>
      <c r="P56" s="40">
        <f t="shared" si="40"/>
        <v>551250</v>
      </c>
      <c r="Q56" s="40">
        <f t="shared" si="40"/>
        <v>730371.875</v>
      </c>
      <c r="R56" s="40">
        <f t="shared" si="40"/>
        <v>192556.015625</v>
      </c>
      <c r="S56" s="40">
        <f t="shared" si="40"/>
        <v>0</v>
      </c>
      <c r="T56" s="40">
        <f t="shared" si="40"/>
        <v>578812.5</v>
      </c>
      <c r="U56" s="40">
        <f t="shared" si="40"/>
        <v>771368.515625</v>
      </c>
      <c r="V56" s="40">
        <f t="shared" si="40"/>
        <v>2848365.390625</v>
      </c>
    </row>
    <row r="57" spans="1:22" ht="25.5" customHeight="1">
      <c r="A57" s="185"/>
      <c r="B57" s="194"/>
      <c r="C57" s="178" t="s">
        <v>84</v>
      </c>
      <c r="D57" s="34"/>
      <c r="E57" s="15" t="s">
        <v>89</v>
      </c>
      <c r="F57" s="23">
        <v>50000</v>
      </c>
      <c r="G57" s="24">
        <v>0</v>
      </c>
      <c r="H57" s="24">
        <v>0</v>
      </c>
      <c r="I57" s="24">
        <f>F57+G57+H57</f>
        <v>50000</v>
      </c>
      <c r="J57" s="24">
        <f aca="true" t="shared" si="41" ref="J57:L60">F57*J$3</f>
        <v>53750</v>
      </c>
      <c r="K57" s="24">
        <f t="shared" si="41"/>
        <v>0</v>
      </c>
      <c r="L57" s="24">
        <f t="shared" si="41"/>
        <v>0</v>
      </c>
      <c r="M57" s="24">
        <f>J57+K57+L57</f>
        <v>53750</v>
      </c>
      <c r="N57" s="24">
        <f aca="true" t="shared" si="42" ref="N57:P60">J57*N$3</f>
        <v>57781.25</v>
      </c>
      <c r="O57" s="24">
        <f t="shared" si="42"/>
        <v>0</v>
      </c>
      <c r="P57" s="24">
        <f t="shared" si="42"/>
        <v>0</v>
      </c>
      <c r="Q57" s="24">
        <f>N57+O57+P57</f>
        <v>57781.25</v>
      </c>
      <c r="R57" s="24">
        <f aca="true" t="shared" si="43" ref="R57:T60">N57*R$3</f>
        <v>62114.84375</v>
      </c>
      <c r="S57" s="24">
        <f t="shared" si="43"/>
        <v>0</v>
      </c>
      <c r="T57" s="24">
        <f t="shared" si="43"/>
        <v>0</v>
      </c>
      <c r="U57" s="24">
        <f>R57+S57+T57</f>
        <v>62114.84375</v>
      </c>
      <c r="V57" s="24">
        <f>I57+M57+Q57+U57</f>
        <v>223646.09375</v>
      </c>
    </row>
    <row r="58" spans="1:22" ht="25.5">
      <c r="A58" s="185"/>
      <c r="B58" s="194"/>
      <c r="C58" s="179"/>
      <c r="D58" s="39"/>
      <c r="E58" s="15" t="s">
        <v>302</v>
      </c>
      <c r="F58" s="23">
        <v>20000</v>
      </c>
      <c r="G58" s="24">
        <v>0</v>
      </c>
      <c r="H58" s="24">
        <v>0</v>
      </c>
      <c r="I58" s="24">
        <f>F58+G58+H58</f>
        <v>20000</v>
      </c>
      <c r="J58" s="24">
        <f t="shared" si="41"/>
        <v>21500</v>
      </c>
      <c r="K58" s="24">
        <f t="shared" si="41"/>
        <v>0</v>
      </c>
      <c r="L58" s="24">
        <f t="shared" si="41"/>
        <v>0</v>
      </c>
      <c r="M58" s="24">
        <f>J58+K58+L58</f>
        <v>21500</v>
      </c>
      <c r="N58" s="24">
        <f t="shared" si="42"/>
        <v>23112.5</v>
      </c>
      <c r="O58" s="24">
        <f t="shared" si="42"/>
        <v>0</v>
      </c>
      <c r="P58" s="24">
        <f t="shared" si="42"/>
        <v>0</v>
      </c>
      <c r="Q58" s="24">
        <f>N58+O58+P58</f>
        <v>23112.5</v>
      </c>
      <c r="R58" s="24">
        <f t="shared" si="43"/>
        <v>24845.9375</v>
      </c>
      <c r="S58" s="24">
        <f t="shared" si="43"/>
        <v>0</v>
      </c>
      <c r="T58" s="24">
        <f t="shared" si="43"/>
        <v>0</v>
      </c>
      <c r="U58" s="24">
        <f>R58+S58+T58</f>
        <v>24845.9375</v>
      </c>
      <c r="V58" s="24">
        <f>I58+M58+Q58+U58</f>
        <v>89458.4375</v>
      </c>
    </row>
    <row r="59" spans="1:22" ht="38.25">
      <c r="A59" s="185"/>
      <c r="B59" s="194"/>
      <c r="C59" s="179"/>
      <c r="D59" s="28"/>
      <c r="E59" s="15" t="s">
        <v>91</v>
      </c>
      <c r="F59" s="23">
        <v>5000</v>
      </c>
      <c r="G59" s="24">
        <v>0</v>
      </c>
      <c r="H59" s="24">
        <v>0</v>
      </c>
      <c r="I59" s="24">
        <f>F59+G59+H59</f>
        <v>5000</v>
      </c>
      <c r="J59" s="24">
        <f t="shared" si="41"/>
        <v>5375</v>
      </c>
      <c r="K59" s="24">
        <f t="shared" si="41"/>
        <v>0</v>
      </c>
      <c r="L59" s="24">
        <f t="shared" si="41"/>
        <v>0</v>
      </c>
      <c r="M59" s="24">
        <f>J59+K59+L59</f>
        <v>5375</v>
      </c>
      <c r="N59" s="24">
        <f t="shared" si="42"/>
        <v>5778.125</v>
      </c>
      <c r="O59" s="24">
        <f t="shared" si="42"/>
        <v>0</v>
      </c>
      <c r="P59" s="24">
        <f t="shared" si="42"/>
        <v>0</v>
      </c>
      <c r="Q59" s="24">
        <f>N59+O59+P59</f>
        <v>5778.125</v>
      </c>
      <c r="R59" s="24">
        <f t="shared" si="43"/>
        <v>6211.484375</v>
      </c>
      <c r="S59" s="24">
        <f t="shared" si="43"/>
        <v>0</v>
      </c>
      <c r="T59" s="24">
        <f t="shared" si="43"/>
        <v>0</v>
      </c>
      <c r="U59" s="24">
        <f>R59+S59+T59</f>
        <v>6211.484375</v>
      </c>
      <c r="V59" s="24">
        <f>I59+M59+Q59+U59</f>
        <v>22364.609375</v>
      </c>
    </row>
    <row r="60" spans="1:22" ht="38.25">
      <c r="A60" s="185"/>
      <c r="B60" s="194"/>
      <c r="C60" s="180"/>
      <c r="D60" s="28"/>
      <c r="E60" s="15" t="s">
        <v>92</v>
      </c>
      <c r="F60" s="23">
        <v>90000</v>
      </c>
      <c r="G60" s="24">
        <v>0</v>
      </c>
      <c r="H60" s="24">
        <v>0</v>
      </c>
      <c r="I60" s="24">
        <f>F60+G60+H60</f>
        <v>90000</v>
      </c>
      <c r="J60" s="24">
        <f t="shared" si="41"/>
        <v>96750</v>
      </c>
      <c r="K60" s="24">
        <f t="shared" si="41"/>
        <v>0</v>
      </c>
      <c r="L60" s="24">
        <f t="shared" si="41"/>
        <v>0</v>
      </c>
      <c r="M60" s="24">
        <f>J60+K60+L60</f>
        <v>96750</v>
      </c>
      <c r="N60" s="24">
        <f t="shared" si="42"/>
        <v>104006.25</v>
      </c>
      <c r="O60" s="24">
        <f t="shared" si="42"/>
        <v>0</v>
      </c>
      <c r="P60" s="24">
        <f t="shared" si="42"/>
        <v>0</v>
      </c>
      <c r="Q60" s="24">
        <f>N60+O60+P60</f>
        <v>104006.25</v>
      </c>
      <c r="R60" s="24">
        <f t="shared" si="43"/>
        <v>111806.71875</v>
      </c>
      <c r="S60" s="24">
        <f t="shared" si="43"/>
        <v>0</v>
      </c>
      <c r="T60" s="24">
        <f t="shared" si="43"/>
        <v>0</v>
      </c>
      <c r="U60" s="24">
        <f>R60+S60+T60</f>
        <v>111806.71875</v>
      </c>
      <c r="V60" s="24">
        <f>I60+M60+Q60+U60</f>
        <v>402562.96875</v>
      </c>
    </row>
    <row r="61" spans="1:22" ht="12.75">
      <c r="A61" s="185"/>
      <c r="B61" s="195"/>
      <c r="C61" s="129"/>
      <c r="D61" s="38"/>
      <c r="E61" s="102"/>
      <c r="F61" s="40">
        <f>SUM(F57:F60)</f>
        <v>165000</v>
      </c>
      <c r="G61" s="40">
        <f aca="true" t="shared" si="44" ref="G61:V61">SUM(G57:G60)</f>
        <v>0</v>
      </c>
      <c r="H61" s="40">
        <f t="shared" si="44"/>
        <v>0</v>
      </c>
      <c r="I61" s="40">
        <f t="shared" si="44"/>
        <v>165000</v>
      </c>
      <c r="J61" s="40">
        <f t="shared" si="44"/>
        <v>177375</v>
      </c>
      <c r="K61" s="40">
        <f t="shared" si="44"/>
        <v>0</v>
      </c>
      <c r="L61" s="40">
        <f t="shared" si="44"/>
        <v>0</v>
      </c>
      <c r="M61" s="40">
        <f t="shared" si="44"/>
        <v>177375</v>
      </c>
      <c r="N61" s="40">
        <f t="shared" si="44"/>
        <v>190678.125</v>
      </c>
      <c r="O61" s="40">
        <f t="shared" si="44"/>
        <v>0</v>
      </c>
      <c r="P61" s="40">
        <f t="shared" si="44"/>
        <v>0</v>
      </c>
      <c r="Q61" s="40">
        <f t="shared" si="44"/>
        <v>190678.125</v>
      </c>
      <c r="R61" s="40">
        <f t="shared" si="44"/>
        <v>204978.984375</v>
      </c>
      <c r="S61" s="40">
        <f t="shared" si="44"/>
        <v>0</v>
      </c>
      <c r="T61" s="40">
        <f t="shared" si="44"/>
        <v>0</v>
      </c>
      <c r="U61" s="40">
        <f t="shared" si="44"/>
        <v>204978.984375</v>
      </c>
      <c r="V61" s="40">
        <f t="shared" si="44"/>
        <v>738032.109375</v>
      </c>
    </row>
    <row r="62" spans="1:22" ht="12.75">
      <c r="A62" s="185"/>
      <c r="B62" s="149" t="s">
        <v>36</v>
      </c>
      <c r="C62" s="149"/>
      <c r="D62" s="149"/>
      <c r="E62" s="149"/>
      <c r="F62" s="43">
        <f>+F56+F61</f>
        <v>320000</v>
      </c>
      <c r="G62" s="43">
        <f aca="true" t="shared" si="45" ref="G62:V62">+G56+G61</f>
        <v>0</v>
      </c>
      <c r="H62" s="43">
        <f t="shared" si="45"/>
        <v>500000</v>
      </c>
      <c r="I62" s="43">
        <f t="shared" si="45"/>
        <v>820000</v>
      </c>
      <c r="J62" s="43">
        <f t="shared" si="45"/>
        <v>344000</v>
      </c>
      <c r="K62" s="43">
        <f t="shared" si="45"/>
        <v>0</v>
      </c>
      <c r="L62" s="43">
        <f t="shared" si="45"/>
        <v>525000</v>
      </c>
      <c r="M62" s="43">
        <f t="shared" si="45"/>
        <v>869000</v>
      </c>
      <c r="N62" s="43">
        <f t="shared" si="45"/>
        <v>369800</v>
      </c>
      <c r="O62" s="43">
        <f t="shared" si="45"/>
        <v>0</v>
      </c>
      <c r="P62" s="43">
        <f t="shared" si="45"/>
        <v>551250</v>
      </c>
      <c r="Q62" s="43">
        <f t="shared" si="45"/>
        <v>921050</v>
      </c>
      <c r="R62" s="43">
        <f t="shared" si="45"/>
        <v>397535</v>
      </c>
      <c r="S62" s="43">
        <f t="shared" si="45"/>
        <v>0</v>
      </c>
      <c r="T62" s="43">
        <f t="shared" si="45"/>
        <v>578812.5</v>
      </c>
      <c r="U62" s="43">
        <f t="shared" si="45"/>
        <v>976347.5</v>
      </c>
      <c r="V62" s="43">
        <f t="shared" si="45"/>
        <v>3586397.5</v>
      </c>
    </row>
    <row r="63" spans="1:22" ht="51" customHeight="1">
      <c r="A63" s="185"/>
      <c r="B63" s="207" t="s">
        <v>93</v>
      </c>
      <c r="C63" s="178" t="s">
        <v>6</v>
      </c>
      <c r="D63" s="171" t="s">
        <v>94</v>
      </c>
      <c r="E63" s="15" t="s">
        <v>303</v>
      </c>
      <c r="F63" s="23">
        <v>10000</v>
      </c>
      <c r="G63" s="24">
        <v>0</v>
      </c>
      <c r="H63" s="24">
        <v>80000</v>
      </c>
      <c r="I63" s="24">
        <f>F63+G63+H63</f>
        <v>90000</v>
      </c>
      <c r="J63" s="24">
        <f>F63*J$3</f>
        <v>10750</v>
      </c>
      <c r="K63" s="24">
        <f>G63*K$3</f>
        <v>0</v>
      </c>
      <c r="L63" s="24">
        <f>H63*L$3</f>
        <v>84000</v>
      </c>
      <c r="M63" s="24">
        <f>J63+K63+L63</f>
        <v>94750</v>
      </c>
      <c r="N63" s="24">
        <f>J63*N$3</f>
        <v>11556.25</v>
      </c>
      <c r="O63" s="24">
        <f>K63*O$3</f>
        <v>0</v>
      </c>
      <c r="P63" s="24">
        <f>L63*P$3</f>
        <v>88200</v>
      </c>
      <c r="Q63" s="24">
        <f>N63+O63+P63</f>
        <v>99756.25</v>
      </c>
      <c r="R63" s="24">
        <f>N63*R$3</f>
        <v>12422.96875</v>
      </c>
      <c r="S63" s="24">
        <f>O63*S$3</f>
        <v>0</v>
      </c>
      <c r="T63" s="24">
        <f>P63*T$3</f>
        <v>92610</v>
      </c>
      <c r="U63" s="24">
        <f>R63+S63+T63</f>
        <v>105032.96875</v>
      </c>
      <c r="V63" s="24">
        <f>I63+M63+Q63+U63</f>
        <v>389539.21875</v>
      </c>
    </row>
    <row r="64" spans="1:22" ht="38.25">
      <c r="A64" s="185"/>
      <c r="B64" s="207"/>
      <c r="C64" s="179"/>
      <c r="D64" s="172"/>
      <c r="E64" s="15" t="s">
        <v>96</v>
      </c>
      <c r="F64" s="23">
        <v>15000</v>
      </c>
      <c r="G64" s="24">
        <v>0</v>
      </c>
      <c r="H64" s="24">
        <v>250000</v>
      </c>
      <c r="I64" s="24">
        <f>F64+G64+H64</f>
        <v>265000</v>
      </c>
      <c r="J64" s="24">
        <f aca="true" t="shared" si="46" ref="J64:L65">F64*J$3</f>
        <v>16125</v>
      </c>
      <c r="K64" s="24">
        <f t="shared" si="46"/>
        <v>0</v>
      </c>
      <c r="L64" s="24">
        <f t="shared" si="46"/>
        <v>262500</v>
      </c>
      <c r="M64" s="24">
        <f>J64+K64+L64</f>
        <v>278625</v>
      </c>
      <c r="N64" s="24">
        <f aca="true" t="shared" si="47" ref="N64:P65">J64*N$3</f>
        <v>17334.375</v>
      </c>
      <c r="O64" s="24">
        <f t="shared" si="47"/>
        <v>0</v>
      </c>
      <c r="P64" s="24">
        <f t="shared" si="47"/>
        <v>275625</v>
      </c>
      <c r="Q64" s="24">
        <f>N64+O64+P64</f>
        <v>292959.375</v>
      </c>
      <c r="R64" s="24">
        <f aca="true" t="shared" si="48" ref="R64:T65">N64*R$3</f>
        <v>18634.453125</v>
      </c>
      <c r="S64" s="24">
        <f t="shared" si="48"/>
        <v>0</v>
      </c>
      <c r="T64" s="24">
        <f t="shared" si="48"/>
        <v>289406.25</v>
      </c>
      <c r="U64" s="24">
        <f>R64+S64+T64</f>
        <v>308040.703125</v>
      </c>
      <c r="V64" s="24">
        <f>I64+M64+Q64+U64</f>
        <v>1144625.078125</v>
      </c>
    </row>
    <row r="65" spans="1:22" ht="51">
      <c r="A65" s="185"/>
      <c r="B65" s="207"/>
      <c r="C65" s="180"/>
      <c r="D65" s="172"/>
      <c r="E65" s="15" t="s">
        <v>97</v>
      </c>
      <c r="F65" s="23">
        <v>12000</v>
      </c>
      <c r="G65" s="24">
        <v>0</v>
      </c>
      <c r="H65" s="24">
        <v>0</v>
      </c>
      <c r="I65" s="24">
        <f>F65+G65+H65</f>
        <v>12000</v>
      </c>
      <c r="J65" s="24">
        <f t="shared" si="46"/>
        <v>12900</v>
      </c>
      <c r="K65" s="24">
        <f t="shared" si="46"/>
        <v>0</v>
      </c>
      <c r="L65" s="24">
        <f t="shared" si="46"/>
        <v>0</v>
      </c>
      <c r="M65" s="24">
        <f>J65+K65+L65</f>
        <v>12900</v>
      </c>
      <c r="N65" s="24">
        <f t="shared" si="47"/>
        <v>13867.5</v>
      </c>
      <c r="O65" s="24">
        <f t="shared" si="47"/>
        <v>0</v>
      </c>
      <c r="P65" s="24">
        <f t="shared" si="47"/>
        <v>0</v>
      </c>
      <c r="Q65" s="24">
        <f>N65+O65+P65</f>
        <v>13867.5</v>
      </c>
      <c r="R65" s="24">
        <f t="shared" si="48"/>
        <v>14907.5625</v>
      </c>
      <c r="S65" s="24">
        <f t="shared" si="48"/>
        <v>0</v>
      </c>
      <c r="T65" s="24">
        <f t="shared" si="48"/>
        <v>0</v>
      </c>
      <c r="U65" s="24">
        <f>R65+S65+T65</f>
        <v>14907.5625</v>
      </c>
      <c r="V65" s="24">
        <f>I65+M65+Q65+U65</f>
        <v>53675.0625</v>
      </c>
    </row>
    <row r="66" spans="1:22" ht="12.75">
      <c r="A66" s="185"/>
      <c r="B66" s="207"/>
      <c r="C66" s="130"/>
      <c r="D66" s="182"/>
      <c r="E66" s="102"/>
      <c r="F66" s="40">
        <f>SUM(F63:F65)</f>
        <v>37000</v>
      </c>
      <c r="G66" s="40">
        <f aca="true" t="shared" si="49" ref="G66:V66">SUM(G63:G65)</f>
        <v>0</v>
      </c>
      <c r="H66" s="40">
        <f t="shared" si="49"/>
        <v>330000</v>
      </c>
      <c r="I66" s="40">
        <f t="shared" si="49"/>
        <v>367000</v>
      </c>
      <c r="J66" s="40">
        <f t="shared" si="49"/>
        <v>39775</v>
      </c>
      <c r="K66" s="40">
        <f t="shared" si="49"/>
        <v>0</v>
      </c>
      <c r="L66" s="40">
        <f t="shared" si="49"/>
        <v>346500</v>
      </c>
      <c r="M66" s="40">
        <f t="shared" si="49"/>
        <v>386275</v>
      </c>
      <c r="N66" s="40">
        <f t="shared" si="49"/>
        <v>42758.125</v>
      </c>
      <c r="O66" s="40">
        <f t="shared" si="49"/>
        <v>0</v>
      </c>
      <c r="P66" s="40">
        <f t="shared" si="49"/>
        <v>363825</v>
      </c>
      <c r="Q66" s="40">
        <f t="shared" si="49"/>
        <v>406583.125</v>
      </c>
      <c r="R66" s="40">
        <f t="shared" si="49"/>
        <v>45964.984375</v>
      </c>
      <c r="S66" s="40">
        <f t="shared" si="49"/>
        <v>0</v>
      </c>
      <c r="T66" s="40">
        <f t="shared" si="49"/>
        <v>382016.25</v>
      </c>
      <c r="U66" s="40">
        <f t="shared" si="49"/>
        <v>427981.234375</v>
      </c>
      <c r="V66" s="40">
        <f t="shared" si="49"/>
        <v>1587839.359375</v>
      </c>
    </row>
    <row r="67" spans="1:22" ht="12.75">
      <c r="A67" s="185"/>
      <c r="B67" s="149" t="s">
        <v>36</v>
      </c>
      <c r="C67" s="149"/>
      <c r="D67" s="149"/>
      <c r="E67" s="149"/>
      <c r="F67" s="31">
        <f>SUM(F66)</f>
        <v>37000</v>
      </c>
      <c r="G67" s="31">
        <f aca="true" t="shared" si="50" ref="G67:V67">SUM(G66)</f>
        <v>0</v>
      </c>
      <c r="H67" s="31">
        <f t="shared" si="50"/>
        <v>330000</v>
      </c>
      <c r="I67" s="31">
        <f t="shared" si="50"/>
        <v>367000</v>
      </c>
      <c r="J67" s="31">
        <f t="shared" si="50"/>
        <v>39775</v>
      </c>
      <c r="K67" s="31">
        <f t="shared" si="50"/>
        <v>0</v>
      </c>
      <c r="L67" s="31">
        <f t="shared" si="50"/>
        <v>346500</v>
      </c>
      <c r="M67" s="31">
        <f t="shared" si="50"/>
        <v>386275</v>
      </c>
      <c r="N67" s="31">
        <f t="shared" si="50"/>
        <v>42758.125</v>
      </c>
      <c r="O67" s="31">
        <f t="shared" si="50"/>
        <v>0</v>
      </c>
      <c r="P67" s="31">
        <f t="shared" si="50"/>
        <v>363825</v>
      </c>
      <c r="Q67" s="31">
        <f t="shared" si="50"/>
        <v>406583.125</v>
      </c>
      <c r="R67" s="31">
        <f t="shared" si="50"/>
        <v>45964.984375</v>
      </c>
      <c r="S67" s="31">
        <f t="shared" si="50"/>
        <v>0</v>
      </c>
      <c r="T67" s="31">
        <f t="shared" si="50"/>
        <v>382016.25</v>
      </c>
      <c r="U67" s="31">
        <f t="shared" si="50"/>
        <v>427981.234375</v>
      </c>
      <c r="V67" s="31">
        <f t="shared" si="50"/>
        <v>1587839.359375</v>
      </c>
    </row>
    <row r="68" spans="1:22" ht="63.75" customHeight="1">
      <c r="A68" s="185"/>
      <c r="B68" s="208" t="s">
        <v>98</v>
      </c>
      <c r="C68" s="178" t="s">
        <v>7</v>
      </c>
      <c r="D68" s="171" t="s">
        <v>99</v>
      </c>
      <c r="E68" s="15" t="s">
        <v>304</v>
      </c>
      <c r="F68" s="23">
        <v>15000</v>
      </c>
      <c r="G68" s="24">
        <v>0</v>
      </c>
      <c r="H68" s="24">
        <v>500000</v>
      </c>
      <c r="I68" s="24">
        <f>F68+G68+H68</f>
        <v>515000</v>
      </c>
      <c r="J68" s="24">
        <f aca="true" t="shared" si="51" ref="J68:L69">F68*J$3</f>
        <v>16125</v>
      </c>
      <c r="K68" s="24">
        <f t="shared" si="51"/>
        <v>0</v>
      </c>
      <c r="L68" s="24">
        <f t="shared" si="51"/>
        <v>525000</v>
      </c>
      <c r="M68" s="24">
        <f>J68+K68+L68</f>
        <v>541125</v>
      </c>
      <c r="N68" s="24">
        <f aca="true" t="shared" si="52" ref="N68:P69">J68*N$3</f>
        <v>17334.375</v>
      </c>
      <c r="O68" s="24">
        <f t="shared" si="52"/>
        <v>0</v>
      </c>
      <c r="P68" s="24">
        <f t="shared" si="52"/>
        <v>551250</v>
      </c>
      <c r="Q68" s="24">
        <f>N68+O68+P68</f>
        <v>568584.375</v>
      </c>
      <c r="R68" s="24">
        <f aca="true" t="shared" si="53" ref="R68:T69">N68*R$3</f>
        <v>18634.453125</v>
      </c>
      <c r="S68" s="24">
        <f t="shared" si="53"/>
        <v>0</v>
      </c>
      <c r="T68" s="24">
        <f t="shared" si="53"/>
        <v>578812.5</v>
      </c>
      <c r="U68" s="24">
        <f>R68+S68+T68</f>
        <v>597446.953125</v>
      </c>
      <c r="V68" s="24">
        <f>I68+M68+Q68+U68</f>
        <v>2222156.328125</v>
      </c>
    </row>
    <row r="69" spans="1:22" ht="51">
      <c r="A69" s="185"/>
      <c r="B69" s="208"/>
      <c r="C69" s="180"/>
      <c r="D69" s="182"/>
      <c r="E69" s="15" t="s">
        <v>101</v>
      </c>
      <c r="F69" s="23">
        <v>20000</v>
      </c>
      <c r="G69" s="24">
        <v>0</v>
      </c>
      <c r="H69" s="24">
        <v>60000</v>
      </c>
      <c r="I69" s="24">
        <f>F69+G69+H69</f>
        <v>80000</v>
      </c>
      <c r="J69" s="24">
        <f t="shared" si="51"/>
        <v>21500</v>
      </c>
      <c r="K69" s="24">
        <f t="shared" si="51"/>
        <v>0</v>
      </c>
      <c r="L69" s="24">
        <f t="shared" si="51"/>
        <v>63000</v>
      </c>
      <c r="M69" s="24">
        <f>J69+K69+L69</f>
        <v>84500</v>
      </c>
      <c r="N69" s="24">
        <f t="shared" si="52"/>
        <v>23112.5</v>
      </c>
      <c r="O69" s="24">
        <f t="shared" si="52"/>
        <v>0</v>
      </c>
      <c r="P69" s="24">
        <f t="shared" si="52"/>
        <v>66150</v>
      </c>
      <c r="Q69" s="24">
        <f>N69+O69+P69</f>
        <v>89262.5</v>
      </c>
      <c r="R69" s="24">
        <f t="shared" si="53"/>
        <v>24845.9375</v>
      </c>
      <c r="S69" s="24">
        <f t="shared" si="53"/>
        <v>0</v>
      </c>
      <c r="T69" s="24">
        <f t="shared" si="53"/>
        <v>69457.5</v>
      </c>
      <c r="U69" s="24">
        <f>R69+S69+T69</f>
        <v>94303.4375</v>
      </c>
      <c r="V69" s="24">
        <f>I69+M69+Q69+U69</f>
        <v>348065.9375</v>
      </c>
    </row>
    <row r="70" spans="1:22" ht="12.75">
      <c r="A70" s="185"/>
      <c r="B70" s="208"/>
      <c r="C70" s="131"/>
      <c r="D70" s="49"/>
      <c r="E70" s="102"/>
      <c r="F70" s="40">
        <f>F68+F69</f>
        <v>35000</v>
      </c>
      <c r="G70" s="40">
        <f aca="true" t="shared" si="54" ref="G70:V70">G68+G69</f>
        <v>0</v>
      </c>
      <c r="H70" s="40">
        <f t="shared" si="54"/>
        <v>560000</v>
      </c>
      <c r="I70" s="40">
        <f t="shared" si="54"/>
        <v>595000</v>
      </c>
      <c r="J70" s="40">
        <f t="shared" si="54"/>
        <v>37625</v>
      </c>
      <c r="K70" s="40">
        <f t="shared" si="54"/>
        <v>0</v>
      </c>
      <c r="L70" s="40">
        <f t="shared" si="54"/>
        <v>588000</v>
      </c>
      <c r="M70" s="40">
        <f t="shared" si="54"/>
        <v>625625</v>
      </c>
      <c r="N70" s="40">
        <f t="shared" si="54"/>
        <v>40446.875</v>
      </c>
      <c r="O70" s="40">
        <f t="shared" si="54"/>
        <v>0</v>
      </c>
      <c r="P70" s="40">
        <f t="shared" si="54"/>
        <v>617400</v>
      </c>
      <c r="Q70" s="40">
        <f t="shared" si="54"/>
        <v>657846.875</v>
      </c>
      <c r="R70" s="40">
        <f t="shared" si="54"/>
        <v>43480.390625</v>
      </c>
      <c r="S70" s="40">
        <f t="shared" si="54"/>
        <v>0</v>
      </c>
      <c r="T70" s="40">
        <f t="shared" si="54"/>
        <v>648270</v>
      </c>
      <c r="U70" s="40">
        <f t="shared" si="54"/>
        <v>691750.390625</v>
      </c>
      <c r="V70" s="40">
        <f t="shared" si="54"/>
        <v>2570222.265625</v>
      </c>
    </row>
    <row r="71" spans="1:22" ht="12.75">
      <c r="A71" s="185"/>
      <c r="B71" s="149" t="s">
        <v>36</v>
      </c>
      <c r="C71" s="149"/>
      <c r="D71" s="149"/>
      <c r="E71" s="149"/>
      <c r="F71" s="43">
        <f>F70</f>
        <v>35000</v>
      </c>
      <c r="G71" s="43">
        <f aca="true" t="shared" si="55" ref="G71:V71">G70</f>
        <v>0</v>
      </c>
      <c r="H71" s="43">
        <f t="shared" si="55"/>
        <v>560000</v>
      </c>
      <c r="I71" s="43">
        <f t="shared" si="55"/>
        <v>595000</v>
      </c>
      <c r="J71" s="43">
        <f t="shared" si="55"/>
        <v>37625</v>
      </c>
      <c r="K71" s="43">
        <f t="shared" si="55"/>
        <v>0</v>
      </c>
      <c r="L71" s="43">
        <f t="shared" si="55"/>
        <v>588000</v>
      </c>
      <c r="M71" s="43">
        <f t="shared" si="55"/>
        <v>625625</v>
      </c>
      <c r="N71" s="43">
        <f t="shared" si="55"/>
        <v>40446.875</v>
      </c>
      <c r="O71" s="43">
        <f t="shared" si="55"/>
        <v>0</v>
      </c>
      <c r="P71" s="43">
        <f t="shared" si="55"/>
        <v>617400</v>
      </c>
      <c r="Q71" s="43">
        <f t="shared" si="55"/>
        <v>657846.875</v>
      </c>
      <c r="R71" s="43">
        <f t="shared" si="55"/>
        <v>43480.390625</v>
      </c>
      <c r="S71" s="43">
        <f t="shared" si="55"/>
        <v>0</v>
      </c>
      <c r="T71" s="43">
        <f t="shared" si="55"/>
        <v>648270</v>
      </c>
      <c r="U71" s="43">
        <f t="shared" si="55"/>
        <v>691750.390625</v>
      </c>
      <c r="V71" s="43">
        <f t="shared" si="55"/>
        <v>2570222.265625</v>
      </c>
    </row>
    <row r="72" spans="1:22" ht="51" customHeight="1">
      <c r="A72" s="185"/>
      <c r="B72" s="204" t="s">
        <v>102</v>
      </c>
      <c r="C72" s="173" t="s">
        <v>106</v>
      </c>
      <c r="D72" s="27" t="s">
        <v>103</v>
      </c>
      <c r="E72" s="15" t="s">
        <v>107</v>
      </c>
      <c r="F72" s="23">
        <v>5000</v>
      </c>
      <c r="G72" s="24">
        <v>0</v>
      </c>
      <c r="H72" s="24">
        <v>0</v>
      </c>
      <c r="I72" s="24">
        <f>F72+G72+H72</f>
        <v>5000</v>
      </c>
      <c r="J72" s="24">
        <f>F72*J$3</f>
        <v>5375</v>
      </c>
      <c r="K72" s="24">
        <f aca="true" t="shared" si="56" ref="J72:L73">G72*K$3</f>
        <v>0</v>
      </c>
      <c r="L72" s="24">
        <f t="shared" si="56"/>
        <v>0</v>
      </c>
      <c r="M72" s="24">
        <f>J72+K72+L72</f>
        <v>5375</v>
      </c>
      <c r="N72" s="24">
        <f aca="true" t="shared" si="57" ref="N72:P73">J72*N$3</f>
        <v>5778.125</v>
      </c>
      <c r="O72" s="24">
        <f t="shared" si="57"/>
        <v>0</v>
      </c>
      <c r="P72" s="24">
        <f t="shared" si="57"/>
        <v>0</v>
      </c>
      <c r="Q72" s="24">
        <f>N72+O72+P72</f>
        <v>5778.125</v>
      </c>
      <c r="R72" s="24">
        <f aca="true" t="shared" si="58" ref="R72:T73">N72*R$3</f>
        <v>6211.484375</v>
      </c>
      <c r="S72" s="24">
        <f t="shared" si="58"/>
        <v>0</v>
      </c>
      <c r="T72" s="24">
        <f t="shared" si="58"/>
        <v>0</v>
      </c>
      <c r="U72" s="24">
        <f>R72+S72+T72</f>
        <v>6211.484375</v>
      </c>
      <c r="V72" s="24">
        <f>I72+M72+Q72+U72</f>
        <v>22364.609375</v>
      </c>
    </row>
    <row r="73" spans="1:22" ht="76.5">
      <c r="A73" s="185"/>
      <c r="B73" s="205"/>
      <c r="C73" s="174"/>
      <c r="D73" s="63" t="s">
        <v>104</v>
      </c>
      <c r="E73" s="15" t="s">
        <v>305</v>
      </c>
      <c r="F73" s="23"/>
      <c r="G73" s="24">
        <v>5000</v>
      </c>
      <c r="H73" s="24">
        <v>0</v>
      </c>
      <c r="I73" s="24">
        <f>F73+G73+H73</f>
        <v>5000</v>
      </c>
      <c r="J73" s="24">
        <f t="shared" si="56"/>
        <v>0</v>
      </c>
      <c r="K73" s="24">
        <f t="shared" si="56"/>
        <v>5250</v>
      </c>
      <c r="L73" s="24">
        <f t="shared" si="56"/>
        <v>0</v>
      </c>
      <c r="M73" s="24">
        <f>J73+K73+L73</f>
        <v>5250</v>
      </c>
      <c r="N73" s="24">
        <f t="shared" si="57"/>
        <v>0</v>
      </c>
      <c r="O73" s="24">
        <f t="shared" si="57"/>
        <v>5512.5</v>
      </c>
      <c r="P73" s="24">
        <f t="shared" si="57"/>
        <v>0</v>
      </c>
      <c r="Q73" s="24">
        <f>N73+O73+P73</f>
        <v>5512.5</v>
      </c>
      <c r="R73" s="24">
        <f t="shared" si="58"/>
        <v>0</v>
      </c>
      <c r="S73" s="24">
        <f t="shared" si="58"/>
        <v>5788.125</v>
      </c>
      <c r="T73" s="24">
        <f t="shared" si="58"/>
        <v>0</v>
      </c>
      <c r="U73" s="24">
        <f>R73+S73+T73</f>
        <v>5788.125</v>
      </c>
      <c r="V73" s="24">
        <f aca="true" t="shared" si="59" ref="V73:V92">I73+M73+Q73+U73</f>
        <v>21550.625</v>
      </c>
    </row>
    <row r="74" spans="1:22" ht="12.75">
      <c r="A74" s="185"/>
      <c r="B74" s="205"/>
      <c r="C74" s="119"/>
      <c r="D74" s="28"/>
      <c r="E74" s="106"/>
      <c r="F74" s="31">
        <f>SUM(F72:F73)</f>
        <v>5000</v>
      </c>
      <c r="G74" s="31">
        <f aca="true" t="shared" si="60" ref="G74:V74">SUM(G72:G73)</f>
        <v>5000</v>
      </c>
      <c r="H74" s="31">
        <f t="shared" si="60"/>
        <v>0</v>
      </c>
      <c r="I74" s="31">
        <f t="shared" si="60"/>
        <v>10000</v>
      </c>
      <c r="J74" s="31">
        <f t="shared" si="60"/>
        <v>5375</v>
      </c>
      <c r="K74" s="31">
        <f t="shared" si="60"/>
        <v>5250</v>
      </c>
      <c r="L74" s="31">
        <f t="shared" si="60"/>
        <v>0</v>
      </c>
      <c r="M74" s="31">
        <f t="shared" si="60"/>
        <v>10625</v>
      </c>
      <c r="N74" s="31">
        <f t="shared" si="60"/>
        <v>5778.125</v>
      </c>
      <c r="O74" s="31">
        <f t="shared" si="60"/>
        <v>5512.5</v>
      </c>
      <c r="P74" s="31">
        <f t="shared" si="60"/>
        <v>0</v>
      </c>
      <c r="Q74" s="31">
        <f t="shared" si="60"/>
        <v>11290.625</v>
      </c>
      <c r="R74" s="31">
        <f t="shared" si="60"/>
        <v>6211.484375</v>
      </c>
      <c r="S74" s="31">
        <f t="shared" si="60"/>
        <v>5788.125</v>
      </c>
      <c r="T74" s="31">
        <f t="shared" si="60"/>
        <v>0</v>
      </c>
      <c r="U74" s="31">
        <f t="shared" si="60"/>
        <v>11999.609375</v>
      </c>
      <c r="V74" s="31">
        <f t="shared" si="60"/>
        <v>43915.234375</v>
      </c>
    </row>
    <row r="75" spans="1:22" ht="63.75">
      <c r="A75" s="185"/>
      <c r="B75" s="205"/>
      <c r="C75" s="107" t="s">
        <v>109</v>
      </c>
      <c r="D75" s="63"/>
      <c r="E75" s="15" t="s">
        <v>110</v>
      </c>
      <c r="F75" s="23">
        <v>16093</v>
      </c>
      <c r="G75" s="24">
        <v>0</v>
      </c>
      <c r="H75" s="24">
        <v>65000</v>
      </c>
      <c r="I75" s="24">
        <f>F75+G75+H75</f>
        <v>81093</v>
      </c>
      <c r="J75" s="24">
        <f>F75*J$3</f>
        <v>17299.975</v>
      </c>
      <c r="K75" s="24">
        <f>G75*K$3</f>
        <v>0</v>
      </c>
      <c r="L75" s="24">
        <f>H75*L$3</f>
        <v>68250</v>
      </c>
      <c r="M75" s="24">
        <f>J75+K75+L75</f>
        <v>85549.975</v>
      </c>
      <c r="N75" s="24">
        <f>J75*N$3</f>
        <v>18597.473124999997</v>
      </c>
      <c r="O75" s="24">
        <f>K75*O$3</f>
        <v>0</v>
      </c>
      <c r="P75" s="24">
        <f>L75*P$3</f>
        <v>71662.5</v>
      </c>
      <c r="Q75" s="24">
        <f>N75+O75+P75</f>
        <v>90259.97312499999</v>
      </c>
      <c r="R75" s="24">
        <f>N75*R$3</f>
        <v>19992.283609374997</v>
      </c>
      <c r="S75" s="24">
        <f>O75*S$3</f>
        <v>0</v>
      </c>
      <c r="T75" s="24">
        <f>P75*T$3</f>
        <v>75245.625</v>
      </c>
      <c r="U75" s="24">
        <f>R75+S75+T75</f>
        <v>95237.908609375</v>
      </c>
      <c r="V75" s="24">
        <f t="shared" si="59"/>
        <v>352140.856734375</v>
      </c>
    </row>
    <row r="76" spans="1:22" ht="12.75">
      <c r="A76" s="185"/>
      <c r="B76" s="205"/>
      <c r="C76" s="119"/>
      <c r="D76" s="63"/>
      <c r="E76" s="102"/>
      <c r="F76" s="40">
        <f>F75</f>
        <v>16093</v>
      </c>
      <c r="G76" s="40">
        <f aca="true" t="shared" si="61" ref="G76:V76">G75</f>
        <v>0</v>
      </c>
      <c r="H76" s="40">
        <f t="shared" si="61"/>
        <v>65000</v>
      </c>
      <c r="I76" s="40">
        <f t="shared" si="61"/>
        <v>81093</v>
      </c>
      <c r="J76" s="40">
        <f t="shared" si="61"/>
        <v>17299.975</v>
      </c>
      <c r="K76" s="40">
        <f t="shared" si="61"/>
        <v>0</v>
      </c>
      <c r="L76" s="40">
        <f t="shared" si="61"/>
        <v>68250</v>
      </c>
      <c r="M76" s="40">
        <f t="shared" si="61"/>
        <v>85549.975</v>
      </c>
      <c r="N76" s="40">
        <f t="shared" si="61"/>
        <v>18597.473124999997</v>
      </c>
      <c r="O76" s="40">
        <f t="shared" si="61"/>
        <v>0</v>
      </c>
      <c r="P76" s="40">
        <f t="shared" si="61"/>
        <v>71662.5</v>
      </c>
      <c r="Q76" s="40">
        <f t="shared" si="61"/>
        <v>90259.97312499999</v>
      </c>
      <c r="R76" s="40">
        <f t="shared" si="61"/>
        <v>19992.283609374997</v>
      </c>
      <c r="S76" s="40">
        <f t="shared" si="61"/>
        <v>0</v>
      </c>
      <c r="T76" s="40">
        <f t="shared" si="61"/>
        <v>75245.625</v>
      </c>
      <c r="U76" s="40">
        <f t="shared" si="61"/>
        <v>95237.908609375</v>
      </c>
      <c r="V76" s="40">
        <f t="shared" si="61"/>
        <v>352140.856734375</v>
      </c>
    </row>
    <row r="77" spans="1:22" ht="51" customHeight="1">
      <c r="A77" s="185"/>
      <c r="B77" s="205"/>
      <c r="C77" s="173" t="s">
        <v>111</v>
      </c>
      <c r="D77" s="63" t="s">
        <v>105</v>
      </c>
      <c r="E77" s="15" t="s">
        <v>112</v>
      </c>
      <c r="F77" s="23">
        <v>15000</v>
      </c>
      <c r="G77" s="24">
        <v>0</v>
      </c>
      <c r="H77" s="24">
        <v>0</v>
      </c>
      <c r="I77" s="24">
        <f>F77+G77+H77</f>
        <v>15000</v>
      </c>
      <c r="J77" s="24">
        <f aca="true" t="shared" si="62" ref="J77:L78">F77*J$3</f>
        <v>16125</v>
      </c>
      <c r="K77" s="24">
        <f t="shared" si="62"/>
        <v>0</v>
      </c>
      <c r="L77" s="24">
        <f t="shared" si="62"/>
        <v>0</v>
      </c>
      <c r="M77" s="24">
        <f>J77+K77+L77</f>
        <v>16125</v>
      </c>
      <c r="N77" s="24">
        <f aca="true" t="shared" si="63" ref="N77:P78">J77*N$3</f>
        <v>17334.375</v>
      </c>
      <c r="O77" s="24">
        <f t="shared" si="63"/>
        <v>0</v>
      </c>
      <c r="P77" s="24">
        <f t="shared" si="63"/>
        <v>0</v>
      </c>
      <c r="Q77" s="24">
        <f>N77+O77+P77</f>
        <v>17334.375</v>
      </c>
      <c r="R77" s="24">
        <f aca="true" t="shared" si="64" ref="R77:T78">N77*R$3</f>
        <v>18634.453125</v>
      </c>
      <c r="S77" s="24">
        <f t="shared" si="64"/>
        <v>0</v>
      </c>
      <c r="T77" s="24">
        <f t="shared" si="64"/>
        <v>0</v>
      </c>
      <c r="U77" s="24">
        <f>R77+S77+T77</f>
        <v>18634.453125</v>
      </c>
      <c r="V77" s="24">
        <f t="shared" si="59"/>
        <v>67093.828125</v>
      </c>
    </row>
    <row r="78" spans="1:22" ht="38.25">
      <c r="A78" s="185"/>
      <c r="B78" s="205"/>
      <c r="C78" s="174"/>
      <c r="D78" s="28"/>
      <c r="E78" s="15" t="s">
        <v>113</v>
      </c>
      <c r="F78" s="23">
        <v>15000</v>
      </c>
      <c r="G78" s="24">
        <v>0</v>
      </c>
      <c r="H78" s="24">
        <v>0</v>
      </c>
      <c r="I78" s="24">
        <f>F78+G78+H78</f>
        <v>15000</v>
      </c>
      <c r="J78" s="24">
        <f t="shared" si="62"/>
        <v>16125</v>
      </c>
      <c r="K78" s="24">
        <f t="shared" si="62"/>
        <v>0</v>
      </c>
      <c r="L78" s="24">
        <f t="shared" si="62"/>
        <v>0</v>
      </c>
      <c r="M78" s="24">
        <f>J78+K78+L78</f>
        <v>16125</v>
      </c>
      <c r="N78" s="24">
        <f t="shared" si="63"/>
        <v>17334.375</v>
      </c>
      <c r="O78" s="24">
        <f t="shared" si="63"/>
        <v>0</v>
      </c>
      <c r="P78" s="24">
        <f t="shared" si="63"/>
        <v>0</v>
      </c>
      <c r="Q78" s="24">
        <f>N78+O78+P78</f>
        <v>17334.375</v>
      </c>
      <c r="R78" s="24">
        <f t="shared" si="64"/>
        <v>18634.453125</v>
      </c>
      <c r="S78" s="24">
        <f t="shared" si="64"/>
        <v>0</v>
      </c>
      <c r="T78" s="24">
        <f t="shared" si="64"/>
        <v>0</v>
      </c>
      <c r="U78" s="24">
        <f>R78+S78+T78</f>
        <v>18634.453125</v>
      </c>
      <c r="V78" s="24">
        <f t="shared" si="59"/>
        <v>67093.828125</v>
      </c>
    </row>
    <row r="79" spans="1:22" ht="12.75">
      <c r="A79" s="185"/>
      <c r="B79" s="205"/>
      <c r="C79" s="119"/>
      <c r="D79" s="28"/>
      <c r="E79" s="102"/>
      <c r="F79" s="40">
        <f>F77+F78</f>
        <v>30000</v>
      </c>
      <c r="G79" s="40">
        <f aca="true" t="shared" si="65" ref="G79:V79">G77+G78</f>
        <v>0</v>
      </c>
      <c r="H79" s="40">
        <f t="shared" si="65"/>
        <v>0</v>
      </c>
      <c r="I79" s="40">
        <f t="shared" si="65"/>
        <v>30000</v>
      </c>
      <c r="J79" s="40">
        <f t="shared" si="65"/>
        <v>32250</v>
      </c>
      <c r="K79" s="40">
        <f t="shared" si="65"/>
        <v>0</v>
      </c>
      <c r="L79" s="40">
        <f t="shared" si="65"/>
        <v>0</v>
      </c>
      <c r="M79" s="40">
        <f t="shared" si="65"/>
        <v>32250</v>
      </c>
      <c r="N79" s="40">
        <f t="shared" si="65"/>
        <v>34668.75</v>
      </c>
      <c r="O79" s="40">
        <f t="shared" si="65"/>
        <v>0</v>
      </c>
      <c r="P79" s="40">
        <f t="shared" si="65"/>
        <v>0</v>
      </c>
      <c r="Q79" s="40">
        <f t="shared" si="65"/>
        <v>34668.75</v>
      </c>
      <c r="R79" s="40">
        <f t="shared" si="65"/>
        <v>37268.90625</v>
      </c>
      <c r="S79" s="40">
        <f t="shared" si="65"/>
        <v>0</v>
      </c>
      <c r="T79" s="40">
        <f t="shared" si="65"/>
        <v>0</v>
      </c>
      <c r="U79" s="40">
        <f t="shared" si="65"/>
        <v>37268.90625</v>
      </c>
      <c r="V79" s="40">
        <f t="shared" si="65"/>
        <v>134187.65625</v>
      </c>
    </row>
    <row r="80" spans="1:22" ht="63.75">
      <c r="A80" s="185"/>
      <c r="B80" s="205"/>
      <c r="C80" s="107" t="s">
        <v>114</v>
      </c>
      <c r="D80" s="28"/>
      <c r="E80" s="15" t="s">
        <v>115</v>
      </c>
      <c r="F80" s="23">
        <v>10000</v>
      </c>
      <c r="G80" s="24">
        <v>0</v>
      </c>
      <c r="H80" s="24">
        <v>0</v>
      </c>
      <c r="I80" s="24">
        <f>F80+G80+H80</f>
        <v>10000</v>
      </c>
      <c r="J80" s="24">
        <f>F80*J$3</f>
        <v>10750</v>
      </c>
      <c r="K80" s="24">
        <f>G80*K$3</f>
        <v>0</v>
      </c>
      <c r="L80" s="24">
        <f>H80*L$3</f>
        <v>0</v>
      </c>
      <c r="M80" s="24">
        <f>J80+K80+L80</f>
        <v>10750</v>
      </c>
      <c r="N80" s="24">
        <f>J80*N$3</f>
        <v>11556.25</v>
      </c>
      <c r="O80" s="24">
        <f>K80*O$3</f>
        <v>0</v>
      </c>
      <c r="P80" s="24">
        <f>L80*P$3</f>
        <v>0</v>
      </c>
      <c r="Q80" s="24">
        <f>N80+O80+P80</f>
        <v>11556.25</v>
      </c>
      <c r="R80" s="24">
        <f>N80*R$3</f>
        <v>12422.96875</v>
      </c>
      <c r="S80" s="24">
        <f>O80*S$3</f>
        <v>0</v>
      </c>
      <c r="T80" s="24">
        <f>P80*T$3</f>
        <v>0</v>
      </c>
      <c r="U80" s="24">
        <f>R80+S80+T80</f>
        <v>12422.96875</v>
      </c>
      <c r="V80" s="24">
        <f t="shared" si="59"/>
        <v>44729.21875</v>
      </c>
    </row>
    <row r="81" spans="1:22" ht="12.75">
      <c r="A81" s="185"/>
      <c r="B81" s="205"/>
      <c r="C81" s="119"/>
      <c r="D81" s="28"/>
      <c r="E81" s="102"/>
      <c r="F81" s="40">
        <f>F80</f>
        <v>10000</v>
      </c>
      <c r="G81" s="40">
        <f aca="true" t="shared" si="66" ref="G81:V81">G80</f>
        <v>0</v>
      </c>
      <c r="H81" s="40">
        <f t="shared" si="66"/>
        <v>0</v>
      </c>
      <c r="I81" s="40">
        <f t="shared" si="66"/>
        <v>10000</v>
      </c>
      <c r="J81" s="40">
        <f t="shared" si="66"/>
        <v>10750</v>
      </c>
      <c r="K81" s="40">
        <f t="shared" si="66"/>
        <v>0</v>
      </c>
      <c r="L81" s="40">
        <f t="shared" si="66"/>
        <v>0</v>
      </c>
      <c r="M81" s="40">
        <f t="shared" si="66"/>
        <v>10750</v>
      </c>
      <c r="N81" s="40">
        <f t="shared" si="66"/>
        <v>11556.25</v>
      </c>
      <c r="O81" s="40">
        <f t="shared" si="66"/>
        <v>0</v>
      </c>
      <c r="P81" s="40">
        <f t="shared" si="66"/>
        <v>0</v>
      </c>
      <c r="Q81" s="40">
        <f t="shared" si="66"/>
        <v>11556.25</v>
      </c>
      <c r="R81" s="40">
        <f t="shared" si="66"/>
        <v>12422.96875</v>
      </c>
      <c r="S81" s="40">
        <f t="shared" si="66"/>
        <v>0</v>
      </c>
      <c r="T81" s="40">
        <f t="shared" si="66"/>
        <v>0</v>
      </c>
      <c r="U81" s="40">
        <f t="shared" si="66"/>
        <v>12422.96875</v>
      </c>
      <c r="V81" s="40">
        <f t="shared" si="66"/>
        <v>44729.21875</v>
      </c>
    </row>
    <row r="82" spans="1:22" ht="38.25">
      <c r="A82" s="185"/>
      <c r="B82" s="205"/>
      <c r="C82" s="173" t="s">
        <v>116</v>
      </c>
      <c r="D82" s="28"/>
      <c r="E82" s="15" t="s">
        <v>117</v>
      </c>
      <c r="F82" s="23">
        <v>18000</v>
      </c>
      <c r="G82" s="24">
        <v>0</v>
      </c>
      <c r="H82" s="24">
        <v>30000</v>
      </c>
      <c r="I82" s="24">
        <f>F82+G82+H82</f>
        <v>48000</v>
      </c>
      <c r="J82" s="24">
        <f aca="true" t="shared" si="67" ref="J82:L83">F82*J$3</f>
        <v>19350</v>
      </c>
      <c r="K82" s="24">
        <f t="shared" si="67"/>
        <v>0</v>
      </c>
      <c r="L82" s="24">
        <f t="shared" si="67"/>
        <v>31500</v>
      </c>
      <c r="M82" s="24">
        <f>J82+K82+L82</f>
        <v>50850</v>
      </c>
      <c r="N82" s="24">
        <f aca="true" t="shared" si="68" ref="N82:P83">J82*N$3</f>
        <v>20801.25</v>
      </c>
      <c r="O82" s="24">
        <f t="shared" si="68"/>
        <v>0</v>
      </c>
      <c r="P82" s="24">
        <f t="shared" si="68"/>
        <v>33075</v>
      </c>
      <c r="Q82" s="24">
        <f>N82+O82+P82</f>
        <v>53876.25</v>
      </c>
      <c r="R82" s="24">
        <f aca="true" t="shared" si="69" ref="R82:T83">N82*R$3</f>
        <v>22361.34375</v>
      </c>
      <c r="S82" s="24">
        <f t="shared" si="69"/>
        <v>0</v>
      </c>
      <c r="T82" s="24">
        <f t="shared" si="69"/>
        <v>34728.75</v>
      </c>
      <c r="U82" s="24">
        <f>R82+S82+T82</f>
        <v>57090.09375</v>
      </c>
      <c r="V82" s="24">
        <f t="shared" si="59"/>
        <v>209816.34375</v>
      </c>
    </row>
    <row r="83" spans="1:22" ht="38.25">
      <c r="A83" s="185"/>
      <c r="B83" s="205"/>
      <c r="C83" s="174"/>
      <c r="D83" s="28"/>
      <c r="E83" s="15" t="s">
        <v>118</v>
      </c>
      <c r="F83" s="23">
        <v>10000</v>
      </c>
      <c r="G83" s="24">
        <v>0</v>
      </c>
      <c r="H83" s="24"/>
      <c r="I83" s="24">
        <f>F83+G83+H83</f>
        <v>10000</v>
      </c>
      <c r="J83" s="24">
        <f t="shared" si="67"/>
        <v>10750</v>
      </c>
      <c r="K83" s="24">
        <f t="shared" si="67"/>
        <v>0</v>
      </c>
      <c r="L83" s="24">
        <f t="shared" si="67"/>
        <v>0</v>
      </c>
      <c r="M83" s="24">
        <f>J83+K83+L83</f>
        <v>10750</v>
      </c>
      <c r="N83" s="24">
        <f t="shared" si="68"/>
        <v>11556.25</v>
      </c>
      <c r="O83" s="24">
        <f t="shared" si="68"/>
        <v>0</v>
      </c>
      <c r="P83" s="24">
        <f t="shared" si="68"/>
        <v>0</v>
      </c>
      <c r="Q83" s="24">
        <f>N83+O83+P83</f>
        <v>11556.25</v>
      </c>
      <c r="R83" s="24">
        <f t="shared" si="69"/>
        <v>12422.96875</v>
      </c>
      <c r="S83" s="24">
        <f t="shared" si="69"/>
        <v>0</v>
      </c>
      <c r="T83" s="24">
        <f t="shared" si="69"/>
        <v>0</v>
      </c>
      <c r="U83" s="24">
        <f>R83+S83+T83</f>
        <v>12422.96875</v>
      </c>
      <c r="V83" s="24">
        <f t="shared" si="59"/>
        <v>44729.21875</v>
      </c>
    </row>
    <row r="84" spans="1:22" ht="12.75">
      <c r="A84" s="185"/>
      <c r="B84" s="205"/>
      <c r="C84" s="119"/>
      <c r="D84" s="28"/>
      <c r="E84" s="102"/>
      <c r="F84" s="40">
        <f>F82+F83</f>
        <v>28000</v>
      </c>
      <c r="G84" s="40">
        <f aca="true" t="shared" si="70" ref="G84:V84">G82+G83</f>
        <v>0</v>
      </c>
      <c r="H84" s="40">
        <f t="shared" si="70"/>
        <v>30000</v>
      </c>
      <c r="I84" s="40">
        <f t="shared" si="70"/>
        <v>58000</v>
      </c>
      <c r="J84" s="40">
        <f t="shared" si="70"/>
        <v>30100</v>
      </c>
      <c r="K84" s="40">
        <f t="shared" si="70"/>
        <v>0</v>
      </c>
      <c r="L84" s="40">
        <f t="shared" si="70"/>
        <v>31500</v>
      </c>
      <c r="M84" s="40">
        <f t="shared" si="70"/>
        <v>61600</v>
      </c>
      <c r="N84" s="40">
        <f t="shared" si="70"/>
        <v>32357.5</v>
      </c>
      <c r="O84" s="40">
        <f t="shared" si="70"/>
        <v>0</v>
      </c>
      <c r="P84" s="40">
        <f t="shared" si="70"/>
        <v>33075</v>
      </c>
      <c r="Q84" s="40">
        <f t="shared" si="70"/>
        <v>65432.5</v>
      </c>
      <c r="R84" s="40">
        <f t="shared" si="70"/>
        <v>34784.3125</v>
      </c>
      <c r="S84" s="40">
        <f t="shared" si="70"/>
        <v>0</v>
      </c>
      <c r="T84" s="40">
        <f t="shared" si="70"/>
        <v>34728.75</v>
      </c>
      <c r="U84" s="40">
        <f t="shared" si="70"/>
        <v>69513.0625</v>
      </c>
      <c r="V84" s="40">
        <f t="shared" si="70"/>
        <v>254545.5625</v>
      </c>
    </row>
    <row r="85" spans="1:22" ht="63.75">
      <c r="A85" s="185"/>
      <c r="B85" s="205"/>
      <c r="C85" s="173" t="s">
        <v>119</v>
      </c>
      <c r="D85" s="28"/>
      <c r="E85" s="15" t="s">
        <v>120</v>
      </c>
      <c r="F85" s="23"/>
      <c r="G85" s="24">
        <v>5000</v>
      </c>
      <c r="H85" s="24">
        <v>0</v>
      </c>
      <c r="I85" s="24">
        <f>F85+G85+H85</f>
        <v>5000</v>
      </c>
      <c r="J85" s="24">
        <f aca="true" t="shared" si="71" ref="J85:L89">F85*J$3</f>
        <v>0</v>
      </c>
      <c r="K85" s="24">
        <f t="shared" si="71"/>
        <v>5250</v>
      </c>
      <c r="L85" s="24">
        <f t="shared" si="71"/>
        <v>0</v>
      </c>
      <c r="M85" s="24">
        <f>J85+K85+L85</f>
        <v>5250</v>
      </c>
      <c r="N85" s="24">
        <f aca="true" t="shared" si="72" ref="N85:P89">J85*N$3</f>
        <v>0</v>
      </c>
      <c r="O85" s="24">
        <f t="shared" si="72"/>
        <v>5512.5</v>
      </c>
      <c r="P85" s="24">
        <f t="shared" si="72"/>
        <v>0</v>
      </c>
      <c r="Q85" s="24">
        <f>N85+O85+P85</f>
        <v>5512.5</v>
      </c>
      <c r="R85" s="24">
        <f aca="true" t="shared" si="73" ref="R85:T89">N85*R$3</f>
        <v>0</v>
      </c>
      <c r="S85" s="24">
        <f t="shared" si="73"/>
        <v>5788.125</v>
      </c>
      <c r="T85" s="24">
        <f t="shared" si="73"/>
        <v>0</v>
      </c>
      <c r="U85" s="24">
        <f>R85+S85+T85</f>
        <v>5788.125</v>
      </c>
      <c r="V85" s="24">
        <f t="shared" si="59"/>
        <v>21550.625</v>
      </c>
    </row>
    <row r="86" spans="1:22" ht="38.25">
      <c r="A86" s="185"/>
      <c r="B86" s="205"/>
      <c r="C86" s="225"/>
      <c r="D86" s="28"/>
      <c r="E86" s="15" t="s">
        <v>121</v>
      </c>
      <c r="F86" s="23"/>
      <c r="G86" s="24">
        <v>5000</v>
      </c>
      <c r="H86" s="24">
        <v>0</v>
      </c>
      <c r="I86" s="24">
        <f>F86+G86+H86</f>
        <v>5000</v>
      </c>
      <c r="J86" s="24">
        <f t="shared" si="71"/>
        <v>0</v>
      </c>
      <c r="K86" s="24">
        <f t="shared" si="71"/>
        <v>5250</v>
      </c>
      <c r="L86" s="24">
        <f t="shared" si="71"/>
        <v>0</v>
      </c>
      <c r="M86" s="24">
        <f>J86+K86+L86</f>
        <v>5250</v>
      </c>
      <c r="N86" s="24">
        <f t="shared" si="72"/>
        <v>0</v>
      </c>
      <c r="O86" s="24">
        <f t="shared" si="72"/>
        <v>5512.5</v>
      </c>
      <c r="P86" s="24">
        <f t="shared" si="72"/>
        <v>0</v>
      </c>
      <c r="Q86" s="24">
        <f>N86+O86+P86</f>
        <v>5512.5</v>
      </c>
      <c r="R86" s="24">
        <f t="shared" si="73"/>
        <v>0</v>
      </c>
      <c r="S86" s="24">
        <f t="shared" si="73"/>
        <v>5788.125</v>
      </c>
      <c r="T86" s="24">
        <f t="shared" si="73"/>
        <v>0</v>
      </c>
      <c r="U86" s="24">
        <f>R86+S86+T86</f>
        <v>5788.125</v>
      </c>
      <c r="V86" s="24">
        <f t="shared" si="59"/>
        <v>21550.625</v>
      </c>
    </row>
    <row r="87" spans="1:22" ht="76.5">
      <c r="A87" s="185"/>
      <c r="B87" s="205"/>
      <c r="C87" s="225"/>
      <c r="D87" s="28"/>
      <c r="E87" s="15" t="s">
        <v>122</v>
      </c>
      <c r="F87" s="23"/>
      <c r="G87" s="24">
        <v>8000</v>
      </c>
      <c r="H87" s="24">
        <v>0</v>
      </c>
      <c r="I87" s="24">
        <f>F87+G87+H87</f>
        <v>8000</v>
      </c>
      <c r="J87" s="24">
        <f t="shared" si="71"/>
        <v>0</v>
      </c>
      <c r="K87" s="24">
        <f t="shared" si="71"/>
        <v>8400</v>
      </c>
      <c r="L87" s="24">
        <f t="shared" si="71"/>
        <v>0</v>
      </c>
      <c r="M87" s="24">
        <f>J87+K87+L87</f>
        <v>8400</v>
      </c>
      <c r="N87" s="24">
        <f t="shared" si="72"/>
        <v>0</v>
      </c>
      <c r="O87" s="24">
        <f t="shared" si="72"/>
        <v>8820</v>
      </c>
      <c r="P87" s="24">
        <f t="shared" si="72"/>
        <v>0</v>
      </c>
      <c r="Q87" s="24">
        <f>N87+O87+P87</f>
        <v>8820</v>
      </c>
      <c r="R87" s="24">
        <f t="shared" si="73"/>
        <v>0</v>
      </c>
      <c r="S87" s="24">
        <f t="shared" si="73"/>
        <v>9261</v>
      </c>
      <c r="T87" s="24">
        <f t="shared" si="73"/>
        <v>0</v>
      </c>
      <c r="U87" s="24">
        <f>R87+S87+T87</f>
        <v>9261</v>
      </c>
      <c r="V87" s="24">
        <f t="shared" si="59"/>
        <v>34481</v>
      </c>
    </row>
    <row r="88" spans="1:22" ht="51">
      <c r="A88" s="185"/>
      <c r="B88" s="205"/>
      <c r="C88" s="225"/>
      <c r="D88" s="28"/>
      <c r="E88" s="15" t="s">
        <v>123</v>
      </c>
      <c r="F88" s="23"/>
      <c r="G88" s="24">
        <v>12000</v>
      </c>
      <c r="H88" s="24">
        <v>0</v>
      </c>
      <c r="I88" s="24">
        <f>F88+G88+H88</f>
        <v>12000</v>
      </c>
      <c r="J88" s="24">
        <f t="shared" si="71"/>
        <v>0</v>
      </c>
      <c r="K88" s="24">
        <f t="shared" si="71"/>
        <v>12600</v>
      </c>
      <c r="L88" s="24">
        <f t="shared" si="71"/>
        <v>0</v>
      </c>
      <c r="M88" s="24">
        <f>J88+K88+L88</f>
        <v>12600</v>
      </c>
      <c r="N88" s="24">
        <f t="shared" si="72"/>
        <v>0</v>
      </c>
      <c r="O88" s="24">
        <f t="shared" si="72"/>
        <v>13230</v>
      </c>
      <c r="P88" s="24">
        <f t="shared" si="72"/>
        <v>0</v>
      </c>
      <c r="Q88" s="24">
        <f>N88+O88+P88</f>
        <v>13230</v>
      </c>
      <c r="R88" s="24">
        <f t="shared" si="73"/>
        <v>0</v>
      </c>
      <c r="S88" s="24">
        <f t="shared" si="73"/>
        <v>13891.5</v>
      </c>
      <c r="T88" s="24">
        <f t="shared" si="73"/>
        <v>0</v>
      </c>
      <c r="U88" s="24">
        <f>R88+S88+T88</f>
        <v>13891.5</v>
      </c>
      <c r="V88" s="24">
        <f t="shared" si="59"/>
        <v>51721.5</v>
      </c>
    </row>
    <row r="89" spans="1:22" ht="63.75">
      <c r="A89" s="185"/>
      <c r="B89" s="205"/>
      <c r="C89" s="174"/>
      <c r="D89" s="28"/>
      <c r="E89" s="15" t="s">
        <v>306</v>
      </c>
      <c r="F89" s="23"/>
      <c r="G89" s="24">
        <v>3200</v>
      </c>
      <c r="H89" s="24">
        <v>0</v>
      </c>
      <c r="I89" s="24">
        <f>F89+G89+H89</f>
        <v>3200</v>
      </c>
      <c r="J89" s="24">
        <f t="shared" si="71"/>
        <v>0</v>
      </c>
      <c r="K89" s="24">
        <f t="shared" si="71"/>
        <v>3360</v>
      </c>
      <c r="L89" s="24">
        <f t="shared" si="71"/>
        <v>0</v>
      </c>
      <c r="M89" s="24">
        <f>J89+K89+L89</f>
        <v>3360</v>
      </c>
      <c r="N89" s="24">
        <f t="shared" si="72"/>
        <v>0</v>
      </c>
      <c r="O89" s="24">
        <f t="shared" si="72"/>
        <v>3528</v>
      </c>
      <c r="P89" s="24">
        <f t="shared" si="72"/>
        <v>0</v>
      </c>
      <c r="Q89" s="24">
        <f>N89+O89+P89</f>
        <v>3528</v>
      </c>
      <c r="R89" s="24">
        <f t="shared" si="73"/>
        <v>0</v>
      </c>
      <c r="S89" s="24">
        <f t="shared" si="73"/>
        <v>3704.4</v>
      </c>
      <c r="T89" s="24">
        <f t="shared" si="73"/>
        <v>0</v>
      </c>
      <c r="U89" s="24">
        <f>R89+S89+T89</f>
        <v>3704.4</v>
      </c>
      <c r="V89" s="24">
        <f t="shared" si="59"/>
        <v>13792.4</v>
      </c>
    </row>
    <row r="90" spans="1:22" ht="12.75">
      <c r="A90" s="185"/>
      <c r="B90" s="205"/>
      <c r="C90" s="119"/>
      <c r="D90" s="28"/>
      <c r="E90" s="102"/>
      <c r="F90" s="40">
        <f>F85+F86+F87+F88+F89</f>
        <v>0</v>
      </c>
      <c r="G90" s="40">
        <f aca="true" t="shared" si="74" ref="G90:V90">G85+G86+G87+G88+G89</f>
        <v>33200</v>
      </c>
      <c r="H90" s="40">
        <f t="shared" si="74"/>
        <v>0</v>
      </c>
      <c r="I90" s="40">
        <f t="shared" si="74"/>
        <v>33200</v>
      </c>
      <c r="J90" s="40">
        <f t="shared" si="74"/>
        <v>0</v>
      </c>
      <c r="K90" s="40">
        <f t="shared" si="74"/>
        <v>34860</v>
      </c>
      <c r="L90" s="40">
        <f t="shared" si="74"/>
        <v>0</v>
      </c>
      <c r="M90" s="40">
        <f t="shared" si="74"/>
        <v>34860</v>
      </c>
      <c r="N90" s="40">
        <f t="shared" si="74"/>
        <v>0</v>
      </c>
      <c r="O90" s="40">
        <f t="shared" si="74"/>
        <v>36603</v>
      </c>
      <c r="P90" s="40">
        <f t="shared" si="74"/>
        <v>0</v>
      </c>
      <c r="Q90" s="40">
        <f t="shared" si="74"/>
        <v>36603</v>
      </c>
      <c r="R90" s="40">
        <f t="shared" si="74"/>
        <v>0</v>
      </c>
      <c r="S90" s="40">
        <f t="shared" si="74"/>
        <v>38433.15</v>
      </c>
      <c r="T90" s="40">
        <f t="shared" si="74"/>
        <v>0</v>
      </c>
      <c r="U90" s="40">
        <f t="shared" si="74"/>
        <v>38433.15</v>
      </c>
      <c r="V90" s="40">
        <f t="shared" si="74"/>
        <v>143096.15</v>
      </c>
    </row>
    <row r="91" spans="1:22" ht="63.75">
      <c r="A91" s="185"/>
      <c r="B91" s="205"/>
      <c r="C91" s="173" t="s">
        <v>125</v>
      </c>
      <c r="D91" s="28"/>
      <c r="E91" s="15" t="s">
        <v>126</v>
      </c>
      <c r="F91" s="23">
        <v>3000</v>
      </c>
      <c r="G91" s="24">
        <v>0</v>
      </c>
      <c r="H91" s="24">
        <v>55000</v>
      </c>
      <c r="I91" s="24">
        <f>F91+G91+H91</f>
        <v>58000</v>
      </c>
      <c r="J91" s="24">
        <f aca="true" t="shared" si="75" ref="J91:L92">F91*J$3</f>
        <v>3225</v>
      </c>
      <c r="K91" s="24">
        <f t="shared" si="75"/>
        <v>0</v>
      </c>
      <c r="L91" s="24">
        <f t="shared" si="75"/>
        <v>57750</v>
      </c>
      <c r="M91" s="24">
        <f>J91+K91+L91</f>
        <v>60975</v>
      </c>
      <c r="N91" s="24">
        <f aca="true" t="shared" si="76" ref="N91:P92">J91*N$3</f>
        <v>3466.875</v>
      </c>
      <c r="O91" s="24">
        <f t="shared" si="76"/>
        <v>0</v>
      </c>
      <c r="P91" s="24">
        <f t="shared" si="76"/>
        <v>60637.5</v>
      </c>
      <c r="Q91" s="24">
        <f>N91+O91+P91</f>
        <v>64104.375</v>
      </c>
      <c r="R91" s="24">
        <f aca="true" t="shared" si="77" ref="R91:T92">N91*R$3</f>
        <v>3726.890625</v>
      </c>
      <c r="S91" s="24">
        <f t="shared" si="77"/>
        <v>0</v>
      </c>
      <c r="T91" s="24">
        <f t="shared" si="77"/>
        <v>63669.375</v>
      </c>
      <c r="U91" s="24">
        <f>R91+S91+T91</f>
        <v>67396.265625</v>
      </c>
      <c r="V91" s="24">
        <f t="shared" si="59"/>
        <v>250475.640625</v>
      </c>
    </row>
    <row r="92" spans="1:22" ht="51">
      <c r="A92" s="185"/>
      <c r="B92" s="205"/>
      <c r="C92" s="174"/>
      <c r="D92" s="28"/>
      <c r="E92" s="15" t="s">
        <v>127</v>
      </c>
      <c r="F92" s="23">
        <f>3000-37</f>
        <v>2963</v>
      </c>
      <c r="G92" s="24">
        <v>0</v>
      </c>
      <c r="H92" s="24">
        <v>20000</v>
      </c>
      <c r="I92" s="24">
        <f>F92+G92+H92</f>
        <v>22963</v>
      </c>
      <c r="J92" s="24">
        <f t="shared" si="75"/>
        <v>3185.225</v>
      </c>
      <c r="K92" s="24">
        <f t="shared" si="75"/>
        <v>0</v>
      </c>
      <c r="L92" s="24">
        <f t="shared" si="75"/>
        <v>21000</v>
      </c>
      <c r="M92" s="24">
        <f>J92+K92+L92</f>
        <v>24185.225</v>
      </c>
      <c r="N92" s="24">
        <f t="shared" si="76"/>
        <v>3424.1168749999997</v>
      </c>
      <c r="O92" s="24">
        <f t="shared" si="76"/>
        <v>0</v>
      </c>
      <c r="P92" s="24">
        <f t="shared" si="76"/>
        <v>22050</v>
      </c>
      <c r="Q92" s="24">
        <f>N92+O92+P92</f>
        <v>25474.116875</v>
      </c>
      <c r="R92" s="24">
        <f t="shared" si="77"/>
        <v>3680.9256406249997</v>
      </c>
      <c r="S92" s="24">
        <f t="shared" si="77"/>
        <v>0</v>
      </c>
      <c r="T92" s="24">
        <f t="shared" si="77"/>
        <v>23152.5</v>
      </c>
      <c r="U92" s="24">
        <f>R92+S92+T92</f>
        <v>26833.425640625</v>
      </c>
      <c r="V92" s="24">
        <f t="shared" si="59"/>
        <v>99455.76751562499</v>
      </c>
    </row>
    <row r="93" spans="1:22" ht="12.75">
      <c r="A93" s="185"/>
      <c r="B93" s="206"/>
      <c r="C93" s="132"/>
      <c r="D93" s="29"/>
      <c r="E93" s="102"/>
      <c r="F93" s="40">
        <f>SUM(F91:F92)</f>
        <v>5963</v>
      </c>
      <c r="G93" s="40">
        <f aca="true" t="shared" si="78" ref="G93:V93">SUM(G91:G92)</f>
        <v>0</v>
      </c>
      <c r="H93" s="40">
        <f t="shared" si="78"/>
        <v>75000</v>
      </c>
      <c r="I93" s="40">
        <f t="shared" si="78"/>
        <v>80963</v>
      </c>
      <c r="J93" s="40">
        <f t="shared" si="78"/>
        <v>6410.225</v>
      </c>
      <c r="K93" s="40">
        <f t="shared" si="78"/>
        <v>0</v>
      </c>
      <c r="L93" s="40">
        <f t="shared" si="78"/>
        <v>78750</v>
      </c>
      <c r="M93" s="40">
        <f t="shared" si="78"/>
        <v>85160.225</v>
      </c>
      <c r="N93" s="40">
        <f t="shared" si="78"/>
        <v>6890.991875</v>
      </c>
      <c r="O93" s="40">
        <f t="shared" si="78"/>
        <v>0</v>
      </c>
      <c r="P93" s="40">
        <f t="shared" si="78"/>
        <v>82687.5</v>
      </c>
      <c r="Q93" s="40">
        <f t="shared" si="78"/>
        <v>89578.491875</v>
      </c>
      <c r="R93" s="40">
        <f t="shared" si="78"/>
        <v>7407.816265625</v>
      </c>
      <c r="S93" s="40">
        <f t="shared" si="78"/>
        <v>0</v>
      </c>
      <c r="T93" s="40">
        <f t="shared" si="78"/>
        <v>86821.875</v>
      </c>
      <c r="U93" s="40">
        <f t="shared" si="78"/>
        <v>94229.691265625</v>
      </c>
      <c r="V93" s="40">
        <f t="shared" si="78"/>
        <v>349931.408140625</v>
      </c>
    </row>
    <row r="94" spans="1:22" ht="12.75">
      <c r="A94" s="185"/>
      <c r="B94" s="149" t="s">
        <v>36</v>
      </c>
      <c r="C94" s="149"/>
      <c r="D94" s="149"/>
      <c r="E94" s="149"/>
      <c r="F94" s="31">
        <f>SUM(F93,F90,F84,F81,F79,F76,F74)</f>
        <v>95056</v>
      </c>
      <c r="G94" s="31">
        <f aca="true" t="shared" si="79" ref="G94:V94">SUM(G93,G90,G84,G81,G79,G76,G74)</f>
        <v>38200</v>
      </c>
      <c r="H94" s="31">
        <f t="shared" si="79"/>
        <v>170000</v>
      </c>
      <c r="I94" s="31">
        <f t="shared" si="79"/>
        <v>303256</v>
      </c>
      <c r="J94" s="31">
        <f t="shared" si="79"/>
        <v>102185.20000000001</v>
      </c>
      <c r="K94" s="31">
        <f t="shared" si="79"/>
        <v>40110</v>
      </c>
      <c r="L94" s="31">
        <f t="shared" si="79"/>
        <v>178500</v>
      </c>
      <c r="M94" s="31">
        <f t="shared" si="79"/>
        <v>320795.2</v>
      </c>
      <c r="N94" s="31">
        <f t="shared" si="79"/>
        <v>109849.09</v>
      </c>
      <c r="O94" s="31">
        <f t="shared" si="79"/>
        <v>42115.5</v>
      </c>
      <c r="P94" s="31">
        <f t="shared" si="79"/>
        <v>187425</v>
      </c>
      <c r="Q94" s="31">
        <f t="shared" si="79"/>
        <v>339389.58999999997</v>
      </c>
      <c r="R94" s="31">
        <f t="shared" si="79"/>
        <v>118087.77175</v>
      </c>
      <c r="S94" s="31">
        <f t="shared" si="79"/>
        <v>44221.275</v>
      </c>
      <c r="T94" s="31">
        <f t="shared" si="79"/>
        <v>196796.25</v>
      </c>
      <c r="U94" s="31">
        <f t="shared" si="79"/>
        <v>359105.29675</v>
      </c>
      <c r="V94" s="31">
        <f t="shared" si="79"/>
        <v>1322546.08675</v>
      </c>
    </row>
    <row r="95" spans="1:22" ht="63.75" customHeight="1">
      <c r="A95" s="185"/>
      <c r="B95" s="222" t="s">
        <v>128</v>
      </c>
      <c r="C95" s="178" t="s">
        <v>132</v>
      </c>
      <c r="D95" s="44" t="s">
        <v>129</v>
      </c>
      <c r="E95" s="15" t="s">
        <v>307</v>
      </c>
      <c r="F95" s="23">
        <v>10000</v>
      </c>
      <c r="G95" s="24">
        <v>0</v>
      </c>
      <c r="H95" s="24">
        <v>5000</v>
      </c>
      <c r="I95" s="24">
        <f>F95+G95+H95</f>
        <v>15000</v>
      </c>
      <c r="J95" s="24">
        <f aca="true" t="shared" si="80" ref="J95:L99">F95*J$3</f>
        <v>10750</v>
      </c>
      <c r="K95" s="24">
        <f t="shared" si="80"/>
        <v>0</v>
      </c>
      <c r="L95" s="24">
        <f t="shared" si="80"/>
        <v>5250</v>
      </c>
      <c r="M95" s="24">
        <f>J95+K95+L95</f>
        <v>16000</v>
      </c>
      <c r="N95" s="24">
        <f aca="true" t="shared" si="81" ref="N95:P99">J95*N$3</f>
        <v>11556.25</v>
      </c>
      <c r="O95" s="24">
        <f t="shared" si="81"/>
        <v>0</v>
      </c>
      <c r="P95" s="24">
        <f t="shared" si="81"/>
        <v>5512.5</v>
      </c>
      <c r="Q95" s="24">
        <f>N95+O95+P95</f>
        <v>17068.75</v>
      </c>
      <c r="R95" s="24">
        <f aca="true" t="shared" si="82" ref="R95:T99">N95*R$3</f>
        <v>12422.96875</v>
      </c>
      <c r="S95" s="24">
        <f t="shared" si="82"/>
        <v>0</v>
      </c>
      <c r="T95" s="24">
        <f t="shared" si="82"/>
        <v>5788.125</v>
      </c>
      <c r="U95" s="24">
        <f>R95+S95+T95</f>
        <v>18211.09375</v>
      </c>
      <c r="V95" s="24">
        <f>I95+M95+Q95+U95</f>
        <v>66279.84375</v>
      </c>
    </row>
    <row r="96" spans="1:22" ht="51">
      <c r="A96" s="185"/>
      <c r="B96" s="223"/>
      <c r="C96" s="179"/>
      <c r="D96" s="45" t="s">
        <v>130</v>
      </c>
      <c r="E96" s="15" t="s">
        <v>134</v>
      </c>
      <c r="F96" s="23">
        <v>5000</v>
      </c>
      <c r="G96" s="24">
        <v>0</v>
      </c>
      <c r="H96" s="24">
        <v>0</v>
      </c>
      <c r="I96" s="24">
        <f>F96+G96+H96</f>
        <v>5000</v>
      </c>
      <c r="J96" s="24">
        <f t="shared" si="80"/>
        <v>5375</v>
      </c>
      <c r="K96" s="24">
        <f t="shared" si="80"/>
        <v>0</v>
      </c>
      <c r="L96" s="24">
        <f t="shared" si="80"/>
        <v>0</v>
      </c>
      <c r="M96" s="24">
        <f>J96+K96+L96</f>
        <v>5375</v>
      </c>
      <c r="N96" s="24">
        <f t="shared" si="81"/>
        <v>5778.125</v>
      </c>
      <c r="O96" s="24">
        <f t="shared" si="81"/>
        <v>0</v>
      </c>
      <c r="P96" s="24">
        <f t="shared" si="81"/>
        <v>0</v>
      </c>
      <c r="Q96" s="24">
        <f>N96+O96+P96</f>
        <v>5778.125</v>
      </c>
      <c r="R96" s="24">
        <f t="shared" si="82"/>
        <v>6211.484375</v>
      </c>
      <c r="S96" s="24">
        <f t="shared" si="82"/>
        <v>0</v>
      </c>
      <c r="T96" s="24">
        <f t="shared" si="82"/>
        <v>0</v>
      </c>
      <c r="U96" s="24">
        <f>R96+S96+T96</f>
        <v>6211.484375</v>
      </c>
      <c r="V96" s="24">
        <f>I96+M96+Q96+U96</f>
        <v>22364.609375</v>
      </c>
    </row>
    <row r="97" spans="1:22" ht="51">
      <c r="A97" s="185"/>
      <c r="B97" s="223"/>
      <c r="C97" s="179"/>
      <c r="D97" s="45" t="s">
        <v>131</v>
      </c>
      <c r="E97" s="15" t="s">
        <v>308</v>
      </c>
      <c r="F97" s="23">
        <v>10000</v>
      </c>
      <c r="G97" s="24">
        <v>0</v>
      </c>
      <c r="H97" s="24">
        <v>5000</v>
      </c>
      <c r="I97" s="24">
        <f>F97+G97+H97</f>
        <v>15000</v>
      </c>
      <c r="J97" s="24">
        <f t="shared" si="80"/>
        <v>10750</v>
      </c>
      <c r="K97" s="24">
        <f t="shared" si="80"/>
        <v>0</v>
      </c>
      <c r="L97" s="24">
        <f t="shared" si="80"/>
        <v>5250</v>
      </c>
      <c r="M97" s="24">
        <f>J97+K97+L97</f>
        <v>16000</v>
      </c>
      <c r="N97" s="24">
        <f t="shared" si="81"/>
        <v>11556.25</v>
      </c>
      <c r="O97" s="24">
        <f t="shared" si="81"/>
        <v>0</v>
      </c>
      <c r="P97" s="24">
        <f t="shared" si="81"/>
        <v>5512.5</v>
      </c>
      <c r="Q97" s="24">
        <f>N97+O97+P97</f>
        <v>17068.75</v>
      </c>
      <c r="R97" s="24">
        <f t="shared" si="82"/>
        <v>12422.96875</v>
      </c>
      <c r="S97" s="24">
        <f t="shared" si="82"/>
        <v>0</v>
      </c>
      <c r="T97" s="24">
        <f t="shared" si="82"/>
        <v>5788.125</v>
      </c>
      <c r="U97" s="24">
        <f>R97+S97+T97</f>
        <v>18211.09375</v>
      </c>
      <c r="V97" s="24">
        <f>I97+M97+Q97+U97</f>
        <v>66279.84375</v>
      </c>
    </row>
    <row r="98" spans="1:22" ht="63.75">
      <c r="A98" s="185"/>
      <c r="B98" s="223"/>
      <c r="C98" s="179"/>
      <c r="D98" s="28"/>
      <c r="E98" s="15" t="s">
        <v>136</v>
      </c>
      <c r="F98" s="23">
        <v>10000</v>
      </c>
      <c r="G98" s="24">
        <v>0</v>
      </c>
      <c r="H98" s="24">
        <v>5000</v>
      </c>
      <c r="I98" s="24">
        <f>F98+G98+H98</f>
        <v>15000</v>
      </c>
      <c r="J98" s="24">
        <f t="shared" si="80"/>
        <v>10750</v>
      </c>
      <c r="K98" s="24">
        <f t="shared" si="80"/>
        <v>0</v>
      </c>
      <c r="L98" s="24">
        <f t="shared" si="80"/>
        <v>5250</v>
      </c>
      <c r="M98" s="24">
        <f>J98+K98+L98</f>
        <v>16000</v>
      </c>
      <c r="N98" s="24">
        <f t="shared" si="81"/>
        <v>11556.25</v>
      </c>
      <c r="O98" s="24">
        <f t="shared" si="81"/>
        <v>0</v>
      </c>
      <c r="P98" s="24">
        <f t="shared" si="81"/>
        <v>5512.5</v>
      </c>
      <c r="Q98" s="24">
        <f>N98+O98+P98</f>
        <v>17068.75</v>
      </c>
      <c r="R98" s="24">
        <f t="shared" si="82"/>
        <v>12422.96875</v>
      </c>
      <c r="S98" s="24">
        <f t="shared" si="82"/>
        <v>0</v>
      </c>
      <c r="T98" s="24">
        <f t="shared" si="82"/>
        <v>5788.125</v>
      </c>
      <c r="U98" s="24">
        <f>R98+S98+T98</f>
        <v>18211.09375</v>
      </c>
      <c r="V98" s="24">
        <f>I98+M98+Q98+U98</f>
        <v>66279.84375</v>
      </c>
    </row>
    <row r="99" spans="1:22" ht="51">
      <c r="A99" s="185"/>
      <c r="B99" s="223"/>
      <c r="C99" s="179"/>
      <c r="D99" s="28"/>
      <c r="E99" s="15" t="s">
        <v>137</v>
      </c>
      <c r="F99" s="23">
        <v>10000</v>
      </c>
      <c r="G99" s="24">
        <v>0</v>
      </c>
      <c r="H99" s="24">
        <v>5000</v>
      </c>
      <c r="I99" s="24">
        <f>F99+G99+H99</f>
        <v>15000</v>
      </c>
      <c r="J99" s="24">
        <f t="shared" si="80"/>
        <v>10750</v>
      </c>
      <c r="K99" s="24">
        <f t="shared" si="80"/>
        <v>0</v>
      </c>
      <c r="L99" s="24">
        <f t="shared" si="80"/>
        <v>5250</v>
      </c>
      <c r="M99" s="24">
        <f>J99+K99+L99</f>
        <v>16000</v>
      </c>
      <c r="N99" s="24">
        <f t="shared" si="81"/>
        <v>11556.25</v>
      </c>
      <c r="O99" s="24">
        <f t="shared" si="81"/>
        <v>0</v>
      </c>
      <c r="P99" s="24">
        <f t="shared" si="81"/>
        <v>5512.5</v>
      </c>
      <c r="Q99" s="24">
        <f>N99+O99+P99</f>
        <v>17068.75</v>
      </c>
      <c r="R99" s="24">
        <f t="shared" si="82"/>
        <v>12422.96875</v>
      </c>
      <c r="S99" s="24">
        <f t="shared" si="82"/>
        <v>0</v>
      </c>
      <c r="T99" s="24">
        <f t="shared" si="82"/>
        <v>5788.125</v>
      </c>
      <c r="U99" s="24">
        <f>R99+S99+T99</f>
        <v>18211.09375</v>
      </c>
      <c r="V99" s="24">
        <f>I99+M99+Q99+U99</f>
        <v>66279.84375</v>
      </c>
    </row>
    <row r="100" spans="1:22" ht="12.75">
      <c r="A100" s="185"/>
      <c r="B100" s="223"/>
      <c r="C100" s="126"/>
      <c r="D100" s="28"/>
      <c r="E100" s="102"/>
      <c r="F100" s="40">
        <f>F95+F96+F97+F98+F99</f>
        <v>45000</v>
      </c>
      <c r="G100" s="40">
        <f aca="true" t="shared" si="83" ref="G100:V100">G95+G96+G97+G98+G99</f>
        <v>0</v>
      </c>
      <c r="H100" s="40">
        <f t="shared" si="83"/>
        <v>20000</v>
      </c>
      <c r="I100" s="40">
        <f t="shared" si="83"/>
        <v>65000</v>
      </c>
      <c r="J100" s="40">
        <f t="shared" si="83"/>
        <v>48375</v>
      </c>
      <c r="K100" s="40">
        <f t="shared" si="83"/>
        <v>0</v>
      </c>
      <c r="L100" s="40">
        <f t="shared" si="83"/>
        <v>21000</v>
      </c>
      <c r="M100" s="40">
        <f t="shared" si="83"/>
        <v>69375</v>
      </c>
      <c r="N100" s="40">
        <f t="shared" si="83"/>
        <v>52003.125</v>
      </c>
      <c r="O100" s="40">
        <f t="shared" si="83"/>
        <v>0</v>
      </c>
      <c r="P100" s="40">
        <f t="shared" si="83"/>
        <v>22050</v>
      </c>
      <c r="Q100" s="40">
        <f t="shared" si="83"/>
        <v>74053.125</v>
      </c>
      <c r="R100" s="40">
        <f t="shared" si="83"/>
        <v>55903.359375</v>
      </c>
      <c r="S100" s="40">
        <f t="shared" si="83"/>
        <v>0</v>
      </c>
      <c r="T100" s="40">
        <f t="shared" si="83"/>
        <v>23152.5</v>
      </c>
      <c r="U100" s="40">
        <f t="shared" si="83"/>
        <v>79055.859375</v>
      </c>
      <c r="V100" s="40">
        <f t="shared" si="83"/>
        <v>287483.984375</v>
      </c>
    </row>
    <row r="101" spans="1:22" ht="38.25" customHeight="1">
      <c r="A101" s="185"/>
      <c r="B101" s="223"/>
      <c r="C101" s="178" t="s">
        <v>138</v>
      </c>
      <c r="D101" s="28"/>
      <c r="E101" s="15" t="s">
        <v>139</v>
      </c>
      <c r="F101" s="23">
        <v>2000</v>
      </c>
      <c r="G101" s="24">
        <v>0</v>
      </c>
      <c r="H101" s="24">
        <v>25000</v>
      </c>
      <c r="I101" s="24">
        <f>F101+G101+H101</f>
        <v>27000</v>
      </c>
      <c r="J101" s="24">
        <f aca="true" t="shared" si="84" ref="J101:L102">F101*J$3</f>
        <v>2150</v>
      </c>
      <c r="K101" s="24">
        <f t="shared" si="84"/>
        <v>0</v>
      </c>
      <c r="L101" s="24">
        <f t="shared" si="84"/>
        <v>26250</v>
      </c>
      <c r="M101" s="24">
        <f>J101+K101+L101</f>
        <v>28400</v>
      </c>
      <c r="N101" s="24">
        <f aca="true" t="shared" si="85" ref="N101:P102">J101*N$3</f>
        <v>2311.25</v>
      </c>
      <c r="O101" s="24">
        <f t="shared" si="85"/>
        <v>0</v>
      </c>
      <c r="P101" s="24">
        <f t="shared" si="85"/>
        <v>27562.5</v>
      </c>
      <c r="Q101" s="24">
        <f>N101+O101+P101</f>
        <v>29873.75</v>
      </c>
      <c r="R101" s="24">
        <f aca="true" t="shared" si="86" ref="R101:T102">N101*R$3</f>
        <v>2484.59375</v>
      </c>
      <c r="S101" s="24">
        <f t="shared" si="86"/>
        <v>0</v>
      </c>
      <c r="T101" s="24">
        <f t="shared" si="86"/>
        <v>28940.625</v>
      </c>
      <c r="U101" s="24">
        <f>R101+S101+T101</f>
        <v>31425.21875</v>
      </c>
      <c r="V101" s="24">
        <f>I101+M101+Q101+U101</f>
        <v>116698.96875</v>
      </c>
    </row>
    <row r="102" spans="1:22" ht="38.25">
      <c r="A102" s="185"/>
      <c r="B102" s="223"/>
      <c r="C102" s="180"/>
      <c r="D102" s="46"/>
      <c r="E102" s="15" t="s">
        <v>140</v>
      </c>
      <c r="F102" s="23">
        <v>16981</v>
      </c>
      <c r="G102" s="24">
        <v>0</v>
      </c>
      <c r="H102" s="24">
        <v>30000</v>
      </c>
      <c r="I102" s="24">
        <f>F102+G102+H102</f>
        <v>46981</v>
      </c>
      <c r="J102" s="24">
        <f t="shared" si="84"/>
        <v>18254.575</v>
      </c>
      <c r="K102" s="24">
        <f t="shared" si="84"/>
        <v>0</v>
      </c>
      <c r="L102" s="24">
        <f t="shared" si="84"/>
        <v>31500</v>
      </c>
      <c r="M102" s="24">
        <f>J102+K102+L102</f>
        <v>49754.575</v>
      </c>
      <c r="N102" s="24">
        <f t="shared" si="85"/>
        <v>19623.668125</v>
      </c>
      <c r="O102" s="24">
        <f t="shared" si="85"/>
        <v>0</v>
      </c>
      <c r="P102" s="24">
        <f t="shared" si="85"/>
        <v>33075</v>
      </c>
      <c r="Q102" s="24">
        <f>N102+O102+P102</f>
        <v>52698.668125</v>
      </c>
      <c r="R102" s="24">
        <f t="shared" si="86"/>
        <v>21095.443234374998</v>
      </c>
      <c r="S102" s="24">
        <f t="shared" si="86"/>
        <v>0</v>
      </c>
      <c r="T102" s="24">
        <f t="shared" si="86"/>
        <v>34728.75</v>
      </c>
      <c r="U102" s="24">
        <f>R102+S102+T102</f>
        <v>55824.193234374994</v>
      </c>
      <c r="V102" s="24">
        <f>I102+M102+Q102+U102</f>
        <v>205258.43635937496</v>
      </c>
    </row>
    <row r="103" spans="1:22" ht="12.75">
      <c r="A103" s="185"/>
      <c r="B103" s="224"/>
      <c r="C103" s="133"/>
      <c r="D103" s="47"/>
      <c r="E103" s="102"/>
      <c r="F103" s="40">
        <f>F101+F102</f>
        <v>18981</v>
      </c>
      <c r="G103" s="40">
        <f aca="true" t="shared" si="87" ref="G103:V103">G101+G102</f>
        <v>0</v>
      </c>
      <c r="H103" s="40">
        <f t="shared" si="87"/>
        <v>55000</v>
      </c>
      <c r="I103" s="40">
        <f t="shared" si="87"/>
        <v>73981</v>
      </c>
      <c r="J103" s="40">
        <f t="shared" si="87"/>
        <v>20404.575</v>
      </c>
      <c r="K103" s="40">
        <f t="shared" si="87"/>
        <v>0</v>
      </c>
      <c r="L103" s="40">
        <f t="shared" si="87"/>
        <v>57750</v>
      </c>
      <c r="M103" s="40">
        <f t="shared" si="87"/>
        <v>78154.575</v>
      </c>
      <c r="N103" s="40">
        <f t="shared" si="87"/>
        <v>21934.918125</v>
      </c>
      <c r="O103" s="40">
        <f t="shared" si="87"/>
        <v>0</v>
      </c>
      <c r="P103" s="40">
        <f t="shared" si="87"/>
        <v>60637.5</v>
      </c>
      <c r="Q103" s="40">
        <f t="shared" si="87"/>
        <v>82572.418125</v>
      </c>
      <c r="R103" s="40">
        <f t="shared" si="87"/>
        <v>23580.036984374998</v>
      </c>
      <c r="S103" s="40">
        <f t="shared" si="87"/>
        <v>0</v>
      </c>
      <c r="T103" s="40">
        <f t="shared" si="87"/>
        <v>63669.375</v>
      </c>
      <c r="U103" s="40">
        <f t="shared" si="87"/>
        <v>87249.411984375</v>
      </c>
      <c r="V103" s="40">
        <f t="shared" si="87"/>
        <v>321957.40510937496</v>
      </c>
    </row>
    <row r="104" spans="1:22" ht="12.75">
      <c r="A104" s="185"/>
      <c r="B104" s="149" t="s">
        <v>36</v>
      </c>
      <c r="C104" s="149"/>
      <c r="D104" s="149"/>
      <c r="E104" s="149"/>
      <c r="F104" s="43">
        <f>F100+F103</f>
        <v>63981</v>
      </c>
      <c r="G104" s="43">
        <f aca="true" t="shared" si="88" ref="G104:V104">G100+G103</f>
        <v>0</v>
      </c>
      <c r="H104" s="43">
        <f t="shared" si="88"/>
        <v>75000</v>
      </c>
      <c r="I104" s="43">
        <f t="shared" si="88"/>
        <v>138981</v>
      </c>
      <c r="J104" s="43">
        <f t="shared" si="88"/>
        <v>68779.575</v>
      </c>
      <c r="K104" s="43">
        <f t="shared" si="88"/>
        <v>0</v>
      </c>
      <c r="L104" s="43">
        <f t="shared" si="88"/>
        <v>78750</v>
      </c>
      <c r="M104" s="43">
        <f t="shared" si="88"/>
        <v>147529.575</v>
      </c>
      <c r="N104" s="43">
        <f t="shared" si="88"/>
        <v>73938.043125</v>
      </c>
      <c r="O104" s="43">
        <f t="shared" si="88"/>
        <v>0</v>
      </c>
      <c r="P104" s="43">
        <f t="shared" si="88"/>
        <v>82687.5</v>
      </c>
      <c r="Q104" s="43">
        <f t="shared" si="88"/>
        <v>156625.543125</v>
      </c>
      <c r="R104" s="43">
        <f t="shared" si="88"/>
        <v>79483.396359375</v>
      </c>
      <c r="S104" s="43">
        <f t="shared" si="88"/>
        <v>0</v>
      </c>
      <c r="T104" s="43">
        <f t="shared" si="88"/>
        <v>86821.875</v>
      </c>
      <c r="U104" s="43">
        <f t="shared" si="88"/>
        <v>166305.27135937498</v>
      </c>
      <c r="V104" s="43">
        <f t="shared" si="88"/>
        <v>609441.389484375</v>
      </c>
    </row>
    <row r="105" spans="1:22" ht="63.75">
      <c r="A105" s="185"/>
      <c r="B105" s="202" t="s">
        <v>273</v>
      </c>
      <c r="C105" s="103" t="s">
        <v>2</v>
      </c>
      <c r="D105" s="34" t="s">
        <v>141</v>
      </c>
      <c r="E105" s="15" t="s">
        <v>309</v>
      </c>
      <c r="F105" s="35">
        <v>638204</v>
      </c>
      <c r="G105" s="35">
        <v>0</v>
      </c>
      <c r="H105" s="35">
        <v>598000</v>
      </c>
      <c r="I105" s="35">
        <f>F105+G105+H105</f>
        <v>1236204</v>
      </c>
      <c r="J105" s="35">
        <f>F105*J$3</f>
        <v>686069.2999999999</v>
      </c>
      <c r="K105" s="35">
        <f>G105*K$3</f>
        <v>0</v>
      </c>
      <c r="L105" s="35">
        <f>H105*L$3</f>
        <v>627900</v>
      </c>
      <c r="M105" s="35">
        <f>J105+K105+L105</f>
        <v>1313969.2999999998</v>
      </c>
      <c r="N105" s="35">
        <f>J105*N$3</f>
        <v>737524.4974999999</v>
      </c>
      <c r="O105" s="35">
        <f>K105*O$3</f>
        <v>0</v>
      </c>
      <c r="P105" s="35">
        <f>L105*P$3</f>
        <v>659295</v>
      </c>
      <c r="Q105" s="35">
        <f>N105+O105+P105</f>
        <v>1396819.4975</v>
      </c>
      <c r="R105" s="35">
        <f>N105*R$3</f>
        <v>792838.8348124999</v>
      </c>
      <c r="S105" s="35">
        <f>O105*S$3</f>
        <v>0</v>
      </c>
      <c r="T105" s="35">
        <f>P105*T$3</f>
        <v>692259.75</v>
      </c>
      <c r="U105" s="35">
        <f>R105+S105+T105</f>
        <v>1485098.5848125</v>
      </c>
      <c r="V105" s="35">
        <f>I105+M105+Q105+U105</f>
        <v>5432091.3823125</v>
      </c>
    </row>
    <row r="106" spans="1:22" ht="12.75">
      <c r="A106" s="185"/>
      <c r="B106" s="203"/>
      <c r="C106" s="134"/>
      <c r="D106" s="34"/>
      <c r="E106" s="102"/>
      <c r="F106" s="40">
        <f>F105</f>
        <v>638204</v>
      </c>
      <c r="G106" s="40">
        <f aca="true" t="shared" si="89" ref="G106:V106">G105</f>
        <v>0</v>
      </c>
      <c r="H106" s="40">
        <f t="shared" si="89"/>
        <v>598000</v>
      </c>
      <c r="I106" s="40">
        <f t="shared" si="89"/>
        <v>1236204</v>
      </c>
      <c r="J106" s="40">
        <f t="shared" si="89"/>
        <v>686069.2999999999</v>
      </c>
      <c r="K106" s="40">
        <f t="shared" si="89"/>
        <v>0</v>
      </c>
      <c r="L106" s="40">
        <f t="shared" si="89"/>
        <v>627900</v>
      </c>
      <c r="M106" s="40">
        <f t="shared" si="89"/>
        <v>1313969.2999999998</v>
      </c>
      <c r="N106" s="40">
        <f t="shared" si="89"/>
        <v>737524.4974999999</v>
      </c>
      <c r="O106" s="40">
        <f t="shared" si="89"/>
        <v>0</v>
      </c>
      <c r="P106" s="40">
        <f t="shared" si="89"/>
        <v>659295</v>
      </c>
      <c r="Q106" s="40">
        <f t="shared" si="89"/>
        <v>1396819.4975</v>
      </c>
      <c r="R106" s="40">
        <f t="shared" si="89"/>
        <v>792838.8348124999</v>
      </c>
      <c r="S106" s="40">
        <f t="shared" si="89"/>
        <v>0</v>
      </c>
      <c r="T106" s="40">
        <f t="shared" si="89"/>
        <v>692259.75</v>
      </c>
      <c r="U106" s="40">
        <f t="shared" si="89"/>
        <v>1485098.5848125</v>
      </c>
      <c r="V106" s="40">
        <f t="shared" si="89"/>
        <v>5432091.3823125</v>
      </c>
    </row>
    <row r="107" spans="1:22" ht="38.25" customHeight="1">
      <c r="A107" s="185"/>
      <c r="B107" s="203"/>
      <c r="C107" s="178" t="s">
        <v>151</v>
      </c>
      <c r="D107" s="34" t="s">
        <v>142</v>
      </c>
      <c r="E107" s="15" t="s">
        <v>310</v>
      </c>
      <c r="F107" s="36">
        <v>800</v>
      </c>
      <c r="G107" s="35">
        <v>0</v>
      </c>
      <c r="H107" s="35">
        <v>0</v>
      </c>
      <c r="I107" s="35">
        <f>F107+G107+H107</f>
        <v>800</v>
      </c>
      <c r="J107" s="35">
        <f aca="true" t="shared" si="90" ref="J107:L109">F107*J$3</f>
        <v>860</v>
      </c>
      <c r="K107" s="35">
        <f t="shared" si="90"/>
        <v>0</v>
      </c>
      <c r="L107" s="35">
        <f t="shared" si="90"/>
        <v>0</v>
      </c>
      <c r="M107" s="35">
        <f>J107+K107+L107</f>
        <v>860</v>
      </c>
      <c r="N107" s="35">
        <f aca="true" t="shared" si="91" ref="N107:P109">J107*N$3</f>
        <v>924.5</v>
      </c>
      <c r="O107" s="35">
        <f t="shared" si="91"/>
        <v>0</v>
      </c>
      <c r="P107" s="35">
        <f t="shared" si="91"/>
        <v>0</v>
      </c>
      <c r="Q107" s="35">
        <f>N107+O107+P107</f>
        <v>924.5</v>
      </c>
      <c r="R107" s="35">
        <f aca="true" t="shared" si="92" ref="R107:T109">N107*R$3</f>
        <v>993.8375</v>
      </c>
      <c r="S107" s="35">
        <f t="shared" si="92"/>
        <v>0</v>
      </c>
      <c r="T107" s="35">
        <f t="shared" si="92"/>
        <v>0</v>
      </c>
      <c r="U107" s="35">
        <f>R107+S107+T107</f>
        <v>993.8375</v>
      </c>
      <c r="V107" s="35">
        <f>I107+M107+Q107+U107</f>
        <v>3578.3375</v>
      </c>
    </row>
    <row r="108" spans="1:22" ht="38.25">
      <c r="A108" s="185"/>
      <c r="B108" s="203"/>
      <c r="C108" s="179"/>
      <c r="D108" s="34"/>
      <c r="E108" s="15" t="s">
        <v>311</v>
      </c>
      <c r="F108" s="36">
        <v>1000</v>
      </c>
      <c r="G108" s="35">
        <v>0</v>
      </c>
      <c r="H108" s="35">
        <v>0</v>
      </c>
      <c r="I108" s="35">
        <f>F108+G108+H108</f>
        <v>1000</v>
      </c>
      <c r="J108" s="35">
        <f t="shared" si="90"/>
        <v>1075</v>
      </c>
      <c r="K108" s="35">
        <f t="shared" si="90"/>
        <v>0</v>
      </c>
      <c r="L108" s="35">
        <f t="shared" si="90"/>
        <v>0</v>
      </c>
      <c r="M108" s="35">
        <f>J108+K108+L108</f>
        <v>1075</v>
      </c>
      <c r="N108" s="35">
        <f t="shared" si="91"/>
        <v>1155.625</v>
      </c>
      <c r="O108" s="35">
        <f t="shared" si="91"/>
        <v>0</v>
      </c>
      <c r="P108" s="35">
        <f t="shared" si="91"/>
        <v>0</v>
      </c>
      <c r="Q108" s="35">
        <f>N108+O108+P108</f>
        <v>1155.625</v>
      </c>
      <c r="R108" s="35">
        <f t="shared" si="92"/>
        <v>1242.296875</v>
      </c>
      <c r="S108" s="35">
        <f t="shared" si="92"/>
        <v>0</v>
      </c>
      <c r="T108" s="35">
        <f t="shared" si="92"/>
        <v>0</v>
      </c>
      <c r="U108" s="35">
        <f>R108+S108+T108</f>
        <v>1242.296875</v>
      </c>
      <c r="V108" s="35">
        <f>I108+M108+Q108+U108</f>
        <v>4472.921875</v>
      </c>
    </row>
    <row r="109" spans="1:22" ht="63.75">
      <c r="A109" s="185"/>
      <c r="B109" s="203"/>
      <c r="C109" s="180"/>
      <c r="D109" s="37" t="s">
        <v>143</v>
      </c>
      <c r="E109" s="15" t="s">
        <v>154</v>
      </c>
      <c r="F109" s="36">
        <v>750</v>
      </c>
      <c r="G109" s="35">
        <v>0</v>
      </c>
      <c r="H109" s="35">
        <v>0</v>
      </c>
      <c r="I109" s="35">
        <f>F109+G109+H109</f>
        <v>750</v>
      </c>
      <c r="J109" s="35">
        <f t="shared" si="90"/>
        <v>806.25</v>
      </c>
      <c r="K109" s="35">
        <f t="shared" si="90"/>
        <v>0</v>
      </c>
      <c r="L109" s="35">
        <f t="shared" si="90"/>
        <v>0</v>
      </c>
      <c r="M109" s="35">
        <f>J109+K109+L109</f>
        <v>806.25</v>
      </c>
      <c r="N109" s="35">
        <f t="shared" si="91"/>
        <v>866.71875</v>
      </c>
      <c r="O109" s="35">
        <f t="shared" si="91"/>
        <v>0</v>
      </c>
      <c r="P109" s="35">
        <f t="shared" si="91"/>
        <v>0</v>
      </c>
      <c r="Q109" s="35">
        <f>N109+O109+P109</f>
        <v>866.71875</v>
      </c>
      <c r="R109" s="35">
        <f t="shared" si="92"/>
        <v>931.72265625</v>
      </c>
      <c r="S109" s="35">
        <f t="shared" si="92"/>
        <v>0</v>
      </c>
      <c r="T109" s="35">
        <f t="shared" si="92"/>
        <v>0</v>
      </c>
      <c r="U109" s="35">
        <f>R109+S109+T109</f>
        <v>931.72265625</v>
      </c>
      <c r="V109" s="35">
        <f>I109+M109+Q109+U109</f>
        <v>3354.69140625</v>
      </c>
    </row>
    <row r="110" spans="1:22" ht="12.75">
      <c r="A110" s="185"/>
      <c r="B110" s="203"/>
      <c r="C110" s="134"/>
      <c r="D110" s="38"/>
      <c r="E110" s="102"/>
      <c r="F110" s="40">
        <f>F107+F108+F109</f>
        <v>2550</v>
      </c>
      <c r="G110" s="40">
        <f aca="true" t="shared" si="93" ref="G110:V110">G107+G108+G109</f>
        <v>0</v>
      </c>
      <c r="H110" s="40">
        <f t="shared" si="93"/>
        <v>0</v>
      </c>
      <c r="I110" s="40">
        <f t="shared" si="93"/>
        <v>2550</v>
      </c>
      <c r="J110" s="40">
        <f t="shared" si="93"/>
        <v>2741.25</v>
      </c>
      <c r="K110" s="40">
        <f t="shared" si="93"/>
        <v>0</v>
      </c>
      <c r="L110" s="40">
        <f t="shared" si="93"/>
        <v>0</v>
      </c>
      <c r="M110" s="40">
        <f t="shared" si="93"/>
        <v>2741.25</v>
      </c>
      <c r="N110" s="40">
        <f t="shared" si="93"/>
        <v>2946.84375</v>
      </c>
      <c r="O110" s="40">
        <f t="shared" si="93"/>
        <v>0</v>
      </c>
      <c r="P110" s="40">
        <f t="shared" si="93"/>
        <v>0</v>
      </c>
      <c r="Q110" s="40">
        <f t="shared" si="93"/>
        <v>2946.84375</v>
      </c>
      <c r="R110" s="40">
        <f t="shared" si="93"/>
        <v>3167.85703125</v>
      </c>
      <c r="S110" s="40">
        <f t="shared" si="93"/>
        <v>0</v>
      </c>
      <c r="T110" s="40">
        <f t="shared" si="93"/>
        <v>0</v>
      </c>
      <c r="U110" s="40">
        <f t="shared" si="93"/>
        <v>3167.85703125</v>
      </c>
      <c r="V110" s="40">
        <f t="shared" si="93"/>
        <v>11405.95078125</v>
      </c>
    </row>
    <row r="111" spans="1:22" ht="89.25">
      <c r="A111" s="185"/>
      <c r="B111" s="203"/>
      <c r="C111" s="103" t="s">
        <v>289</v>
      </c>
      <c r="D111" s="34" t="s">
        <v>144</v>
      </c>
      <c r="E111" s="15" t="s">
        <v>156</v>
      </c>
      <c r="F111" s="35">
        <v>33211</v>
      </c>
      <c r="G111" s="35">
        <v>0</v>
      </c>
      <c r="H111" s="35">
        <v>0</v>
      </c>
      <c r="I111" s="35">
        <f>F111+G111+H111</f>
        <v>33211</v>
      </c>
      <c r="J111" s="35">
        <f>F111*J$3</f>
        <v>35701.825</v>
      </c>
      <c r="K111" s="35">
        <f>G111*K$3</f>
        <v>0</v>
      </c>
      <c r="L111" s="35">
        <f>H111*L$3</f>
        <v>0</v>
      </c>
      <c r="M111" s="35">
        <f>J111+K111+L111</f>
        <v>35701.825</v>
      </c>
      <c r="N111" s="35">
        <f>J111*N$3</f>
        <v>38379.46187499999</v>
      </c>
      <c r="O111" s="35">
        <f>K111*O$3</f>
        <v>0</v>
      </c>
      <c r="P111" s="35">
        <f>L111*P$3</f>
        <v>0</v>
      </c>
      <c r="Q111" s="35">
        <f>N111+O111+P111</f>
        <v>38379.46187499999</v>
      </c>
      <c r="R111" s="35">
        <f>N111*R$3</f>
        <v>41257.92151562499</v>
      </c>
      <c r="S111" s="35">
        <f>O111*S$3</f>
        <v>0</v>
      </c>
      <c r="T111" s="35">
        <f>P111*T$3</f>
        <v>0</v>
      </c>
      <c r="U111" s="35">
        <f>R111+S111+T111</f>
        <v>41257.92151562499</v>
      </c>
      <c r="V111" s="35">
        <f>I111+M111+Q111+U111</f>
        <v>148550.208390625</v>
      </c>
    </row>
    <row r="112" spans="1:22" ht="12.75">
      <c r="A112" s="185"/>
      <c r="B112" s="203"/>
      <c r="C112" s="134"/>
      <c r="D112" s="34"/>
      <c r="E112" s="102"/>
      <c r="F112" s="40">
        <f>SUM(F111)</f>
        <v>33211</v>
      </c>
      <c r="G112" s="40">
        <f aca="true" t="shared" si="94" ref="G112:V112">SUM(G111)</f>
        <v>0</v>
      </c>
      <c r="H112" s="40">
        <f t="shared" si="94"/>
        <v>0</v>
      </c>
      <c r="I112" s="40">
        <f t="shared" si="94"/>
        <v>33211</v>
      </c>
      <c r="J112" s="40">
        <f t="shared" si="94"/>
        <v>35701.825</v>
      </c>
      <c r="K112" s="40">
        <f t="shared" si="94"/>
        <v>0</v>
      </c>
      <c r="L112" s="40">
        <f t="shared" si="94"/>
        <v>0</v>
      </c>
      <c r="M112" s="40">
        <f t="shared" si="94"/>
        <v>35701.825</v>
      </c>
      <c r="N112" s="40">
        <f t="shared" si="94"/>
        <v>38379.46187499999</v>
      </c>
      <c r="O112" s="40">
        <f t="shared" si="94"/>
        <v>0</v>
      </c>
      <c r="P112" s="40">
        <f t="shared" si="94"/>
        <v>0</v>
      </c>
      <c r="Q112" s="40">
        <f t="shared" si="94"/>
        <v>38379.46187499999</v>
      </c>
      <c r="R112" s="40">
        <f t="shared" si="94"/>
        <v>41257.92151562499</v>
      </c>
      <c r="S112" s="40">
        <f t="shared" si="94"/>
        <v>0</v>
      </c>
      <c r="T112" s="40">
        <f t="shared" si="94"/>
        <v>0</v>
      </c>
      <c r="U112" s="40">
        <f t="shared" si="94"/>
        <v>41257.92151562499</v>
      </c>
      <c r="V112" s="40">
        <f t="shared" si="94"/>
        <v>148550.208390625</v>
      </c>
    </row>
    <row r="113" spans="1:22" ht="63.75">
      <c r="A113" s="185"/>
      <c r="B113" s="203"/>
      <c r="C113" s="19" t="s">
        <v>3</v>
      </c>
      <c r="D113" s="34" t="s">
        <v>145</v>
      </c>
      <c r="E113" s="15" t="s">
        <v>157</v>
      </c>
      <c r="F113" s="36">
        <v>1000</v>
      </c>
      <c r="G113" s="35">
        <v>0</v>
      </c>
      <c r="H113" s="35">
        <v>0</v>
      </c>
      <c r="I113" s="35">
        <f aca="true" t="shared" si="95" ref="I113:I137">F113+G113+H113</f>
        <v>1000</v>
      </c>
      <c r="J113" s="35">
        <f aca="true" t="shared" si="96" ref="J113:L136">F113*J$3</f>
        <v>1075</v>
      </c>
      <c r="K113" s="35">
        <f t="shared" si="96"/>
        <v>0</v>
      </c>
      <c r="L113" s="35">
        <f t="shared" si="96"/>
        <v>0</v>
      </c>
      <c r="M113" s="35">
        <f aca="true" t="shared" si="97" ref="M113:M137">J113+K113+L113</f>
        <v>1075</v>
      </c>
      <c r="N113" s="35">
        <f aca="true" t="shared" si="98" ref="N113:P137">J113*N$3</f>
        <v>1155.625</v>
      </c>
      <c r="O113" s="35">
        <f t="shared" si="98"/>
        <v>0</v>
      </c>
      <c r="P113" s="35">
        <f t="shared" si="98"/>
        <v>0</v>
      </c>
      <c r="Q113" s="35">
        <f aca="true" t="shared" si="99" ref="Q113:Q137">N113+O113+P113</f>
        <v>1155.625</v>
      </c>
      <c r="R113" s="35">
        <f aca="true" t="shared" si="100" ref="R113:T137">N113*R$3</f>
        <v>1242.296875</v>
      </c>
      <c r="S113" s="35">
        <f t="shared" si="100"/>
        <v>0</v>
      </c>
      <c r="T113" s="35">
        <f t="shared" si="100"/>
        <v>0</v>
      </c>
      <c r="U113" s="35">
        <f aca="true" t="shared" si="101" ref="U113:U137">R113+S113+T113</f>
        <v>1242.296875</v>
      </c>
      <c r="V113" s="35">
        <f aca="true" t="shared" si="102" ref="V113:V137">I113+M113+Q113+U113</f>
        <v>4472.921875</v>
      </c>
    </row>
    <row r="114" spans="1:22" ht="114.75">
      <c r="A114" s="185"/>
      <c r="B114" s="203"/>
      <c r="C114" s="20"/>
      <c r="D114" s="34" t="s">
        <v>146</v>
      </c>
      <c r="E114" s="15" t="s">
        <v>158</v>
      </c>
      <c r="F114" s="36">
        <v>900</v>
      </c>
      <c r="G114" s="35">
        <v>0</v>
      </c>
      <c r="H114" s="35">
        <v>0</v>
      </c>
      <c r="I114" s="35">
        <f t="shared" si="95"/>
        <v>900</v>
      </c>
      <c r="J114" s="35">
        <f t="shared" si="96"/>
        <v>967.5</v>
      </c>
      <c r="K114" s="35">
        <f t="shared" si="96"/>
        <v>0</v>
      </c>
      <c r="L114" s="35">
        <f t="shared" si="96"/>
        <v>0</v>
      </c>
      <c r="M114" s="35">
        <f t="shared" si="97"/>
        <v>967.5</v>
      </c>
      <c r="N114" s="35">
        <f t="shared" si="98"/>
        <v>1040.0625</v>
      </c>
      <c r="O114" s="35">
        <f t="shared" si="98"/>
        <v>0</v>
      </c>
      <c r="P114" s="35">
        <f t="shared" si="98"/>
        <v>0</v>
      </c>
      <c r="Q114" s="35">
        <f t="shared" si="99"/>
        <v>1040.0625</v>
      </c>
      <c r="R114" s="35">
        <f t="shared" si="100"/>
        <v>1118.0671875</v>
      </c>
      <c r="S114" s="35">
        <f t="shared" si="100"/>
        <v>0</v>
      </c>
      <c r="T114" s="35">
        <f t="shared" si="100"/>
        <v>0</v>
      </c>
      <c r="U114" s="35">
        <f t="shared" si="101"/>
        <v>1118.0671875</v>
      </c>
      <c r="V114" s="35">
        <f t="shared" si="102"/>
        <v>4025.6296875</v>
      </c>
    </row>
    <row r="115" spans="1:22" ht="63.75">
      <c r="A115" s="185"/>
      <c r="B115" s="203"/>
      <c r="C115" s="20"/>
      <c r="D115" s="34" t="s">
        <v>147</v>
      </c>
      <c r="E115" s="15" t="s">
        <v>159</v>
      </c>
      <c r="F115" s="36">
        <v>1200</v>
      </c>
      <c r="G115" s="35">
        <v>0</v>
      </c>
      <c r="H115" s="35">
        <v>0</v>
      </c>
      <c r="I115" s="35">
        <f t="shared" si="95"/>
        <v>1200</v>
      </c>
      <c r="J115" s="35">
        <f t="shared" si="96"/>
        <v>1290</v>
      </c>
      <c r="K115" s="35">
        <f t="shared" si="96"/>
        <v>0</v>
      </c>
      <c r="L115" s="35">
        <f t="shared" si="96"/>
        <v>0</v>
      </c>
      <c r="M115" s="35">
        <f t="shared" si="97"/>
        <v>1290</v>
      </c>
      <c r="N115" s="35">
        <f t="shared" si="98"/>
        <v>1386.75</v>
      </c>
      <c r="O115" s="35">
        <f t="shared" si="98"/>
        <v>0</v>
      </c>
      <c r="P115" s="35">
        <f t="shared" si="98"/>
        <v>0</v>
      </c>
      <c r="Q115" s="35">
        <f t="shared" si="99"/>
        <v>1386.75</v>
      </c>
      <c r="R115" s="35">
        <f t="shared" si="100"/>
        <v>1490.75625</v>
      </c>
      <c r="S115" s="35">
        <f t="shared" si="100"/>
        <v>0</v>
      </c>
      <c r="T115" s="35">
        <f t="shared" si="100"/>
        <v>0</v>
      </c>
      <c r="U115" s="35">
        <f t="shared" si="101"/>
        <v>1490.75625</v>
      </c>
      <c r="V115" s="35">
        <f t="shared" si="102"/>
        <v>5367.50625</v>
      </c>
    </row>
    <row r="116" spans="1:22" ht="63.75">
      <c r="A116" s="185"/>
      <c r="B116" s="203"/>
      <c r="C116" s="20"/>
      <c r="D116" s="34"/>
      <c r="E116" s="15" t="s">
        <v>160</v>
      </c>
      <c r="F116" s="36">
        <v>1100</v>
      </c>
      <c r="G116" s="35">
        <v>0</v>
      </c>
      <c r="H116" s="35">
        <v>0</v>
      </c>
      <c r="I116" s="35">
        <f t="shared" si="95"/>
        <v>1100</v>
      </c>
      <c r="J116" s="35">
        <f t="shared" si="96"/>
        <v>1182.5</v>
      </c>
      <c r="K116" s="35">
        <f t="shared" si="96"/>
        <v>0</v>
      </c>
      <c r="L116" s="35">
        <f t="shared" si="96"/>
        <v>0</v>
      </c>
      <c r="M116" s="35">
        <f t="shared" si="97"/>
        <v>1182.5</v>
      </c>
      <c r="N116" s="35">
        <f t="shared" si="98"/>
        <v>1271.1875</v>
      </c>
      <c r="O116" s="35">
        <f t="shared" si="98"/>
        <v>0</v>
      </c>
      <c r="P116" s="35">
        <f t="shared" si="98"/>
        <v>0</v>
      </c>
      <c r="Q116" s="35">
        <f t="shared" si="99"/>
        <v>1271.1875</v>
      </c>
      <c r="R116" s="35">
        <f t="shared" si="100"/>
        <v>1366.5265625</v>
      </c>
      <c r="S116" s="35">
        <f t="shared" si="100"/>
        <v>0</v>
      </c>
      <c r="T116" s="35">
        <f t="shared" si="100"/>
        <v>0</v>
      </c>
      <c r="U116" s="35">
        <f t="shared" si="101"/>
        <v>1366.5265625</v>
      </c>
      <c r="V116" s="35">
        <f t="shared" si="102"/>
        <v>4920.2140625</v>
      </c>
    </row>
    <row r="117" spans="1:22" ht="102">
      <c r="A117" s="185"/>
      <c r="B117" s="203"/>
      <c r="C117" s="20"/>
      <c r="D117" s="34" t="s">
        <v>148</v>
      </c>
      <c r="E117" s="15" t="s">
        <v>161</v>
      </c>
      <c r="F117" s="36">
        <v>1000</v>
      </c>
      <c r="G117" s="35">
        <v>0</v>
      </c>
      <c r="H117" s="35">
        <v>0</v>
      </c>
      <c r="I117" s="35">
        <f t="shared" si="95"/>
        <v>1000</v>
      </c>
      <c r="J117" s="35">
        <f t="shared" si="96"/>
        <v>1075</v>
      </c>
      <c r="K117" s="35">
        <f t="shared" si="96"/>
        <v>0</v>
      </c>
      <c r="L117" s="35">
        <f t="shared" si="96"/>
        <v>0</v>
      </c>
      <c r="M117" s="35">
        <f t="shared" si="97"/>
        <v>1075</v>
      </c>
      <c r="N117" s="35">
        <f t="shared" si="98"/>
        <v>1155.625</v>
      </c>
      <c r="O117" s="35">
        <f t="shared" si="98"/>
        <v>0</v>
      </c>
      <c r="P117" s="35">
        <f t="shared" si="98"/>
        <v>0</v>
      </c>
      <c r="Q117" s="35">
        <f t="shared" si="99"/>
        <v>1155.625</v>
      </c>
      <c r="R117" s="35">
        <f t="shared" si="100"/>
        <v>1242.296875</v>
      </c>
      <c r="S117" s="35">
        <f t="shared" si="100"/>
        <v>0</v>
      </c>
      <c r="T117" s="35">
        <f t="shared" si="100"/>
        <v>0</v>
      </c>
      <c r="U117" s="35">
        <f t="shared" si="101"/>
        <v>1242.296875</v>
      </c>
      <c r="V117" s="35">
        <f t="shared" si="102"/>
        <v>4472.921875</v>
      </c>
    </row>
    <row r="118" spans="1:22" ht="63.75">
      <c r="A118" s="185"/>
      <c r="B118" s="203"/>
      <c r="C118" s="20"/>
      <c r="D118" s="34" t="s">
        <v>149</v>
      </c>
      <c r="E118" s="15" t="s">
        <v>162</v>
      </c>
      <c r="F118" s="36">
        <v>1000</v>
      </c>
      <c r="G118" s="35">
        <v>0</v>
      </c>
      <c r="H118" s="35">
        <v>0</v>
      </c>
      <c r="I118" s="35">
        <f t="shared" si="95"/>
        <v>1000</v>
      </c>
      <c r="J118" s="35">
        <f t="shared" si="96"/>
        <v>1075</v>
      </c>
      <c r="K118" s="35">
        <f t="shared" si="96"/>
        <v>0</v>
      </c>
      <c r="L118" s="35">
        <f t="shared" si="96"/>
        <v>0</v>
      </c>
      <c r="M118" s="35">
        <f t="shared" si="97"/>
        <v>1075</v>
      </c>
      <c r="N118" s="35">
        <f t="shared" si="98"/>
        <v>1155.625</v>
      </c>
      <c r="O118" s="35">
        <f t="shared" si="98"/>
        <v>0</v>
      </c>
      <c r="P118" s="35">
        <f t="shared" si="98"/>
        <v>0</v>
      </c>
      <c r="Q118" s="35">
        <f t="shared" si="99"/>
        <v>1155.625</v>
      </c>
      <c r="R118" s="35">
        <f t="shared" si="100"/>
        <v>1242.296875</v>
      </c>
      <c r="S118" s="35">
        <f t="shared" si="100"/>
        <v>0</v>
      </c>
      <c r="T118" s="35">
        <f t="shared" si="100"/>
        <v>0</v>
      </c>
      <c r="U118" s="35">
        <f t="shared" si="101"/>
        <v>1242.296875</v>
      </c>
      <c r="V118" s="35">
        <f t="shared" si="102"/>
        <v>4472.921875</v>
      </c>
    </row>
    <row r="119" spans="1:22" ht="63.75">
      <c r="A119" s="185"/>
      <c r="B119" s="203"/>
      <c r="C119" s="20"/>
      <c r="D119" s="34"/>
      <c r="E119" s="15" t="s">
        <v>163</v>
      </c>
      <c r="F119" s="36">
        <v>1200</v>
      </c>
      <c r="G119" s="35">
        <v>0</v>
      </c>
      <c r="H119" s="35">
        <v>0</v>
      </c>
      <c r="I119" s="35">
        <f t="shared" si="95"/>
        <v>1200</v>
      </c>
      <c r="J119" s="35">
        <f t="shared" si="96"/>
        <v>1290</v>
      </c>
      <c r="K119" s="35">
        <f t="shared" si="96"/>
        <v>0</v>
      </c>
      <c r="L119" s="35">
        <f t="shared" si="96"/>
        <v>0</v>
      </c>
      <c r="M119" s="35">
        <f t="shared" si="97"/>
        <v>1290</v>
      </c>
      <c r="N119" s="35">
        <f t="shared" si="98"/>
        <v>1386.75</v>
      </c>
      <c r="O119" s="35">
        <f t="shared" si="98"/>
        <v>0</v>
      </c>
      <c r="P119" s="35">
        <f t="shared" si="98"/>
        <v>0</v>
      </c>
      <c r="Q119" s="35">
        <f t="shared" si="99"/>
        <v>1386.75</v>
      </c>
      <c r="R119" s="35">
        <f t="shared" si="100"/>
        <v>1490.75625</v>
      </c>
      <c r="S119" s="35">
        <f t="shared" si="100"/>
        <v>0</v>
      </c>
      <c r="T119" s="35">
        <f t="shared" si="100"/>
        <v>0</v>
      </c>
      <c r="U119" s="35">
        <f t="shared" si="101"/>
        <v>1490.75625</v>
      </c>
      <c r="V119" s="35">
        <f t="shared" si="102"/>
        <v>5367.50625</v>
      </c>
    </row>
    <row r="120" spans="1:22" ht="76.5">
      <c r="A120" s="185"/>
      <c r="B120" s="203"/>
      <c r="C120" s="20"/>
      <c r="D120" s="39"/>
      <c r="E120" s="15" t="s">
        <v>4</v>
      </c>
      <c r="F120" s="36">
        <v>1000</v>
      </c>
      <c r="G120" s="35">
        <v>0</v>
      </c>
      <c r="H120" s="35">
        <v>0</v>
      </c>
      <c r="I120" s="35">
        <f t="shared" si="95"/>
        <v>1000</v>
      </c>
      <c r="J120" s="35">
        <f t="shared" si="96"/>
        <v>1075</v>
      </c>
      <c r="K120" s="35">
        <f t="shared" si="96"/>
        <v>0</v>
      </c>
      <c r="L120" s="35">
        <f t="shared" si="96"/>
        <v>0</v>
      </c>
      <c r="M120" s="35">
        <f t="shared" si="97"/>
        <v>1075</v>
      </c>
      <c r="N120" s="35">
        <f t="shared" si="98"/>
        <v>1155.625</v>
      </c>
      <c r="O120" s="35">
        <f t="shared" si="98"/>
        <v>0</v>
      </c>
      <c r="P120" s="35">
        <f t="shared" si="98"/>
        <v>0</v>
      </c>
      <c r="Q120" s="35">
        <f t="shared" si="99"/>
        <v>1155.625</v>
      </c>
      <c r="R120" s="35">
        <f t="shared" si="100"/>
        <v>1242.296875</v>
      </c>
      <c r="S120" s="35">
        <f t="shared" si="100"/>
        <v>0</v>
      </c>
      <c r="T120" s="35">
        <f t="shared" si="100"/>
        <v>0</v>
      </c>
      <c r="U120" s="35">
        <f t="shared" si="101"/>
        <v>1242.296875</v>
      </c>
      <c r="V120" s="35">
        <f t="shared" si="102"/>
        <v>4472.921875</v>
      </c>
    </row>
    <row r="121" spans="1:22" ht="114.75">
      <c r="A121" s="185"/>
      <c r="B121" s="203"/>
      <c r="C121" s="20"/>
      <c r="D121" s="39"/>
      <c r="E121" s="15" t="s">
        <v>164</v>
      </c>
      <c r="F121" s="36">
        <v>1000</v>
      </c>
      <c r="G121" s="35">
        <v>0</v>
      </c>
      <c r="H121" s="35">
        <v>0</v>
      </c>
      <c r="I121" s="35">
        <f t="shared" si="95"/>
        <v>1000</v>
      </c>
      <c r="J121" s="35">
        <f t="shared" si="96"/>
        <v>1075</v>
      </c>
      <c r="K121" s="35">
        <f t="shared" si="96"/>
        <v>0</v>
      </c>
      <c r="L121" s="35">
        <f t="shared" si="96"/>
        <v>0</v>
      </c>
      <c r="M121" s="35">
        <f t="shared" si="97"/>
        <v>1075</v>
      </c>
      <c r="N121" s="35">
        <f t="shared" si="98"/>
        <v>1155.625</v>
      </c>
      <c r="O121" s="35">
        <f t="shared" si="98"/>
        <v>0</v>
      </c>
      <c r="P121" s="35">
        <f t="shared" si="98"/>
        <v>0</v>
      </c>
      <c r="Q121" s="35">
        <f t="shared" si="99"/>
        <v>1155.625</v>
      </c>
      <c r="R121" s="35">
        <f t="shared" si="100"/>
        <v>1242.296875</v>
      </c>
      <c r="S121" s="35">
        <f t="shared" si="100"/>
        <v>0</v>
      </c>
      <c r="T121" s="35">
        <f t="shared" si="100"/>
        <v>0</v>
      </c>
      <c r="U121" s="35">
        <f t="shared" si="101"/>
        <v>1242.296875</v>
      </c>
      <c r="V121" s="35">
        <f t="shared" si="102"/>
        <v>4472.921875</v>
      </c>
    </row>
    <row r="122" spans="1:22" ht="38.25">
      <c r="A122" s="185"/>
      <c r="B122" s="203"/>
      <c r="C122" s="20"/>
      <c r="D122" s="39"/>
      <c r="E122" s="15" t="s">
        <v>165</v>
      </c>
      <c r="F122" s="36">
        <v>1000</v>
      </c>
      <c r="G122" s="35">
        <v>0</v>
      </c>
      <c r="H122" s="35">
        <v>0</v>
      </c>
      <c r="I122" s="35">
        <f t="shared" si="95"/>
        <v>1000</v>
      </c>
      <c r="J122" s="35">
        <f t="shared" si="96"/>
        <v>1075</v>
      </c>
      <c r="K122" s="35">
        <f t="shared" si="96"/>
        <v>0</v>
      </c>
      <c r="L122" s="35">
        <f t="shared" si="96"/>
        <v>0</v>
      </c>
      <c r="M122" s="35">
        <f t="shared" si="97"/>
        <v>1075</v>
      </c>
      <c r="N122" s="35">
        <f t="shared" si="98"/>
        <v>1155.625</v>
      </c>
      <c r="O122" s="35">
        <f t="shared" si="98"/>
        <v>0</v>
      </c>
      <c r="P122" s="35">
        <f t="shared" si="98"/>
        <v>0</v>
      </c>
      <c r="Q122" s="35">
        <f t="shared" si="99"/>
        <v>1155.625</v>
      </c>
      <c r="R122" s="35">
        <f t="shared" si="100"/>
        <v>1242.296875</v>
      </c>
      <c r="S122" s="35">
        <f t="shared" si="100"/>
        <v>0</v>
      </c>
      <c r="T122" s="35">
        <f t="shared" si="100"/>
        <v>0</v>
      </c>
      <c r="U122" s="35">
        <f t="shared" si="101"/>
        <v>1242.296875</v>
      </c>
      <c r="V122" s="35">
        <f t="shared" si="102"/>
        <v>4472.921875</v>
      </c>
    </row>
    <row r="123" spans="1:22" ht="63.75">
      <c r="A123" s="185"/>
      <c r="B123" s="203"/>
      <c r="C123" s="20"/>
      <c r="D123" s="39"/>
      <c r="E123" s="15" t="s">
        <v>166</v>
      </c>
      <c r="F123" s="36">
        <v>800</v>
      </c>
      <c r="G123" s="35">
        <v>0</v>
      </c>
      <c r="H123" s="35">
        <v>0</v>
      </c>
      <c r="I123" s="35">
        <f t="shared" si="95"/>
        <v>800</v>
      </c>
      <c r="J123" s="35">
        <f t="shared" si="96"/>
        <v>860</v>
      </c>
      <c r="K123" s="35">
        <f t="shared" si="96"/>
        <v>0</v>
      </c>
      <c r="L123" s="35">
        <f t="shared" si="96"/>
        <v>0</v>
      </c>
      <c r="M123" s="35">
        <f t="shared" si="97"/>
        <v>860</v>
      </c>
      <c r="N123" s="35">
        <f t="shared" si="98"/>
        <v>924.5</v>
      </c>
      <c r="O123" s="35">
        <f t="shared" si="98"/>
        <v>0</v>
      </c>
      <c r="P123" s="35">
        <f t="shared" si="98"/>
        <v>0</v>
      </c>
      <c r="Q123" s="35">
        <f t="shared" si="99"/>
        <v>924.5</v>
      </c>
      <c r="R123" s="35">
        <f t="shared" si="100"/>
        <v>993.8375</v>
      </c>
      <c r="S123" s="35">
        <f t="shared" si="100"/>
        <v>0</v>
      </c>
      <c r="T123" s="35">
        <f t="shared" si="100"/>
        <v>0</v>
      </c>
      <c r="U123" s="35">
        <f t="shared" si="101"/>
        <v>993.8375</v>
      </c>
      <c r="V123" s="35">
        <f t="shared" si="102"/>
        <v>3578.3375</v>
      </c>
    </row>
    <row r="124" spans="1:22" ht="76.5">
      <c r="A124" s="185"/>
      <c r="B124" s="203"/>
      <c r="C124" s="20"/>
      <c r="D124" s="39"/>
      <c r="E124" s="15" t="s">
        <v>167</v>
      </c>
      <c r="F124" s="36">
        <v>1200</v>
      </c>
      <c r="G124" s="35">
        <v>0</v>
      </c>
      <c r="H124" s="35">
        <v>0</v>
      </c>
      <c r="I124" s="35">
        <f t="shared" si="95"/>
        <v>1200</v>
      </c>
      <c r="J124" s="35">
        <f t="shared" si="96"/>
        <v>1290</v>
      </c>
      <c r="K124" s="35">
        <f t="shared" si="96"/>
        <v>0</v>
      </c>
      <c r="L124" s="35">
        <f t="shared" si="96"/>
        <v>0</v>
      </c>
      <c r="M124" s="35">
        <f t="shared" si="97"/>
        <v>1290</v>
      </c>
      <c r="N124" s="35">
        <f t="shared" si="98"/>
        <v>1386.75</v>
      </c>
      <c r="O124" s="35">
        <f t="shared" si="98"/>
        <v>0</v>
      </c>
      <c r="P124" s="35">
        <f t="shared" si="98"/>
        <v>0</v>
      </c>
      <c r="Q124" s="35">
        <f t="shared" si="99"/>
        <v>1386.75</v>
      </c>
      <c r="R124" s="35">
        <f t="shared" si="100"/>
        <v>1490.75625</v>
      </c>
      <c r="S124" s="35">
        <f t="shared" si="100"/>
        <v>0</v>
      </c>
      <c r="T124" s="35">
        <f t="shared" si="100"/>
        <v>0</v>
      </c>
      <c r="U124" s="35">
        <f t="shared" si="101"/>
        <v>1490.75625</v>
      </c>
      <c r="V124" s="35">
        <f t="shared" si="102"/>
        <v>5367.50625</v>
      </c>
    </row>
    <row r="125" spans="1:22" ht="38.25">
      <c r="A125" s="185"/>
      <c r="B125" s="203"/>
      <c r="C125" s="20"/>
      <c r="D125" s="39"/>
      <c r="E125" s="15" t="s">
        <v>168</v>
      </c>
      <c r="F125" s="36">
        <v>1100</v>
      </c>
      <c r="G125" s="35">
        <v>0</v>
      </c>
      <c r="H125" s="35">
        <v>0</v>
      </c>
      <c r="I125" s="35">
        <f t="shared" si="95"/>
        <v>1100</v>
      </c>
      <c r="J125" s="35">
        <f t="shared" si="96"/>
        <v>1182.5</v>
      </c>
      <c r="K125" s="35">
        <f t="shared" si="96"/>
        <v>0</v>
      </c>
      <c r="L125" s="35">
        <f t="shared" si="96"/>
        <v>0</v>
      </c>
      <c r="M125" s="35">
        <f t="shared" si="97"/>
        <v>1182.5</v>
      </c>
      <c r="N125" s="35">
        <f t="shared" si="98"/>
        <v>1271.1875</v>
      </c>
      <c r="O125" s="35">
        <f t="shared" si="98"/>
        <v>0</v>
      </c>
      <c r="P125" s="35">
        <f t="shared" si="98"/>
        <v>0</v>
      </c>
      <c r="Q125" s="35">
        <f t="shared" si="99"/>
        <v>1271.1875</v>
      </c>
      <c r="R125" s="35">
        <f t="shared" si="100"/>
        <v>1366.5265625</v>
      </c>
      <c r="S125" s="35">
        <f t="shared" si="100"/>
        <v>0</v>
      </c>
      <c r="T125" s="35">
        <f t="shared" si="100"/>
        <v>0</v>
      </c>
      <c r="U125" s="35">
        <f t="shared" si="101"/>
        <v>1366.5265625</v>
      </c>
      <c r="V125" s="35">
        <f t="shared" si="102"/>
        <v>4920.2140625</v>
      </c>
    </row>
    <row r="126" spans="1:22" ht="51">
      <c r="A126" s="185"/>
      <c r="B126" s="203"/>
      <c r="C126" s="20"/>
      <c r="D126" s="39"/>
      <c r="E126" s="15" t="s">
        <v>169</v>
      </c>
      <c r="F126" s="36">
        <v>750</v>
      </c>
      <c r="G126" s="35">
        <v>0</v>
      </c>
      <c r="H126" s="35">
        <v>0</v>
      </c>
      <c r="I126" s="35">
        <f t="shared" si="95"/>
        <v>750</v>
      </c>
      <c r="J126" s="35">
        <f t="shared" si="96"/>
        <v>806.25</v>
      </c>
      <c r="K126" s="35">
        <f t="shared" si="96"/>
        <v>0</v>
      </c>
      <c r="L126" s="35">
        <f t="shared" si="96"/>
        <v>0</v>
      </c>
      <c r="M126" s="35">
        <f t="shared" si="97"/>
        <v>806.25</v>
      </c>
      <c r="N126" s="35">
        <f t="shared" si="98"/>
        <v>866.71875</v>
      </c>
      <c r="O126" s="35">
        <f t="shared" si="98"/>
        <v>0</v>
      </c>
      <c r="P126" s="35">
        <f t="shared" si="98"/>
        <v>0</v>
      </c>
      <c r="Q126" s="35">
        <f t="shared" si="99"/>
        <v>866.71875</v>
      </c>
      <c r="R126" s="35">
        <f t="shared" si="100"/>
        <v>931.72265625</v>
      </c>
      <c r="S126" s="35">
        <f t="shared" si="100"/>
        <v>0</v>
      </c>
      <c r="T126" s="35">
        <f t="shared" si="100"/>
        <v>0</v>
      </c>
      <c r="U126" s="35">
        <f t="shared" si="101"/>
        <v>931.72265625</v>
      </c>
      <c r="V126" s="35">
        <f t="shared" si="102"/>
        <v>3354.69140625</v>
      </c>
    </row>
    <row r="127" spans="1:22" ht="38.25">
      <c r="A127" s="185"/>
      <c r="B127" s="203"/>
      <c r="C127" s="20"/>
      <c r="D127" s="39"/>
      <c r="E127" s="15" t="s">
        <v>170</v>
      </c>
      <c r="F127" s="36">
        <v>800</v>
      </c>
      <c r="G127" s="35">
        <v>0</v>
      </c>
      <c r="H127" s="35">
        <v>0</v>
      </c>
      <c r="I127" s="35">
        <f t="shared" si="95"/>
        <v>800</v>
      </c>
      <c r="J127" s="35">
        <f t="shared" si="96"/>
        <v>860</v>
      </c>
      <c r="K127" s="35">
        <f t="shared" si="96"/>
        <v>0</v>
      </c>
      <c r="L127" s="35">
        <f t="shared" si="96"/>
        <v>0</v>
      </c>
      <c r="M127" s="35">
        <f t="shared" si="97"/>
        <v>860</v>
      </c>
      <c r="N127" s="35">
        <f t="shared" si="98"/>
        <v>924.5</v>
      </c>
      <c r="O127" s="35">
        <f t="shared" si="98"/>
        <v>0</v>
      </c>
      <c r="P127" s="35">
        <f t="shared" si="98"/>
        <v>0</v>
      </c>
      <c r="Q127" s="35">
        <f t="shared" si="99"/>
        <v>924.5</v>
      </c>
      <c r="R127" s="35">
        <f t="shared" si="100"/>
        <v>993.8375</v>
      </c>
      <c r="S127" s="35">
        <f t="shared" si="100"/>
        <v>0</v>
      </c>
      <c r="T127" s="35">
        <f t="shared" si="100"/>
        <v>0</v>
      </c>
      <c r="U127" s="35">
        <f t="shared" si="101"/>
        <v>993.8375</v>
      </c>
      <c r="V127" s="35">
        <f t="shared" si="102"/>
        <v>3578.3375</v>
      </c>
    </row>
    <row r="128" spans="1:22" ht="63.75">
      <c r="A128" s="185"/>
      <c r="B128" s="203"/>
      <c r="C128" s="20"/>
      <c r="D128" s="39"/>
      <c r="E128" s="15" t="s">
        <v>171</v>
      </c>
      <c r="F128" s="36">
        <v>700</v>
      </c>
      <c r="G128" s="35">
        <v>0</v>
      </c>
      <c r="H128" s="35">
        <v>0</v>
      </c>
      <c r="I128" s="35">
        <f t="shared" si="95"/>
        <v>700</v>
      </c>
      <c r="J128" s="35">
        <f t="shared" si="96"/>
        <v>752.5</v>
      </c>
      <c r="K128" s="35">
        <f t="shared" si="96"/>
        <v>0</v>
      </c>
      <c r="L128" s="35">
        <f t="shared" si="96"/>
        <v>0</v>
      </c>
      <c r="M128" s="35">
        <f t="shared" si="97"/>
        <v>752.5</v>
      </c>
      <c r="N128" s="35">
        <f t="shared" si="98"/>
        <v>808.9375</v>
      </c>
      <c r="O128" s="35">
        <f t="shared" si="98"/>
        <v>0</v>
      </c>
      <c r="P128" s="35">
        <f t="shared" si="98"/>
        <v>0</v>
      </c>
      <c r="Q128" s="35">
        <f t="shared" si="99"/>
        <v>808.9375</v>
      </c>
      <c r="R128" s="35">
        <f t="shared" si="100"/>
        <v>869.6078124999999</v>
      </c>
      <c r="S128" s="35">
        <f t="shared" si="100"/>
        <v>0</v>
      </c>
      <c r="T128" s="35">
        <f t="shared" si="100"/>
        <v>0</v>
      </c>
      <c r="U128" s="35">
        <f t="shared" si="101"/>
        <v>869.6078124999999</v>
      </c>
      <c r="V128" s="35">
        <f t="shared" si="102"/>
        <v>3131.0453125</v>
      </c>
    </row>
    <row r="129" spans="1:22" ht="51">
      <c r="A129" s="185"/>
      <c r="B129" s="203"/>
      <c r="C129" s="20"/>
      <c r="D129" s="39"/>
      <c r="E129" s="15" t="s">
        <v>172</v>
      </c>
      <c r="F129" s="36">
        <v>800</v>
      </c>
      <c r="G129" s="35">
        <v>0</v>
      </c>
      <c r="H129" s="35">
        <v>0</v>
      </c>
      <c r="I129" s="35">
        <f t="shared" si="95"/>
        <v>800</v>
      </c>
      <c r="J129" s="35">
        <f t="shared" si="96"/>
        <v>860</v>
      </c>
      <c r="K129" s="35">
        <f t="shared" si="96"/>
        <v>0</v>
      </c>
      <c r="L129" s="35">
        <f t="shared" si="96"/>
        <v>0</v>
      </c>
      <c r="M129" s="35">
        <f t="shared" si="97"/>
        <v>860</v>
      </c>
      <c r="N129" s="35">
        <f t="shared" si="98"/>
        <v>924.5</v>
      </c>
      <c r="O129" s="35">
        <f t="shared" si="98"/>
        <v>0</v>
      </c>
      <c r="P129" s="35">
        <f t="shared" si="98"/>
        <v>0</v>
      </c>
      <c r="Q129" s="35">
        <f t="shared" si="99"/>
        <v>924.5</v>
      </c>
      <c r="R129" s="35">
        <f t="shared" si="100"/>
        <v>993.8375</v>
      </c>
      <c r="S129" s="35">
        <f t="shared" si="100"/>
        <v>0</v>
      </c>
      <c r="T129" s="35">
        <f t="shared" si="100"/>
        <v>0</v>
      </c>
      <c r="U129" s="35">
        <f t="shared" si="101"/>
        <v>993.8375</v>
      </c>
      <c r="V129" s="35">
        <f t="shared" si="102"/>
        <v>3578.3375</v>
      </c>
    </row>
    <row r="130" spans="1:22" ht="38.25">
      <c r="A130" s="185"/>
      <c r="B130" s="203"/>
      <c r="C130" s="20"/>
      <c r="D130" s="39"/>
      <c r="E130" s="15" t="s">
        <v>173</v>
      </c>
      <c r="F130" s="36">
        <v>800</v>
      </c>
      <c r="G130" s="35">
        <v>0</v>
      </c>
      <c r="H130" s="35">
        <v>0</v>
      </c>
      <c r="I130" s="35">
        <f t="shared" si="95"/>
        <v>800</v>
      </c>
      <c r="J130" s="35">
        <f t="shared" si="96"/>
        <v>860</v>
      </c>
      <c r="K130" s="35">
        <f t="shared" si="96"/>
        <v>0</v>
      </c>
      <c r="L130" s="35">
        <f t="shared" si="96"/>
        <v>0</v>
      </c>
      <c r="M130" s="35">
        <f t="shared" si="97"/>
        <v>860</v>
      </c>
      <c r="N130" s="35">
        <f t="shared" si="98"/>
        <v>924.5</v>
      </c>
      <c r="O130" s="35">
        <f t="shared" si="98"/>
        <v>0</v>
      </c>
      <c r="P130" s="35">
        <f t="shared" si="98"/>
        <v>0</v>
      </c>
      <c r="Q130" s="35">
        <f t="shared" si="99"/>
        <v>924.5</v>
      </c>
      <c r="R130" s="35">
        <f t="shared" si="100"/>
        <v>993.8375</v>
      </c>
      <c r="S130" s="35">
        <f t="shared" si="100"/>
        <v>0</v>
      </c>
      <c r="T130" s="35">
        <f t="shared" si="100"/>
        <v>0</v>
      </c>
      <c r="U130" s="35">
        <f t="shared" si="101"/>
        <v>993.8375</v>
      </c>
      <c r="V130" s="35">
        <f t="shared" si="102"/>
        <v>3578.3375</v>
      </c>
    </row>
    <row r="131" spans="1:22" ht="76.5">
      <c r="A131" s="185"/>
      <c r="B131" s="203"/>
      <c r="C131" s="20"/>
      <c r="D131" s="39"/>
      <c r="E131" s="15" t="s">
        <v>174</v>
      </c>
      <c r="F131" s="36">
        <v>800</v>
      </c>
      <c r="G131" s="35">
        <v>0</v>
      </c>
      <c r="H131" s="35">
        <v>0</v>
      </c>
      <c r="I131" s="35">
        <f t="shared" si="95"/>
        <v>800</v>
      </c>
      <c r="J131" s="35">
        <f t="shared" si="96"/>
        <v>860</v>
      </c>
      <c r="K131" s="35">
        <f t="shared" si="96"/>
        <v>0</v>
      </c>
      <c r="L131" s="35">
        <f t="shared" si="96"/>
        <v>0</v>
      </c>
      <c r="M131" s="35">
        <f t="shared" si="97"/>
        <v>860</v>
      </c>
      <c r="N131" s="35">
        <f t="shared" si="98"/>
        <v>924.5</v>
      </c>
      <c r="O131" s="35">
        <f t="shared" si="98"/>
        <v>0</v>
      </c>
      <c r="P131" s="35">
        <f t="shared" si="98"/>
        <v>0</v>
      </c>
      <c r="Q131" s="35">
        <f t="shared" si="99"/>
        <v>924.5</v>
      </c>
      <c r="R131" s="35">
        <f t="shared" si="100"/>
        <v>993.8375</v>
      </c>
      <c r="S131" s="35">
        <f t="shared" si="100"/>
        <v>0</v>
      </c>
      <c r="T131" s="35">
        <f t="shared" si="100"/>
        <v>0</v>
      </c>
      <c r="U131" s="35">
        <f t="shared" si="101"/>
        <v>993.8375</v>
      </c>
      <c r="V131" s="35">
        <f t="shared" si="102"/>
        <v>3578.3375</v>
      </c>
    </row>
    <row r="132" spans="1:22" ht="51">
      <c r="A132" s="185"/>
      <c r="B132" s="203"/>
      <c r="C132" s="20"/>
      <c r="D132" s="39"/>
      <c r="E132" s="15" t="s">
        <v>175</v>
      </c>
      <c r="F132" s="36">
        <v>1000</v>
      </c>
      <c r="G132" s="35">
        <v>0</v>
      </c>
      <c r="H132" s="35">
        <v>0</v>
      </c>
      <c r="I132" s="35">
        <f t="shared" si="95"/>
        <v>1000</v>
      </c>
      <c r="J132" s="35">
        <f t="shared" si="96"/>
        <v>1075</v>
      </c>
      <c r="K132" s="35">
        <f t="shared" si="96"/>
        <v>0</v>
      </c>
      <c r="L132" s="35">
        <f t="shared" si="96"/>
        <v>0</v>
      </c>
      <c r="M132" s="35">
        <f t="shared" si="97"/>
        <v>1075</v>
      </c>
      <c r="N132" s="35">
        <f t="shared" si="98"/>
        <v>1155.625</v>
      </c>
      <c r="O132" s="35">
        <f t="shared" si="98"/>
        <v>0</v>
      </c>
      <c r="P132" s="35">
        <f t="shared" si="98"/>
        <v>0</v>
      </c>
      <c r="Q132" s="35">
        <f t="shared" si="99"/>
        <v>1155.625</v>
      </c>
      <c r="R132" s="35">
        <f t="shared" si="100"/>
        <v>1242.296875</v>
      </c>
      <c r="S132" s="35">
        <f t="shared" si="100"/>
        <v>0</v>
      </c>
      <c r="T132" s="35">
        <f t="shared" si="100"/>
        <v>0</v>
      </c>
      <c r="U132" s="35">
        <f t="shared" si="101"/>
        <v>1242.296875</v>
      </c>
      <c r="V132" s="35">
        <f t="shared" si="102"/>
        <v>4472.921875</v>
      </c>
    </row>
    <row r="133" spans="1:22" ht="38.25">
      <c r="A133" s="185"/>
      <c r="B133" s="203"/>
      <c r="C133" s="20"/>
      <c r="D133" s="39"/>
      <c r="E133" s="15" t="s">
        <v>176</v>
      </c>
      <c r="F133" s="36">
        <v>1000</v>
      </c>
      <c r="G133" s="35">
        <v>0</v>
      </c>
      <c r="H133" s="35">
        <v>0</v>
      </c>
      <c r="I133" s="35">
        <f t="shared" si="95"/>
        <v>1000</v>
      </c>
      <c r="J133" s="35">
        <f t="shared" si="96"/>
        <v>1075</v>
      </c>
      <c r="K133" s="35">
        <f t="shared" si="96"/>
        <v>0</v>
      </c>
      <c r="L133" s="35">
        <f t="shared" si="96"/>
        <v>0</v>
      </c>
      <c r="M133" s="35">
        <f t="shared" si="97"/>
        <v>1075</v>
      </c>
      <c r="N133" s="35">
        <f t="shared" si="98"/>
        <v>1155.625</v>
      </c>
      <c r="O133" s="35">
        <f t="shared" si="98"/>
        <v>0</v>
      </c>
      <c r="P133" s="35">
        <f t="shared" si="98"/>
        <v>0</v>
      </c>
      <c r="Q133" s="35">
        <f t="shared" si="99"/>
        <v>1155.625</v>
      </c>
      <c r="R133" s="35">
        <f t="shared" si="100"/>
        <v>1242.296875</v>
      </c>
      <c r="S133" s="35">
        <f t="shared" si="100"/>
        <v>0</v>
      </c>
      <c r="T133" s="35">
        <f t="shared" si="100"/>
        <v>0</v>
      </c>
      <c r="U133" s="35">
        <f t="shared" si="101"/>
        <v>1242.296875</v>
      </c>
      <c r="V133" s="35">
        <f t="shared" si="102"/>
        <v>4472.921875</v>
      </c>
    </row>
    <row r="134" spans="1:22" ht="38.25">
      <c r="A134" s="185"/>
      <c r="B134" s="203"/>
      <c r="C134" s="20"/>
      <c r="D134" s="39"/>
      <c r="E134" s="15" t="s">
        <v>177</v>
      </c>
      <c r="F134" s="36">
        <v>1000</v>
      </c>
      <c r="G134" s="35">
        <v>0</v>
      </c>
      <c r="H134" s="35">
        <v>0</v>
      </c>
      <c r="I134" s="35">
        <f t="shared" si="95"/>
        <v>1000</v>
      </c>
      <c r="J134" s="35">
        <f t="shared" si="96"/>
        <v>1075</v>
      </c>
      <c r="K134" s="35">
        <f t="shared" si="96"/>
        <v>0</v>
      </c>
      <c r="L134" s="35">
        <f t="shared" si="96"/>
        <v>0</v>
      </c>
      <c r="M134" s="35">
        <f t="shared" si="97"/>
        <v>1075</v>
      </c>
      <c r="N134" s="35">
        <f t="shared" si="98"/>
        <v>1155.625</v>
      </c>
      <c r="O134" s="35">
        <f t="shared" si="98"/>
        <v>0</v>
      </c>
      <c r="P134" s="35">
        <f t="shared" si="98"/>
        <v>0</v>
      </c>
      <c r="Q134" s="35">
        <f t="shared" si="99"/>
        <v>1155.625</v>
      </c>
      <c r="R134" s="35">
        <f t="shared" si="100"/>
        <v>1242.296875</v>
      </c>
      <c r="S134" s="35">
        <f t="shared" si="100"/>
        <v>0</v>
      </c>
      <c r="T134" s="35">
        <f t="shared" si="100"/>
        <v>0</v>
      </c>
      <c r="U134" s="35">
        <f t="shared" si="101"/>
        <v>1242.296875</v>
      </c>
      <c r="V134" s="35">
        <f t="shared" si="102"/>
        <v>4472.921875</v>
      </c>
    </row>
    <row r="135" spans="1:22" ht="38.25">
      <c r="A135" s="185"/>
      <c r="B135" s="203"/>
      <c r="C135" s="20"/>
      <c r="D135" s="39"/>
      <c r="E135" s="15" t="s">
        <v>178</v>
      </c>
      <c r="F135" s="36">
        <v>1000</v>
      </c>
      <c r="G135" s="35">
        <v>0</v>
      </c>
      <c r="H135" s="35">
        <v>0</v>
      </c>
      <c r="I135" s="35">
        <f t="shared" si="95"/>
        <v>1000</v>
      </c>
      <c r="J135" s="35">
        <f t="shared" si="96"/>
        <v>1075</v>
      </c>
      <c r="K135" s="35">
        <f t="shared" si="96"/>
        <v>0</v>
      </c>
      <c r="L135" s="35">
        <f t="shared" si="96"/>
        <v>0</v>
      </c>
      <c r="M135" s="35">
        <f t="shared" si="97"/>
        <v>1075</v>
      </c>
      <c r="N135" s="35">
        <f t="shared" si="98"/>
        <v>1155.625</v>
      </c>
      <c r="O135" s="35">
        <f t="shared" si="98"/>
        <v>0</v>
      </c>
      <c r="P135" s="35">
        <f t="shared" si="98"/>
        <v>0</v>
      </c>
      <c r="Q135" s="35">
        <f t="shared" si="99"/>
        <v>1155.625</v>
      </c>
      <c r="R135" s="35">
        <f t="shared" si="100"/>
        <v>1242.296875</v>
      </c>
      <c r="S135" s="35">
        <f t="shared" si="100"/>
        <v>0</v>
      </c>
      <c r="T135" s="35">
        <f t="shared" si="100"/>
        <v>0</v>
      </c>
      <c r="U135" s="35">
        <f t="shared" si="101"/>
        <v>1242.296875</v>
      </c>
      <c r="V135" s="35">
        <f t="shared" si="102"/>
        <v>4472.921875</v>
      </c>
    </row>
    <row r="136" spans="1:22" ht="51">
      <c r="A136" s="185"/>
      <c r="B136" s="203"/>
      <c r="C136" s="20"/>
      <c r="D136" s="28"/>
      <c r="E136" s="15" t="s">
        <v>179</v>
      </c>
      <c r="F136" s="36">
        <f>1000-253</f>
        <v>747</v>
      </c>
      <c r="G136" s="35">
        <v>0</v>
      </c>
      <c r="H136" s="35">
        <v>0</v>
      </c>
      <c r="I136" s="35">
        <f t="shared" si="95"/>
        <v>747</v>
      </c>
      <c r="J136" s="35">
        <f t="shared" si="96"/>
        <v>803.025</v>
      </c>
      <c r="K136" s="35">
        <f t="shared" si="96"/>
        <v>0</v>
      </c>
      <c r="L136" s="35">
        <f t="shared" si="96"/>
        <v>0</v>
      </c>
      <c r="M136" s="35">
        <f t="shared" si="97"/>
        <v>803.025</v>
      </c>
      <c r="N136" s="35">
        <f t="shared" si="98"/>
        <v>863.2518749999999</v>
      </c>
      <c r="O136" s="35">
        <f t="shared" si="98"/>
        <v>0</v>
      </c>
      <c r="P136" s="35">
        <f t="shared" si="98"/>
        <v>0</v>
      </c>
      <c r="Q136" s="35">
        <f t="shared" si="99"/>
        <v>863.2518749999999</v>
      </c>
      <c r="R136" s="35">
        <f t="shared" si="100"/>
        <v>927.9957656249999</v>
      </c>
      <c r="S136" s="35">
        <f t="shared" si="100"/>
        <v>0</v>
      </c>
      <c r="T136" s="35">
        <f t="shared" si="100"/>
        <v>0</v>
      </c>
      <c r="U136" s="35">
        <f t="shared" si="101"/>
        <v>927.9957656249999</v>
      </c>
      <c r="V136" s="35">
        <f t="shared" si="102"/>
        <v>3341.272640625</v>
      </c>
    </row>
    <row r="137" spans="1:22" ht="63.75">
      <c r="A137" s="185"/>
      <c r="B137" s="203"/>
      <c r="C137" s="21"/>
      <c r="D137" s="28"/>
      <c r="E137" s="15" t="s">
        <v>180</v>
      </c>
      <c r="F137" s="36">
        <v>1000</v>
      </c>
      <c r="G137" s="35">
        <v>0</v>
      </c>
      <c r="H137" s="35">
        <v>0</v>
      </c>
      <c r="I137" s="35">
        <f t="shared" si="95"/>
        <v>1000</v>
      </c>
      <c r="J137" s="35">
        <f>F137*J$3</f>
        <v>1075</v>
      </c>
      <c r="K137" s="35">
        <f>G137*K$3</f>
        <v>0</v>
      </c>
      <c r="L137" s="35">
        <f>H137*L$3</f>
        <v>0</v>
      </c>
      <c r="M137" s="35">
        <f t="shared" si="97"/>
        <v>1075</v>
      </c>
      <c r="N137" s="35">
        <f t="shared" si="98"/>
        <v>1155.625</v>
      </c>
      <c r="O137" s="35">
        <f t="shared" si="98"/>
        <v>0</v>
      </c>
      <c r="P137" s="35">
        <f>L137*P$3</f>
        <v>0</v>
      </c>
      <c r="Q137" s="35">
        <f t="shared" si="99"/>
        <v>1155.625</v>
      </c>
      <c r="R137" s="35">
        <f t="shared" si="100"/>
        <v>1242.296875</v>
      </c>
      <c r="S137" s="35">
        <f t="shared" si="100"/>
        <v>0</v>
      </c>
      <c r="T137" s="35">
        <f t="shared" si="100"/>
        <v>0</v>
      </c>
      <c r="U137" s="35">
        <f t="shared" si="101"/>
        <v>1242.296875</v>
      </c>
      <c r="V137" s="35">
        <f t="shared" si="102"/>
        <v>4472.921875</v>
      </c>
    </row>
    <row r="138" spans="1:22" ht="12.75">
      <c r="A138" s="185"/>
      <c r="B138" s="41"/>
      <c r="C138" s="135"/>
      <c r="D138" s="42"/>
      <c r="E138" s="109"/>
      <c r="F138" s="40">
        <f>SUM(F113:F137)</f>
        <v>23897</v>
      </c>
      <c r="G138" s="40">
        <f aca="true" t="shared" si="103" ref="G138:V138">SUM(G113:G137)</f>
        <v>0</v>
      </c>
      <c r="H138" s="40">
        <f t="shared" si="103"/>
        <v>0</v>
      </c>
      <c r="I138" s="40">
        <f t="shared" si="103"/>
        <v>23897</v>
      </c>
      <c r="J138" s="40">
        <f t="shared" si="103"/>
        <v>25689.275</v>
      </c>
      <c r="K138" s="40">
        <f t="shared" si="103"/>
        <v>0</v>
      </c>
      <c r="L138" s="40">
        <f t="shared" si="103"/>
        <v>0</v>
      </c>
      <c r="M138" s="40">
        <f t="shared" si="103"/>
        <v>25689.275</v>
      </c>
      <c r="N138" s="40">
        <f t="shared" si="103"/>
        <v>27615.970625</v>
      </c>
      <c r="O138" s="40">
        <f t="shared" si="103"/>
        <v>0</v>
      </c>
      <c r="P138" s="40">
        <f t="shared" si="103"/>
        <v>0</v>
      </c>
      <c r="Q138" s="40">
        <f t="shared" si="103"/>
        <v>27615.970625</v>
      </c>
      <c r="R138" s="40">
        <f t="shared" si="103"/>
        <v>29687.168421875005</v>
      </c>
      <c r="S138" s="40">
        <f t="shared" si="103"/>
        <v>0</v>
      </c>
      <c r="T138" s="40">
        <f t="shared" si="103"/>
        <v>0</v>
      </c>
      <c r="U138" s="40">
        <f t="shared" si="103"/>
        <v>29687.168421875005</v>
      </c>
      <c r="V138" s="40">
        <f t="shared" si="103"/>
        <v>106889.414046875</v>
      </c>
    </row>
    <row r="139" spans="1:22" ht="12.75">
      <c r="A139" s="185"/>
      <c r="B139" s="149" t="s">
        <v>36</v>
      </c>
      <c r="C139" s="149"/>
      <c r="D139" s="149"/>
      <c r="E139" s="149"/>
      <c r="F139" s="43">
        <f>+F106+F110+F112+F138</f>
        <v>697862</v>
      </c>
      <c r="G139" s="43">
        <f aca="true" t="shared" si="104" ref="G139:V139">+G106+G110+G112+G138</f>
        <v>0</v>
      </c>
      <c r="H139" s="43">
        <f t="shared" si="104"/>
        <v>598000</v>
      </c>
      <c r="I139" s="43">
        <f t="shared" si="104"/>
        <v>1295862</v>
      </c>
      <c r="J139" s="43">
        <f t="shared" si="104"/>
        <v>750201.6499999999</v>
      </c>
      <c r="K139" s="43">
        <f t="shared" si="104"/>
        <v>0</v>
      </c>
      <c r="L139" s="43">
        <f t="shared" si="104"/>
        <v>627900</v>
      </c>
      <c r="M139" s="43">
        <f t="shared" si="104"/>
        <v>1378101.6499999997</v>
      </c>
      <c r="N139" s="43">
        <f t="shared" si="104"/>
        <v>806466.7737499999</v>
      </c>
      <c r="O139" s="43">
        <f t="shared" si="104"/>
        <v>0</v>
      </c>
      <c r="P139" s="43">
        <f t="shared" si="104"/>
        <v>659295</v>
      </c>
      <c r="Q139" s="43">
        <f t="shared" si="104"/>
        <v>1465761.7737500002</v>
      </c>
      <c r="R139" s="43">
        <f t="shared" si="104"/>
        <v>866951.7817812499</v>
      </c>
      <c r="S139" s="43">
        <f t="shared" si="104"/>
        <v>0</v>
      </c>
      <c r="T139" s="43">
        <f t="shared" si="104"/>
        <v>692259.75</v>
      </c>
      <c r="U139" s="43">
        <f t="shared" si="104"/>
        <v>1559211.53178125</v>
      </c>
      <c r="V139" s="43">
        <f t="shared" si="104"/>
        <v>5698936.955531251</v>
      </c>
    </row>
    <row r="140" spans="1:22" ht="102">
      <c r="A140" s="185"/>
      <c r="B140" s="199" t="s">
        <v>181</v>
      </c>
      <c r="C140" s="103" t="s">
        <v>184</v>
      </c>
      <c r="D140" s="50" t="s">
        <v>182</v>
      </c>
      <c r="E140" s="15" t="s">
        <v>185</v>
      </c>
      <c r="F140" s="23">
        <v>15000</v>
      </c>
      <c r="G140" s="24">
        <v>0</v>
      </c>
      <c r="H140" s="24">
        <v>0</v>
      </c>
      <c r="I140" s="24">
        <f>F140+G140+H140</f>
        <v>15000</v>
      </c>
      <c r="J140" s="24">
        <f>F140*J$3</f>
        <v>16125</v>
      </c>
      <c r="K140" s="24">
        <f>G140*K$3</f>
        <v>0</v>
      </c>
      <c r="L140" s="24">
        <f>H140*L$3</f>
        <v>0</v>
      </c>
      <c r="M140" s="24">
        <f>J140+K140+L140</f>
        <v>16125</v>
      </c>
      <c r="N140" s="24">
        <f>J140*N$3</f>
        <v>17334.375</v>
      </c>
      <c r="O140" s="24">
        <f>K140*O$3</f>
        <v>0</v>
      </c>
      <c r="P140" s="24">
        <f>L140*P$3</f>
        <v>0</v>
      </c>
      <c r="Q140" s="24">
        <f>N140+O140+P140</f>
        <v>17334.375</v>
      </c>
      <c r="R140" s="24">
        <f>N140*R$3</f>
        <v>18634.453125</v>
      </c>
      <c r="S140" s="24">
        <f>O140*S$3</f>
        <v>0</v>
      </c>
      <c r="T140" s="24">
        <f>P140*T$3</f>
        <v>0</v>
      </c>
      <c r="U140" s="24">
        <f>R140+S140+T140</f>
        <v>18634.453125</v>
      </c>
      <c r="V140" s="24">
        <f>I140+M140+Q140+U140</f>
        <v>67093.828125</v>
      </c>
    </row>
    <row r="141" spans="1:22" ht="12.75">
      <c r="A141" s="185"/>
      <c r="B141" s="200"/>
      <c r="C141" s="118"/>
      <c r="D141" s="51"/>
      <c r="E141" s="102"/>
      <c r="F141" s="40">
        <f>+F140</f>
        <v>15000</v>
      </c>
      <c r="G141" s="40">
        <f aca="true" t="shared" si="105" ref="G141:V141">+G140</f>
        <v>0</v>
      </c>
      <c r="H141" s="40">
        <f t="shared" si="105"/>
        <v>0</v>
      </c>
      <c r="I141" s="40">
        <f t="shared" si="105"/>
        <v>15000</v>
      </c>
      <c r="J141" s="40">
        <f t="shared" si="105"/>
        <v>16125</v>
      </c>
      <c r="K141" s="40">
        <f t="shared" si="105"/>
        <v>0</v>
      </c>
      <c r="L141" s="40">
        <f t="shared" si="105"/>
        <v>0</v>
      </c>
      <c r="M141" s="40">
        <f t="shared" si="105"/>
        <v>16125</v>
      </c>
      <c r="N141" s="40">
        <f t="shared" si="105"/>
        <v>17334.375</v>
      </c>
      <c r="O141" s="40">
        <f t="shared" si="105"/>
        <v>0</v>
      </c>
      <c r="P141" s="40">
        <f t="shared" si="105"/>
        <v>0</v>
      </c>
      <c r="Q141" s="40">
        <f t="shared" si="105"/>
        <v>17334.375</v>
      </c>
      <c r="R141" s="40">
        <f t="shared" si="105"/>
        <v>18634.453125</v>
      </c>
      <c r="S141" s="40">
        <f t="shared" si="105"/>
        <v>0</v>
      </c>
      <c r="T141" s="40">
        <f t="shared" si="105"/>
        <v>0</v>
      </c>
      <c r="U141" s="40">
        <f t="shared" si="105"/>
        <v>18634.453125</v>
      </c>
      <c r="V141" s="40">
        <f t="shared" si="105"/>
        <v>67093.828125</v>
      </c>
    </row>
    <row r="142" spans="1:22" ht="38.25" customHeight="1">
      <c r="A142" s="185"/>
      <c r="B142" s="200"/>
      <c r="C142" s="178" t="s">
        <v>186</v>
      </c>
      <c r="D142" s="172" t="s">
        <v>183</v>
      </c>
      <c r="E142" s="15" t="s">
        <v>187</v>
      </c>
      <c r="F142" s="23">
        <v>10000</v>
      </c>
      <c r="G142" s="24">
        <v>18000</v>
      </c>
      <c r="H142" s="24">
        <v>0</v>
      </c>
      <c r="I142" s="24">
        <f>F142+G142+H142</f>
        <v>28000</v>
      </c>
      <c r="J142" s="24">
        <f aca="true" t="shared" si="106" ref="J142:L144">F142*J$3</f>
        <v>10750</v>
      </c>
      <c r="K142" s="24">
        <f t="shared" si="106"/>
        <v>18900</v>
      </c>
      <c r="L142" s="24">
        <f t="shared" si="106"/>
        <v>0</v>
      </c>
      <c r="M142" s="24">
        <f>J142+K142+L142</f>
        <v>29650</v>
      </c>
      <c r="N142" s="24">
        <f aca="true" t="shared" si="107" ref="N142:P144">J142*N$3</f>
        <v>11556.25</v>
      </c>
      <c r="O142" s="24">
        <f t="shared" si="107"/>
        <v>19845</v>
      </c>
      <c r="P142" s="24">
        <f t="shared" si="107"/>
        <v>0</v>
      </c>
      <c r="Q142" s="24">
        <f>N142+O142+P142</f>
        <v>31401.25</v>
      </c>
      <c r="R142" s="24">
        <f aca="true" t="shared" si="108" ref="R142:T144">N142*R$3</f>
        <v>12422.96875</v>
      </c>
      <c r="S142" s="24">
        <f t="shared" si="108"/>
        <v>20837.25</v>
      </c>
      <c r="T142" s="24">
        <f t="shared" si="108"/>
        <v>0</v>
      </c>
      <c r="U142" s="24">
        <f>R142+S142+T142</f>
        <v>33260.21875</v>
      </c>
      <c r="V142" s="24">
        <f>I142+M142+Q142+U142</f>
        <v>122311.46875</v>
      </c>
    </row>
    <row r="143" spans="1:22" ht="51">
      <c r="A143" s="185"/>
      <c r="B143" s="200"/>
      <c r="C143" s="179"/>
      <c r="D143" s="172"/>
      <c r="E143" s="27" t="s">
        <v>188</v>
      </c>
      <c r="F143" s="23">
        <v>10000</v>
      </c>
      <c r="G143" s="24">
        <v>5000</v>
      </c>
      <c r="H143" s="24">
        <v>0</v>
      </c>
      <c r="I143" s="24">
        <f>F143+G143+H143</f>
        <v>15000</v>
      </c>
      <c r="J143" s="24">
        <f t="shared" si="106"/>
        <v>10750</v>
      </c>
      <c r="K143" s="24">
        <f t="shared" si="106"/>
        <v>5250</v>
      </c>
      <c r="L143" s="24">
        <f t="shared" si="106"/>
        <v>0</v>
      </c>
      <c r="M143" s="24">
        <f>J143+K143+L143</f>
        <v>16000</v>
      </c>
      <c r="N143" s="24">
        <f t="shared" si="107"/>
        <v>11556.25</v>
      </c>
      <c r="O143" s="24">
        <f t="shared" si="107"/>
        <v>5512.5</v>
      </c>
      <c r="P143" s="24">
        <f t="shared" si="107"/>
        <v>0</v>
      </c>
      <c r="Q143" s="24">
        <f>N143+O143+P143</f>
        <v>17068.75</v>
      </c>
      <c r="R143" s="24">
        <f t="shared" si="108"/>
        <v>12422.96875</v>
      </c>
      <c r="S143" s="24">
        <f t="shared" si="108"/>
        <v>5788.125</v>
      </c>
      <c r="T143" s="24">
        <f t="shared" si="108"/>
        <v>0</v>
      </c>
      <c r="U143" s="24">
        <f>R143+S143+T143</f>
        <v>18211.09375</v>
      </c>
      <c r="V143" s="24">
        <f>I143+M143+Q143+U143</f>
        <v>66279.84375</v>
      </c>
    </row>
    <row r="144" spans="1:22" ht="25.5">
      <c r="A144" s="185"/>
      <c r="B144" s="200"/>
      <c r="C144" s="179"/>
      <c r="D144" s="59"/>
      <c r="E144" s="27" t="s">
        <v>189</v>
      </c>
      <c r="F144" s="23">
        <v>10000</v>
      </c>
      <c r="G144" s="24">
        <v>0</v>
      </c>
      <c r="H144" s="24">
        <v>0</v>
      </c>
      <c r="I144" s="24">
        <f>F144+G144+H144</f>
        <v>10000</v>
      </c>
      <c r="J144" s="24">
        <f t="shared" si="106"/>
        <v>10750</v>
      </c>
      <c r="K144" s="24">
        <f t="shared" si="106"/>
        <v>0</v>
      </c>
      <c r="L144" s="24">
        <f t="shared" si="106"/>
        <v>0</v>
      </c>
      <c r="M144" s="24">
        <f>J144+K144+L144</f>
        <v>10750</v>
      </c>
      <c r="N144" s="24">
        <f t="shared" si="107"/>
        <v>11556.25</v>
      </c>
      <c r="O144" s="24">
        <f t="shared" si="107"/>
        <v>0</v>
      </c>
      <c r="P144" s="24">
        <f t="shared" si="107"/>
        <v>0</v>
      </c>
      <c r="Q144" s="24">
        <f>N144+O144+P144</f>
        <v>11556.25</v>
      </c>
      <c r="R144" s="24">
        <f t="shared" si="108"/>
        <v>12422.96875</v>
      </c>
      <c r="S144" s="24">
        <f t="shared" si="108"/>
        <v>0</v>
      </c>
      <c r="T144" s="24">
        <f t="shared" si="108"/>
        <v>0</v>
      </c>
      <c r="U144" s="24">
        <f>R144+S144+T144</f>
        <v>12422.96875</v>
      </c>
      <c r="V144" s="24">
        <f>I144+M144+Q144+U144</f>
        <v>44729.21875</v>
      </c>
    </row>
    <row r="145" spans="1:22" ht="12.75">
      <c r="A145" s="185"/>
      <c r="B145" s="200"/>
      <c r="C145" s="118"/>
      <c r="D145" s="59"/>
      <c r="E145" s="102"/>
      <c r="F145" s="40">
        <f>SUM(F142:F144)</f>
        <v>30000</v>
      </c>
      <c r="G145" s="40">
        <f aca="true" t="shared" si="109" ref="G145:V145">SUM(G142:G144)</f>
        <v>23000</v>
      </c>
      <c r="H145" s="40">
        <f t="shared" si="109"/>
        <v>0</v>
      </c>
      <c r="I145" s="40">
        <f t="shared" si="109"/>
        <v>53000</v>
      </c>
      <c r="J145" s="40">
        <f t="shared" si="109"/>
        <v>32250</v>
      </c>
      <c r="K145" s="40">
        <f t="shared" si="109"/>
        <v>24150</v>
      </c>
      <c r="L145" s="40">
        <f t="shared" si="109"/>
        <v>0</v>
      </c>
      <c r="M145" s="40">
        <f t="shared" si="109"/>
        <v>56400</v>
      </c>
      <c r="N145" s="40">
        <f t="shared" si="109"/>
        <v>34668.75</v>
      </c>
      <c r="O145" s="40">
        <f t="shared" si="109"/>
        <v>25357.5</v>
      </c>
      <c r="P145" s="40">
        <f t="shared" si="109"/>
        <v>0</v>
      </c>
      <c r="Q145" s="40">
        <f t="shared" si="109"/>
        <v>60026.25</v>
      </c>
      <c r="R145" s="40">
        <f t="shared" si="109"/>
        <v>37268.90625</v>
      </c>
      <c r="S145" s="40">
        <f t="shared" si="109"/>
        <v>26625.375</v>
      </c>
      <c r="T145" s="40">
        <f t="shared" si="109"/>
        <v>0</v>
      </c>
      <c r="U145" s="40">
        <f t="shared" si="109"/>
        <v>63894.28125</v>
      </c>
      <c r="V145" s="40">
        <f t="shared" si="109"/>
        <v>233320.53125</v>
      </c>
    </row>
    <row r="146" spans="1:22" ht="63.75" customHeight="1">
      <c r="A146" s="185"/>
      <c r="B146" s="200"/>
      <c r="C146" s="178" t="s">
        <v>190</v>
      </c>
      <c r="D146" s="59"/>
      <c r="E146" s="27" t="s">
        <v>312</v>
      </c>
      <c r="F146" s="23">
        <v>15000</v>
      </c>
      <c r="G146" s="24">
        <v>0</v>
      </c>
      <c r="H146" s="24">
        <v>50000</v>
      </c>
      <c r="I146" s="24">
        <f>F146+G146+H146</f>
        <v>65000</v>
      </c>
      <c r="J146" s="24">
        <f aca="true" t="shared" si="110" ref="J146:L147">F146*J$3</f>
        <v>16125</v>
      </c>
      <c r="K146" s="24">
        <f t="shared" si="110"/>
        <v>0</v>
      </c>
      <c r="L146" s="24">
        <f t="shared" si="110"/>
        <v>52500</v>
      </c>
      <c r="M146" s="24">
        <f>J146+K146+L146</f>
        <v>68625</v>
      </c>
      <c r="N146" s="24">
        <f aca="true" t="shared" si="111" ref="N146:P147">J146*N$3</f>
        <v>17334.375</v>
      </c>
      <c r="O146" s="24">
        <f t="shared" si="111"/>
        <v>0</v>
      </c>
      <c r="P146" s="24">
        <f t="shared" si="111"/>
        <v>55125</v>
      </c>
      <c r="Q146" s="24">
        <f>N146+O146+P146</f>
        <v>72459.375</v>
      </c>
      <c r="R146" s="24">
        <f aca="true" t="shared" si="112" ref="R146:T147">N146*R$3</f>
        <v>18634.453125</v>
      </c>
      <c r="S146" s="24">
        <f t="shared" si="112"/>
        <v>0</v>
      </c>
      <c r="T146" s="24">
        <f t="shared" si="112"/>
        <v>57881.25</v>
      </c>
      <c r="U146" s="24">
        <f>R146+S146+T146</f>
        <v>76515.703125</v>
      </c>
      <c r="V146" s="24">
        <f>I146+M146+Q146+U146</f>
        <v>282600.078125</v>
      </c>
    </row>
    <row r="147" spans="1:22" ht="51">
      <c r="A147" s="185"/>
      <c r="B147" s="200"/>
      <c r="C147" s="179"/>
      <c r="D147" s="59"/>
      <c r="E147" s="27" t="s">
        <v>192</v>
      </c>
      <c r="F147" s="23">
        <v>15000</v>
      </c>
      <c r="G147" s="24">
        <v>0</v>
      </c>
      <c r="H147" s="24">
        <v>0</v>
      </c>
      <c r="I147" s="24">
        <f>F147+G147+H147</f>
        <v>15000</v>
      </c>
      <c r="J147" s="24">
        <f t="shared" si="110"/>
        <v>16125</v>
      </c>
      <c r="K147" s="24">
        <f t="shared" si="110"/>
        <v>0</v>
      </c>
      <c r="L147" s="24">
        <f t="shared" si="110"/>
        <v>0</v>
      </c>
      <c r="M147" s="24">
        <f>J147+K147+L147</f>
        <v>16125</v>
      </c>
      <c r="N147" s="24">
        <f t="shared" si="111"/>
        <v>17334.375</v>
      </c>
      <c r="O147" s="24">
        <f t="shared" si="111"/>
        <v>0</v>
      </c>
      <c r="P147" s="24">
        <f t="shared" si="111"/>
        <v>0</v>
      </c>
      <c r="Q147" s="24">
        <f>N147+O147+P147</f>
        <v>17334.375</v>
      </c>
      <c r="R147" s="24">
        <f t="shared" si="112"/>
        <v>18634.453125</v>
      </c>
      <c r="S147" s="24">
        <f t="shared" si="112"/>
        <v>0</v>
      </c>
      <c r="T147" s="24">
        <f t="shared" si="112"/>
        <v>0</v>
      </c>
      <c r="U147" s="24">
        <f>R147+S147+T147</f>
        <v>18634.453125</v>
      </c>
      <c r="V147" s="24">
        <f>I147+M147+Q147+U147</f>
        <v>67093.828125</v>
      </c>
    </row>
    <row r="148" spans="1:22" ht="12.75">
      <c r="A148" s="185"/>
      <c r="B148" s="201"/>
      <c r="C148" s="118"/>
      <c r="D148" s="59"/>
      <c r="E148" s="102"/>
      <c r="F148" s="40">
        <f>SUM(F146:F147)</f>
        <v>30000</v>
      </c>
      <c r="G148" s="40">
        <f aca="true" t="shared" si="113" ref="G148:V148">SUM(G146:G147)</f>
        <v>0</v>
      </c>
      <c r="H148" s="40">
        <f t="shared" si="113"/>
        <v>50000</v>
      </c>
      <c r="I148" s="40">
        <f t="shared" si="113"/>
        <v>80000</v>
      </c>
      <c r="J148" s="40">
        <f t="shared" si="113"/>
        <v>32250</v>
      </c>
      <c r="K148" s="40">
        <f t="shared" si="113"/>
        <v>0</v>
      </c>
      <c r="L148" s="40">
        <f t="shared" si="113"/>
        <v>52500</v>
      </c>
      <c r="M148" s="40">
        <f t="shared" si="113"/>
        <v>84750</v>
      </c>
      <c r="N148" s="40">
        <f t="shared" si="113"/>
        <v>34668.75</v>
      </c>
      <c r="O148" s="40">
        <f t="shared" si="113"/>
        <v>0</v>
      </c>
      <c r="P148" s="40">
        <f t="shared" si="113"/>
        <v>55125</v>
      </c>
      <c r="Q148" s="40">
        <f t="shared" si="113"/>
        <v>89793.75</v>
      </c>
      <c r="R148" s="40">
        <f t="shared" si="113"/>
        <v>37268.90625</v>
      </c>
      <c r="S148" s="40">
        <f t="shared" si="113"/>
        <v>0</v>
      </c>
      <c r="T148" s="40">
        <f t="shared" si="113"/>
        <v>57881.25</v>
      </c>
      <c r="U148" s="40">
        <f t="shared" si="113"/>
        <v>95150.15625</v>
      </c>
      <c r="V148" s="40">
        <f t="shared" si="113"/>
        <v>349693.90625</v>
      </c>
    </row>
    <row r="149" spans="1:22" ht="12.75">
      <c r="A149" s="185"/>
      <c r="B149" s="149" t="s">
        <v>36</v>
      </c>
      <c r="C149" s="149"/>
      <c r="D149" s="149"/>
      <c r="E149" s="149"/>
      <c r="F149" s="40">
        <f aca="true" t="shared" si="114" ref="F149:V149">F141+F148</f>
        <v>45000</v>
      </c>
      <c r="G149" s="40">
        <f t="shared" si="114"/>
        <v>0</v>
      </c>
      <c r="H149" s="40">
        <f t="shared" si="114"/>
        <v>50000</v>
      </c>
      <c r="I149" s="40">
        <f t="shared" si="114"/>
        <v>95000</v>
      </c>
      <c r="J149" s="40">
        <f t="shared" si="114"/>
        <v>48375</v>
      </c>
      <c r="K149" s="40">
        <f t="shared" si="114"/>
        <v>0</v>
      </c>
      <c r="L149" s="40">
        <f t="shared" si="114"/>
        <v>52500</v>
      </c>
      <c r="M149" s="40">
        <f t="shared" si="114"/>
        <v>100875</v>
      </c>
      <c r="N149" s="40">
        <f t="shared" si="114"/>
        <v>52003.125</v>
      </c>
      <c r="O149" s="40">
        <f t="shared" si="114"/>
        <v>0</v>
      </c>
      <c r="P149" s="40">
        <f t="shared" si="114"/>
        <v>55125</v>
      </c>
      <c r="Q149" s="40">
        <f t="shared" si="114"/>
        <v>107128.125</v>
      </c>
      <c r="R149" s="40">
        <f t="shared" si="114"/>
        <v>55903.359375</v>
      </c>
      <c r="S149" s="40">
        <f t="shared" si="114"/>
        <v>0</v>
      </c>
      <c r="T149" s="40">
        <f t="shared" si="114"/>
        <v>57881.25</v>
      </c>
      <c r="U149" s="40">
        <f t="shared" si="114"/>
        <v>113784.609375</v>
      </c>
      <c r="V149" s="40">
        <f t="shared" si="114"/>
        <v>416787.734375</v>
      </c>
    </row>
    <row r="150" spans="1:22" ht="76.5">
      <c r="A150" s="185"/>
      <c r="B150" s="219" t="s">
        <v>193</v>
      </c>
      <c r="C150" s="178" t="s">
        <v>195</v>
      </c>
      <c r="D150" s="171" t="s">
        <v>194</v>
      </c>
      <c r="E150" s="15" t="s">
        <v>196</v>
      </c>
      <c r="F150" s="23">
        <v>5000</v>
      </c>
      <c r="G150" s="24">
        <v>0</v>
      </c>
      <c r="H150" s="24">
        <v>0</v>
      </c>
      <c r="I150" s="24">
        <f>F150+G150+H150</f>
        <v>5000</v>
      </c>
      <c r="J150" s="24">
        <f>F150*J$3</f>
        <v>5375</v>
      </c>
      <c r="K150" s="24">
        <f>G150*K$3</f>
        <v>0</v>
      </c>
      <c r="L150" s="24">
        <f>H150*L$3</f>
        <v>0</v>
      </c>
      <c r="M150" s="24">
        <f>J150+K150+L150</f>
        <v>5375</v>
      </c>
      <c r="N150" s="24">
        <f>J150*N$3</f>
        <v>5778.125</v>
      </c>
      <c r="O150" s="24">
        <f>K150*O$3</f>
        <v>0</v>
      </c>
      <c r="P150" s="24">
        <f>L150*P$3</f>
        <v>0</v>
      </c>
      <c r="Q150" s="24">
        <f>N150+O150+P150</f>
        <v>5778.125</v>
      </c>
      <c r="R150" s="24">
        <f>N150*R$3</f>
        <v>6211.484375</v>
      </c>
      <c r="S150" s="24">
        <f>O150*S$3</f>
        <v>0</v>
      </c>
      <c r="T150" s="24">
        <f>P150*T$3</f>
        <v>0</v>
      </c>
      <c r="U150" s="24">
        <f>R150+S150+T150</f>
        <v>6211.484375</v>
      </c>
      <c r="V150" s="24">
        <f>I150+M150+Q150+U150</f>
        <v>22364.609375</v>
      </c>
    </row>
    <row r="151" spans="1:22" ht="89.25">
      <c r="A151" s="185"/>
      <c r="B151" s="220"/>
      <c r="C151" s="179"/>
      <c r="D151" s="172"/>
      <c r="E151" s="15" t="s">
        <v>197</v>
      </c>
      <c r="F151" s="23">
        <v>5000</v>
      </c>
      <c r="G151" s="24">
        <v>0</v>
      </c>
      <c r="H151" s="24">
        <v>20000</v>
      </c>
      <c r="I151" s="24">
        <f>F151+G151+H151</f>
        <v>25000</v>
      </c>
      <c r="J151" s="24">
        <f aca="true" t="shared" si="115" ref="J151:L159">F151*J$3</f>
        <v>5375</v>
      </c>
      <c r="K151" s="24">
        <f t="shared" si="115"/>
        <v>0</v>
      </c>
      <c r="L151" s="24">
        <f t="shared" si="115"/>
        <v>21000</v>
      </c>
      <c r="M151" s="24">
        <f aca="true" t="shared" si="116" ref="M151:M159">J151+K151+L151</f>
        <v>26375</v>
      </c>
      <c r="N151" s="24">
        <f aca="true" t="shared" si="117" ref="N151:P159">J151*N$3</f>
        <v>5778.125</v>
      </c>
      <c r="O151" s="24">
        <f t="shared" si="117"/>
        <v>0</v>
      </c>
      <c r="P151" s="24">
        <f t="shared" si="117"/>
        <v>22050</v>
      </c>
      <c r="Q151" s="24">
        <f aca="true" t="shared" si="118" ref="Q151:Q159">N151+O151+P151</f>
        <v>27828.125</v>
      </c>
      <c r="R151" s="24">
        <f aca="true" t="shared" si="119" ref="R151:T159">N151*R$3</f>
        <v>6211.484375</v>
      </c>
      <c r="S151" s="24">
        <f t="shared" si="119"/>
        <v>0</v>
      </c>
      <c r="T151" s="24">
        <f t="shared" si="119"/>
        <v>23152.5</v>
      </c>
      <c r="U151" s="24">
        <f aca="true" t="shared" si="120" ref="U151:U159">R151+S151+T151</f>
        <v>29363.984375</v>
      </c>
      <c r="V151" s="24">
        <f aca="true" t="shared" si="121" ref="V151:V159">I151+M151+Q151+U151</f>
        <v>108567.109375</v>
      </c>
    </row>
    <row r="152" spans="1:22" ht="51">
      <c r="A152" s="185"/>
      <c r="B152" s="220"/>
      <c r="C152" s="179"/>
      <c r="D152" s="172"/>
      <c r="E152" s="15" t="s">
        <v>198</v>
      </c>
      <c r="F152" s="23">
        <v>5000</v>
      </c>
      <c r="G152" s="24">
        <v>0</v>
      </c>
      <c r="H152" s="24">
        <v>50000</v>
      </c>
      <c r="I152" s="24">
        <f>F152+G152+H152</f>
        <v>55000</v>
      </c>
      <c r="J152" s="24">
        <f t="shared" si="115"/>
        <v>5375</v>
      </c>
      <c r="K152" s="24">
        <f t="shared" si="115"/>
        <v>0</v>
      </c>
      <c r="L152" s="24">
        <f t="shared" si="115"/>
        <v>52500</v>
      </c>
      <c r="M152" s="24">
        <f t="shared" si="116"/>
        <v>57875</v>
      </c>
      <c r="N152" s="24">
        <f t="shared" si="117"/>
        <v>5778.125</v>
      </c>
      <c r="O152" s="24">
        <f t="shared" si="117"/>
        <v>0</v>
      </c>
      <c r="P152" s="24">
        <f t="shared" si="117"/>
        <v>55125</v>
      </c>
      <c r="Q152" s="24">
        <f t="shared" si="118"/>
        <v>60903.125</v>
      </c>
      <c r="R152" s="24">
        <f t="shared" si="119"/>
        <v>6211.484375</v>
      </c>
      <c r="S152" s="24">
        <f t="shared" si="119"/>
        <v>0</v>
      </c>
      <c r="T152" s="24">
        <f t="shared" si="119"/>
        <v>57881.25</v>
      </c>
      <c r="U152" s="24">
        <f t="shared" si="120"/>
        <v>64092.734375</v>
      </c>
      <c r="V152" s="24">
        <f t="shared" si="121"/>
        <v>237870.859375</v>
      </c>
    </row>
    <row r="153" spans="1:22" ht="38.25">
      <c r="A153" s="185"/>
      <c r="B153" s="220"/>
      <c r="C153" s="180"/>
      <c r="D153" s="172"/>
      <c r="E153" s="15" t="s">
        <v>199</v>
      </c>
      <c r="F153" s="23">
        <v>5000</v>
      </c>
      <c r="G153" s="24">
        <v>0</v>
      </c>
      <c r="H153" s="24">
        <v>0</v>
      </c>
      <c r="I153" s="24">
        <f>F153+G153+H153</f>
        <v>5000</v>
      </c>
      <c r="J153" s="24">
        <f t="shared" si="115"/>
        <v>5375</v>
      </c>
      <c r="K153" s="24">
        <f t="shared" si="115"/>
        <v>0</v>
      </c>
      <c r="L153" s="24">
        <f t="shared" si="115"/>
        <v>0</v>
      </c>
      <c r="M153" s="24">
        <f t="shared" si="116"/>
        <v>5375</v>
      </c>
      <c r="N153" s="24">
        <f t="shared" si="117"/>
        <v>5778.125</v>
      </c>
      <c r="O153" s="24">
        <f t="shared" si="117"/>
        <v>0</v>
      </c>
      <c r="P153" s="24">
        <f t="shared" si="117"/>
        <v>0</v>
      </c>
      <c r="Q153" s="24">
        <f t="shared" si="118"/>
        <v>5778.125</v>
      </c>
      <c r="R153" s="24">
        <f t="shared" si="119"/>
        <v>6211.484375</v>
      </c>
      <c r="S153" s="24">
        <f t="shared" si="119"/>
        <v>0</v>
      </c>
      <c r="T153" s="24">
        <f t="shared" si="119"/>
        <v>0</v>
      </c>
      <c r="U153" s="24">
        <f t="shared" si="120"/>
        <v>6211.484375</v>
      </c>
      <c r="V153" s="24">
        <f t="shared" si="121"/>
        <v>22364.609375</v>
      </c>
    </row>
    <row r="154" spans="1:22" ht="63.75">
      <c r="A154" s="185"/>
      <c r="B154" s="220"/>
      <c r="C154" s="104"/>
      <c r="D154" s="172"/>
      <c r="E154" s="15" t="s">
        <v>313</v>
      </c>
      <c r="F154" s="23">
        <v>5000</v>
      </c>
      <c r="G154" s="24">
        <v>0</v>
      </c>
      <c r="H154" s="24">
        <v>0</v>
      </c>
      <c r="I154" s="24">
        <v>0</v>
      </c>
      <c r="J154" s="24">
        <f t="shared" si="115"/>
        <v>5375</v>
      </c>
      <c r="K154" s="24">
        <f t="shared" si="115"/>
        <v>0</v>
      </c>
      <c r="L154" s="24">
        <f t="shared" si="115"/>
        <v>0</v>
      </c>
      <c r="M154" s="24">
        <f t="shared" si="116"/>
        <v>5375</v>
      </c>
      <c r="N154" s="24">
        <f t="shared" si="117"/>
        <v>5778.125</v>
      </c>
      <c r="O154" s="24">
        <f t="shared" si="117"/>
        <v>0</v>
      </c>
      <c r="P154" s="24">
        <f t="shared" si="117"/>
        <v>0</v>
      </c>
      <c r="Q154" s="24">
        <f t="shared" si="118"/>
        <v>5778.125</v>
      </c>
      <c r="R154" s="24">
        <f t="shared" si="119"/>
        <v>6211.484375</v>
      </c>
      <c r="S154" s="24">
        <f t="shared" si="119"/>
        <v>0</v>
      </c>
      <c r="T154" s="24">
        <f t="shared" si="119"/>
        <v>0</v>
      </c>
      <c r="U154" s="24">
        <f t="shared" si="120"/>
        <v>6211.484375</v>
      </c>
      <c r="V154" s="24">
        <f t="shared" si="121"/>
        <v>17364.609375</v>
      </c>
    </row>
    <row r="155" spans="1:22" ht="51">
      <c r="A155" s="185"/>
      <c r="B155" s="220"/>
      <c r="C155" s="104"/>
      <c r="D155" s="172"/>
      <c r="E155" s="15" t="s">
        <v>314</v>
      </c>
      <c r="F155" s="23">
        <v>5000</v>
      </c>
      <c r="G155" s="24">
        <v>0</v>
      </c>
      <c r="H155" s="24">
        <v>0</v>
      </c>
      <c r="I155" s="24">
        <v>0</v>
      </c>
      <c r="J155" s="24">
        <f t="shared" si="115"/>
        <v>5375</v>
      </c>
      <c r="K155" s="24">
        <f t="shared" si="115"/>
        <v>0</v>
      </c>
      <c r="L155" s="24">
        <f t="shared" si="115"/>
        <v>0</v>
      </c>
      <c r="M155" s="24">
        <f t="shared" si="116"/>
        <v>5375</v>
      </c>
      <c r="N155" s="24">
        <f t="shared" si="117"/>
        <v>5778.125</v>
      </c>
      <c r="O155" s="24">
        <f t="shared" si="117"/>
        <v>0</v>
      </c>
      <c r="P155" s="24">
        <f t="shared" si="117"/>
        <v>0</v>
      </c>
      <c r="Q155" s="24">
        <f t="shared" si="118"/>
        <v>5778.125</v>
      </c>
      <c r="R155" s="24">
        <f t="shared" si="119"/>
        <v>6211.484375</v>
      </c>
      <c r="S155" s="24">
        <f t="shared" si="119"/>
        <v>0</v>
      </c>
      <c r="T155" s="24">
        <f t="shared" si="119"/>
        <v>0</v>
      </c>
      <c r="U155" s="24">
        <f t="shared" si="120"/>
        <v>6211.484375</v>
      </c>
      <c r="V155" s="24">
        <f t="shared" si="121"/>
        <v>17364.609375</v>
      </c>
    </row>
    <row r="156" spans="1:22" ht="38.25">
      <c r="A156" s="185"/>
      <c r="B156" s="220"/>
      <c r="C156" s="104"/>
      <c r="D156" s="172"/>
      <c r="E156" s="15" t="s">
        <v>315</v>
      </c>
      <c r="F156" s="23">
        <v>5000</v>
      </c>
      <c r="G156" s="24">
        <v>0</v>
      </c>
      <c r="H156" s="24">
        <v>0</v>
      </c>
      <c r="I156" s="24">
        <v>0</v>
      </c>
      <c r="J156" s="24">
        <f t="shared" si="115"/>
        <v>5375</v>
      </c>
      <c r="K156" s="24">
        <f t="shared" si="115"/>
        <v>0</v>
      </c>
      <c r="L156" s="24">
        <f t="shared" si="115"/>
        <v>0</v>
      </c>
      <c r="M156" s="24">
        <f t="shared" si="116"/>
        <v>5375</v>
      </c>
      <c r="N156" s="24">
        <f t="shared" si="117"/>
        <v>5778.125</v>
      </c>
      <c r="O156" s="24">
        <f t="shared" si="117"/>
        <v>0</v>
      </c>
      <c r="P156" s="24">
        <f t="shared" si="117"/>
        <v>0</v>
      </c>
      <c r="Q156" s="24">
        <f t="shared" si="118"/>
        <v>5778.125</v>
      </c>
      <c r="R156" s="24">
        <f t="shared" si="119"/>
        <v>6211.484375</v>
      </c>
      <c r="S156" s="24">
        <f t="shared" si="119"/>
        <v>0</v>
      </c>
      <c r="T156" s="24">
        <f t="shared" si="119"/>
        <v>0</v>
      </c>
      <c r="U156" s="24">
        <f t="shared" si="120"/>
        <v>6211.484375</v>
      </c>
      <c r="V156" s="24">
        <f t="shared" si="121"/>
        <v>17364.609375</v>
      </c>
    </row>
    <row r="157" spans="1:22" ht="51">
      <c r="A157" s="185"/>
      <c r="B157" s="220"/>
      <c r="C157" s="104"/>
      <c r="D157" s="172"/>
      <c r="E157" s="15" t="s">
        <v>317</v>
      </c>
      <c r="F157" s="23">
        <v>5000</v>
      </c>
      <c r="G157" s="24">
        <v>0</v>
      </c>
      <c r="H157" s="24">
        <v>0</v>
      </c>
      <c r="I157" s="24">
        <v>0</v>
      </c>
      <c r="J157" s="24">
        <f t="shared" si="115"/>
        <v>5375</v>
      </c>
      <c r="K157" s="24">
        <f t="shared" si="115"/>
        <v>0</v>
      </c>
      <c r="L157" s="24">
        <f t="shared" si="115"/>
        <v>0</v>
      </c>
      <c r="M157" s="24">
        <f t="shared" si="116"/>
        <v>5375</v>
      </c>
      <c r="N157" s="24">
        <f t="shared" si="117"/>
        <v>5778.125</v>
      </c>
      <c r="O157" s="24">
        <f t="shared" si="117"/>
        <v>0</v>
      </c>
      <c r="P157" s="24">
        <f t="shared" si="117"/>
        <v>0</v>
      </c>
      <c r="Q157" s="24">
        <f t="shared" si="118"/>
        <v>5778.125</v>
      </c>
      <c r="R157" s="24">
        <f t="shared" si="119"/>
        <v>6211.484375</v>
      </c>
      <c r="S157" s="24">
        <f t="shared" si="119"/>
        <v>0</v>
      </c>
      <c r="T157" s="24">
        <f t="shared" si="119"/>
        <v>0</v>
      </c>
      <c r="U157" s="24">
        <f t="shared" si="120"/>
        <v>6211.484375</v>
      </c>
      <c r="V157" s="24">
        <f t="shared" si="121"/>
        <v>17364.609375</v>
      </c>
    </row>
    <row r="158" spans="1:22" ht="51">
      <c r="A158" s="185"/>
      <c r="B158" s="220"/>
      <c r="C158" s="104"/>
      <c r="D158" s="172"/>
      <c r="E158" s="15" t="s">
        <v>316</v>
      </c>
      <c r="F158" s="23">
        <v>3000</v>
      </c>
      <c r="G158" s="24">
        <v>0</v>
      </c>
      <c r="H158" s="24">
        <v>0</v>
      </c>
      <c r="I158" s="24">
        <v>0</v>
      </c>
      <c r="J158" s="24">
        <f t="shared" si="115"/>
        <v>3225</v>
      </c>
      <c r="K158" s="24">
        <f t="shared" si="115"/>
        <v>0</v>
      </c>
      <c r="L158" s="24">
        <f t="shared" si="115"/>
        <v>0</v>
      </c>
      <c r="M158" s="24">
        <f t="shared" si="116"/>
        <v>3225</v>
      </c>
      <c r="N158" s="24">
        <f t="shared" si="117"/>
        <v>3466.875</v>
      </c>
      <c r="O158" s="24">
        <f t="shared" si="117"/>
        <v>0</v>
      </c>
      <c r="P158" s="24">
        <f t="shared" si="117"/>
        <v>0</v>
      </c>
      <c r="Q158" s="24">
        <f t="shared" si="118"/>
        <v>3466.875</v>
      </c>
      <c r="R158" s="24">
        <f t="shared" si="119"/>
        <v>3726.890625</v>
      </c>
      <c r="S158" s="24">
        <f t="shared" si="119"/>
        <v>0</v>
      </c>
      <c r="T158" s="24">
        <f t="shared" si="119"/>
        <v>0</v>
      </c>
      <c r="U158" s="24">
        <f t="shared" si="120"/>
        <v>3726.890625</v>
      </c>
      <c r="V158" s="24">
        <f t="shared" si="121"/>
        <v>10418.765625</v>
      </c>
    </row>
    <row r="159" spans="1:22" ht="63.75">
      <c r="A159" s="185"/>
      <c r="B159" s="220"/>
      <c r="C159" s="104"/>
      <c r="D159" s="172"/>
      <c r="E159" s="15" t="s">
        <v>318</v>
      </c>
      <c r="F159" s="23">
        <v>2000</v>
      </c>
      <c r="G159" s="24">
        <v>0</v>
      </c>
      <c r="H159" s="24">
        <v>0</v>
      </c>
      <c r="I159" s="24">
        <v>0</v>
      </c>
      <c r="J159" s="24">
        <f t="shared" si="115"/>
        <v>2150</v>
      </c>
      <c r="K159" s="24">
        <f t="shared" si="115"/>
        <v>0</v>
      </c>
      <c r="L159" s="24">
        <f t="shared" si="115"/>
        <v>0</v>
      </c>
      <c r="M159" s="24">
        <f t="shared" si="116"/>
        <v>2150</v>
      </c>
      <c r="N159" s="24">
        <f t="shared" si="117"/>
        <v>2311.25</v>
      </c>
      <c r="O159" s="24">
        <f t="shared" si="117"/>
        <v>0</v>
      </c>
      <c r="P159" s="24">
        <f t="shared" si="117"/>
        <v>0</v>
      </c>
      <c r="Q159" s="24">
        <f t="shared" si="118"/>
        <v>2311.25</v>
      </c>
      <c r="R159" s="24">
        <f t="shared" si="119"/>
        <v>2484.59375</v>
      </c>
      <c r="S159" s="24">
        <f t="shared" si="119"/>
        <v>0</v>
      </c>
      <c r="T159" s="24">
        <f t="shared" si="119"/>
        <v>0</v>
      </c>
      <c r="U159" s="24">
        <f t="shared" si="120"/>
        <v>2484.59375</v>
      </c>
      <c r="V159" s="24">
        <f t="shared" si="121"/>
        <v>6945.84375</v>
      </c>
    </row>
    <row r="160" spans="1:22" ht="12.75">
      <c r="A160" s="185"/>
      <c r="B160" s="220"/>
      <c r="C160" s="116"/>
      <c r="D160" s="172"/>
      <c r="E160" s="102"/>
      <c r="F160" s="40">
        <f>SUM(F150:F159)</f>
        <v>45000</v>
      </c>
      <c r="G160" s="40">
        <f>SUM(G150:G159)</f>
        <v>0</v>
      </c>
      <c r="H160" s="40">
        <f>SUM(H150:H159)</f>
        <v>70000</v>
      </c>
      <c r="I160" s="40">
        <f aca="true" t="shared" si="122" ref="I160:V160">SUM(I150:I153)</f>
        <v>90000</v>
      </c>
      <c r="J160" s="40">
        <f t="shared" si="122"/>
        <v>21500</v>
      </c>
      <c r="K160" s="40">
        <f t="shared" si="122"/>
        <v>0</v>
      </c>
      <c r="L160" s="40">
        <f t="shared" si="122"/>
        <v>73500</v>
      </c>
      <c r="M160" s="40">
        <f t="shared" si="122"/>
        <v>95000</v>
      </c>
      <c r="N160" s="40">
        <f t="shared" si="122"/>
        <v>23112.5</v>
      </c>
      <c r="O160" s="40">
        <f t="shared" si="122"/>
        <v>0</v>
      </c>
      <c r="P160" s="40">
        <f t="shared" si="122"/>
        <v>77175</v>
      </c>
      <c r="Q160" s="40">
        <f t="shared" si="122"/>
        <v>100287.5</v>
      </c>
      <c r="R160" s="40">
        <f t="shared" si="122"/>
        <v>24845.9375</v>
      </c>
      <c r="S160" s="40">
        <f t="shared" si="122"/>
        <v>0</v>
      </c>
      <c r="T160" s="40">
        <f t="shared" si="122"/>
        <v>81033.75</v>
      </c>
      <c r="U160" s="40">
        <f t="shared" si="122"/>
        <v>105879.6875</v>
      </c>
      <c r="V160" s="40">
        <f t="shared" si="122"/>
        <v>391167.1875</v>
      </c>
    </row>
    <row r="161" spans="1:22" ht="89.25" customHeight="1">
      <c r="A161" s="185"/>
      <c r="B161" s="220"/>
      <c r="C161" s="178" t="s">
        <v>200</v>
      </c>
      <c r="D161" s="172"/>
      <c r="E161" s="15" t="s">
        <v>201</v>
      </c>
      <c r="F161" s="23">
        <v>10000</v>
      </c>
      <c r="G161" s="24">
        <v>0</v>
      </c>
      <c r="H161" s="24">
        <v>0</v>
      </c>
      <c r="I161" s="24">
        <f>F161+G161+H161</f>
        <v>10000</v>
      </c>
      <c r="J161" s="24">
        <f aca="true" t="shared" si="123" ref="J161:L163">F161*J$3</f>
        <v>10750</v>
      </c>
      <c r="K161" s="24">
        <f t="shared" si="123"/>
        <v>0</v>
      </c>
      <c r="L161" s="24">
        <f t="shared" si="123"/>
        <v>0</v>
      </c>
      <c r="M161" s="24">
        <f>J161+K161+L161</f>
        <v>10750</v>
      </c>
      <c r="N161" s="24">
        <f aca="true" t="shared" si="124" ref="N161:P163">J161*N$3</f>
        <v>11556.25</v>
      </c>
      <c r="O161" s="24">
        <f t="shared" si="124"/>
        <v>0</v>
      </c>
      <c r="P161" s="24">
        <f t="shared" si="124"/>
        <v>0</v>
      </c>
      <c r="Q161" s="24">
        <f>N161+O161+P161</f>
        <v>11556.25</v>
      </c>
      <c r="R161" s="24">
        <f aca="true" t="shared" si="125" ref="R161:T163">N161*R$3</f>
        <v>12422.96875</v>
      </c>
      <c r="S161" s="24">
        <f t="shared" si="125"/>
        <v>0</v>
      </c>
      <c r="T161" s="24">
        <f t="shared" si="125"/>
        <v>0</v>
      </c>
      <c r="U161" s="24">
        <f>R161+S161+T161</f>
        <v>12422.96875</v>
      </c>
      <c r="V161" s="24">
        <f>I161+M161+Q161+U161</f>
        <v>44729.21875</v>
      </c>
    </row>
    <row r="162" spans="1:22" ht="63.75">
      <c r="A162" s="185"/>
      <c r="B162" s="220"/>
      <c r="C162" s="179"/>
      <c r="D162" s="172"/>
      <c r="E162" s="15" t="s">
        <v>202</v>
      </c>
      <c r="F162" s="23">
        <v>10000</v>
      </c>
      <c r="G162" s="24">
        <v>0</v>
      </c>
      <c r="H162" s="24">
        <v>0</v>
      </c>
      <c r="I162" s="24">
        <f>F162+G162+H162</f>
        <v>10000</v>
      </c>
      <c r="J162" s="24">
        <f t="shared" si="123"/>
        <v>10750</v>
      </c>
      <c r="K162" s="24">
        <f t="shared" si="123"/>
        <v>0</v>
      </c>
      <c r="L162" s="24">
        <f t="shared" si="123"/>
        <v>0</v>
      </c>
      <c r="M162" s="24">
        <f>J162+K162+L162</f>
        <v>10750</v>
      </c>
      <c r="N162" s="24">
        <f t="shared" si="124"/>
        <v>11556.25</v>
      </c>
      <c r="O162" s="24">
        <f t="shared" si="124"/>
        <v>0</v>
      </c>
      <c r="P162" s="24">
        <f t="shared" si="124"/>
        <v>0</v>
      </c>
      <c r="Q162" s="24">
        <f>N162+O162+P162</f>
        <v>11556.25</v>
      </c>
      <c r="R162" s="24">
        <f t="shared" si="125"/>
        <v>12422.96875</v>
      </c>
      <c r="S162" s="24">
        <f t="shared" si="125"/>
        <v>0</v>
      </c>
      <c r="T162" s="24">
        <f t="shared" si="125"/>
        <v>0</v>
      </c>
      <c r="U162" s="24">
        <f>R162+S162+T162</f>
        <v>12422.96875</v>
      </c>
      <c r="V162" s="24">
        <f>I162+M162+Q162+U162</f>
        <v>44729.21875</v>
      </c>
    </row>
    <row r="163" spans="1:22" ht="63.75">
      <c r="A163" s="185"/>
      <c r="B163" s="220"/>
      <c r="C163" s="180"/>
      <c r="D163" s="172"/>
      <c r="E163" s="15" t="s">
        <v>203</v>
      </c>
      <c r="F163" s="23">
        <v>1000</v>
      </c>
      <c r="G163" s="24">
        <v>0</v>
      </c>
      <c r="H163" s="24">
        <v>0</v>
      </c>
      <c r="I163" s="24">
        <f>F163+G163+H163</f>
        <v>1000</v>
      </c>
      <c r="J163" s="24">
        <f t="shared" si="123"/>
        <v>1075</v>
      </c>
      <c r="K163" s="24">
        <f t="shared" si="123"/>
        <v>0</v>
      </c>
      <c r="L163" s="24">
        <f t="shared" si="123"/>
        <v>0</v>
      </c>
      <c r="M163" s="24">
        <f>J163+K163+L163</f>
        <v>1075</v>
      </c>
      <c r="N163" s="24">
        <f t="shared" si="124"/>
        <v>1155.625</v>
      </c>
      <c r="O163" s="24">
        <f t="shared" si="124"/>
        <v>0</v>
      </c>
      <c r="P163" s="24">
        <f t="shared" si="124"/>
        <v>0</v>
      </c>
      <c r="Q163" s="24">
        <f>N163+O163+P163</f>
        <v>1155.625</v>
      </c>
      <c r="R163" s="24">
        <f t="shared" si="125"/>
        <v>1242.296875</v>
      </c>
      <c r="S163" s="24">
        <f t="shared" si="125"/>
        <v>0</v>
      </c>
      <c r="T163" s="24">
        <f t="shared" si="125"/>
        <v>0</v>
      </c>
      <c r="U163" s="24">
        <f>R163+S163+T163</f>
        <v>1242.296875</v>
      </c>
      <c r="V163" s="24">
        <f>I163+M163+Q163+U163</f>
        <v>4472.921875</v>
      </c>
    </row>
    <row r="164" spans="1:22" ht="12.75">
      <c r="A164" s="185"/>
      <c r="B164" s="220"/>
      <c r="C164" s="116"/>
      <c r="D164" s="172"/>
      <c r="E164" s="102"/>
      <c r="F164" s="40">
        <f aca="true" t="shared" si="126" ref="F164:V164">SUM(F161:F163)</f>
        <v>21000</v>
      </c>
      <c r="G164" s="40">
        <f t="shared" si="126"/>
        <v>0</v>
      </c>
      <c r="H164" s="40">
        <f t="shared" si="126"/>
        <v>0</v>
      </c>
      <c r="I164" s="40">
        <f t="shared" si="126"/>
        <v>21000</v>
      </c>
      <c r="J164" s="40">
        <f t="shared" si="126"/>
        <v>22575</v>
      </c>
      <c r="K164" s="40">
        <f t="shared" si="126"/>
        <v>0</v>
      </c>
      <c r="L164" s="40">
        <f t="shared" si="126"/>
        <v>0</v>
      </c>
      <c r="M164" s="40">
        <f t="shared" si="126"/>
        <v>22575</v>
      </c>
      <c r="N164" s="40">
        <f t="shared" si="126"/>
        <v>24268.125</v>
      </c>
      <c r="O164" s="40">
        <f t="shared" si="126"/>
        <v>0</v>
      </c>
      <c r="P164" s="40">
        <f t="shared" si="126"/>
        <v>0</v>
      </c>
      <c r="Q164" s="40">
        <f t="shared" si="126"/>
        <v>24268.125</v>
      </c>
      <c r="R164" s="40">
        <f t="shared" si="126"/>
        <v>26088.234375</v>
      </c>
      <c r="S164" s="40">
        <f t="shared" si="126"/>
        <v>0</v>
      </c>
      <c r="T164" s="40">
        <f t="shared" si="126"/>
        <v>0</v>
      </c>
      <c r="U164" s="40">
        <f t="shared" si="126"/>
        <v>26088.234375</v>
      </c>
      <c r="V164" s="40">
        <f t="shared" si="126"/>
        <v>93931.359375</v>
      </c>
    </row>
    <row r="165" spans="1:22" ht="38.25">
      <c r="A165" s="185"/>
      <c r="B165" s="220"/>
      <c r="C165" s="178" t="s">
        <v>204</v>
      </c>
      <c r="D165" s="172"/>
      <c r="E165" s="15" t="s">
        <v>205</v>
      </c>
      <c r="F165" s="23">
        <v>10000</v>
      </c>
      <c r="G165" s="24">
        <v>0</v>
      </c>
      <c r="H165" s="24">
        <v>0</v>
      </c>
      <c r="I165" s="24">
        <f>F165+G165+H165</f>
        <v>10000</v>
      </c>
      <c r="J165" s="24">
        <f>F165*J$3</f>
        <v>10750</v>
      </c>
      <c r="K165" s="24">
        <f>G165*K$3</f>
        <v>0</v>
      </c>
      <c r="L165" s="24">
        <f>H165*L$3</f>
        <v>0</v>
      </c>
      <c r="M165" s="24">
        <f>J165+K165+L165</f>
        <v>10750</v>
      </c>
      <c r="N165" s="24">
        <f>J165*N$3</f>
        <v>11556.25</v>
      </c>
      <c r="O165" s="24">
        <f>K165*O$3</f>
        <v>0</v>
      </c>
      <c r="P165" s="24">
        <f>L165*P$3</f>
        <v>0</v>
      </c>
      <c r="Q165" s="24">
        <f>N165+O165+P165</f>
        <v>11556.25</v>
      </c>
      <c r="R165" s="24">
        <f>N165*R$3</f>
        <v>12422.96875</v>
      </c>
      <c r="S165" s="24">
        <f>O165*S$3</f>
        <v>0</v>
      </c>
      <c r="T165" s="24">
        <f>P165*T$3</f>
        <v>0</v>
      </c>
      <c r="U165" s="24">
        <f>R165+S165+T165</f>
        <v>12422.96875</v>
      </c>
      <c r="V165" s="24">
        <f>I165+M165+Q165+U165</f>
        <v>44729.21875</v>
      </c>
    </row>
    <row r="166" spans="1:22" ht="76.5">
      <c r="A166" s="185"/>
      <c r="B166" s="220"/>
      <c r="C166" s="179"/>
      <c r="D166" s="172"/>
      <c r="E166" s="15" t="s">
        <v>206</v>
      </c>
      <c r="F166" s="23">
        <v>10000</v>
      </c>
      <c r="G166" s="24">
        <v>0</v>
      </c>
      <c r="H166" s="24">
        <v>0</v>
      </c>
      <c r="I166" s="24">
        <f>F166+G166+H166</f>
        <v>10000</v>
      </c>
      <c r="J166" s="24">
        <f aca="true" t="shared" si="127" ref="J166:L167">F166*J$3</f>
        <v>10750</v>
      </c>
      <c r="K166" s="24">
        <f t="shared" si="127"/>
        <v>0</v>
      </c>
      <c r="L166" s="24">
        <f t="shared" si="127"/>
        <v>0</v>
      </c>
      <c r="M166" s="24">
        <f>J166+K166+L166</f>
        <v>10750</v>
      </c>
      <c r="N166" s="24">
        <f aca="true" t="shared" si="128" ref="N166:P167">J166*N$3</f>
        <v>11556.25</v>
      </c>
      <c r="O166" s="24">
        <f t="shared" si="128"/>
        <v>0</v>
      </c>
      <c r="P166" s="24">
        <f t="shared" si="128"/>
        <v>0</v>
      </c>
      <c r="Q166" s="24">
        <f>N166+O166+P166</f>
        <v>11556.25</v>
      </c>
      <c r="R166" s="24">
        <f aca="true" t="shared" si="129" ref="R166:T167">N166*R$3</f>
        <v>12422.96875</v>
      </c>
      <c r="S166" s="24">
        <f t="shared" si="129"/>
        <v>0</v>
      </c>
      <c r="T166" s="24">
        <f t="shared" si="129"/>
        <v>0</v>
      </c>
      <c r="U166" s="24">
        <f>R166+S166+T166</f>
        <v>12422.96875</v>
      </c>
      <c r="V166" s="24">
        <f>I166+M166+Q166+U166</f>
        <v>44729.21875</v>
      </c>
    </row>
    <row r="167" spans="1:22" ht="76.5">
      <c r="A167" s="185"/>
      <c r="B167" s="220"/>
      <c r="C167" s="180"/>
      <c r="D167" s="172"/>
      <c r="E167" s="15" t="s">
        <v>207</v>
      </c>
      <c r="F167" s="23">
        <v>10000</v>
      </c>
      <c r="G167" s="24">
        <v>0</v>
      </c>
      <c r="H167" s="24">
        <v>0</v>
      </c>
      <c r="I167" s="24">
        <f>F167+G167+H167</f>
        <v>10000</v>
      </c>
      <c r="J167" s="24">
        <f t="shared" si="127"/>
        <v>10750</v>
      </c>
      <c r="K167" s="24">
        <f t="shared" si="127"/>
        <v>0</v>
      </c>
      <c r="L167" s="24">
        <f t="shared" si="127"/>
        <v>0</v>
      </c>
      <c r="M167" s="24">
        <f>J167+K167+L167</f>
        <v>10750</v>
      </c>
      <c r="N167" s="24">
        <f t="shared" si="128"/>
        <v>11556.25</v>
      </c>
      <c r="O167" s="24">
        <f t="shared" si="128"/>
        <v>0</v>
      </c>
      <c r="P167" s="24">
        <f t="shared" si="128"/>
        <v>0</v>
      </c>
      <c r="Q167" s="24">
        <f>N167+O167+P167</f>
        <v>11556.25</v>
      </c>
      <c r="R167" s="24">
        <f t="shared" si="129"/>
        <v>12422.96875</v>
      </c>
      <c r="S167" s="24">
        <f t="shared" si="129"/>
        <v>0</v>
      </c>
      <c r="T167" s="24">
        <f t="shared" si="129"/>
        <v>0</v>
      </c>
      <c r="U167" s="24">
        <f>R167+S167+T167</f>
        <v>12422.96875</v>
      </c>
      <c r="V167" s="24">
        <f>I167+M167+Q167+U167</f>
        <v>44729.21875</v>
      </c>
    </row>
    <row r="168" spans="1:22" ht="12.75">
      <c r="A168" s="185"/>
      <c r="B168" s="220"/>
      <c r="C168" s="116"/>
      <c r="D168" s="172"/>
      <c r="E168" s="102"/>
      <c r="F168" s="40">
        <f>SUM(F165:F167)</f>
        <v>30000</v>
      </c>
      <c r="G168" s="40">
        <f aca="true" t="shared" si="130" ref="G168:V168">SUM(G165:G167)</f>
        <v>0</v>
      </c>
      <c r="H168" s="40">
        <f t="shared" si="130"/>
        <v>0</v>
      </c>
      <c r="I168" s="40">
        <f t="shared" si="130"/>
        <v>30000</v>
      </c>
      <c r="J168" s="40">
        <f t="shared" si="130"/>
        <v>32250</v>
      </c>
      <c r="K168" s="40">
        <f t="shared" si="130"/>
        <v>0</v>
      </c>
      <c r="L168" s="40">
        <f t="shared" si="130"/>
        <v>0</v>
      </c>
      <c r="M168" s="40">
        <f t="shared" si="130"/>
        <v>32250</v>
      </c>
      <c r="N168" s="40">
        <f t="shared" si="130"/>
        <v>34668.75</v>
      </c>
      <c r="O168" s="40">
        <f t="shared" si="130"/>
        <v>0</v>
      </c>
      <c r="P168" s="40">
        <f t="shared" si="130"/>
        <v>0</v>
      </c>
      <c r="Q168" s="40">
        <f t="shared" si="130"/>
        <v>34668.75</v>
      </c>
      <c r="R168" s="40">
        <f t="shared" si="130"/>
        <v>37268.90625</v>
      </c>
      <c r="S168" s="40">
        <f t="shared" si="130"/>
        <v>0</v>
      </c>
      <c r="T168" s="40">
        <f t="shared" si="130"/>
        <v>0</v>
      </c>
      <c r="U168" s="40">
        <f t="shared" si="130"/>
        <v>37268.90625</v>
      </c>
      <c r="V168" s="40">
        <f t="shared" si="130"/>
        <v>134187.65625</v>
      </c>
    </row>
    <row r="169" spans="1:22" ht="51">
      <c r="A169" s="185"/>
      <c r="B169" s="220"/>
      <c r="C169" s="178" t="s">
        <v>208</v>
      </c>
      <c r="D169" s="172"/>
      <c r="E169" s="15" t="s">
        <v>328</v>
      </c>
      <c r="F169" s="23">
        <v>12000</v>
      </c>
      <c r="G169" s="24">
        <v>0</v>
      </c>
      <c r="H169" s="24">
        <v>0</v>
      </c>
      <c r="I169" s="24">
        <f>F169+G169+H169</f>
        <v>12000</v>
      </c>
      <c r="J169" s="24">
        <f aca="true" t="shared" si="131" ref="J169:L171">F169*J$3</f>
        <v>12900</v>
      </c>
      <c r="K169" s="24">
        <f t="shared" si="131"/>
        <v>0</v>
      </c>
      <c r="L169" s="24">
        <f t="shared" si="131"/>
        <v>0</v>
      </c>
      <c r="M169" s="24">
        <f>J169+K169+L169</f>
        <v>12900</v>
      </c>
      <c r="N169" s="24">
        <f aca="true" t="shared" si="132" ref="N169:P171">J169*N$3</f>
        <v>13867.5</v>
      </c>
      <c r="O169" s="24">
        <f t="shared" si="132"/>
        <v>0</v>
      </c>
      <c r="P169" s="24">
        <f t="shared" si="132"/>
        <v>0</v>
      </c>
      <c r="Q169" s="24">
        <f>N169+O169+P169</f>
        <v>13867.5</v>
      </c>
      <c r="R169" s="24">
        <f aca="true" t="shared" si="133" ref="R169:T171">N169*R$3</f>
        <v>14907.5625</v>
      </c>
      <c r="S169" s="24">
        <f t="shared" si="133"/>
        <v>0</v>
      </c>
      <c r="T169" s="24">
        <f t="shared" si="133"/>
        <v>0</v>
      </c>
      <c r="U169" s="24">
        <f>R169+S169+T169</f>
        <v>14907.5625</v>
      </c>
      <c r="V169" s="24">
        <f>I169+M169+Q169+U169</f>
        <v>53675.0625</v>
      </c>
    </row>
    <row r="170" spans="1:22" ht="38.25">
      <c r="A170" s="185"/>
      <c r="B170" s="220"/>
      <c r="C170" s="179"/>
      <c r="D170" s="172"/>
      <c r="E170" s="15" t="s">
        <v>210</v>
      </c>
      <c r="F170" s="23">
        <v>12000</v>
      </c>
      <c r="G170" s="24">
        <v>0</v>
      </c>
      <c r="H170" s="24">
        <v>30000</v>
      </c>
      <c r="I170" s="24">
        <f>F170+G170+H170</f>
        <v>42000</v>
      </c>
      <c r="J170" s="24">
        <f t="shared" si="131"/>
        <v>12900</v>
      </c>
      <c r="K170" s="24">
        <f t="shared" si="131"/>
        <v>0</v>
      </c>
      <c r="L170" s="24">
        <f t="shared" si="131"/>
        <v>31500</v>
      </c>
      <c r="M170" s="24">
        <f>J170+K170+L170</f>
        <v>44400</v>
      </c>
      <c r="N170" s="24">
        <f t="shared" si="132"/>
        <v>13867.5</v>
      </c>
      <c r="O170" s="24">
        <f t="shared" si="132"/>
        <v>0</v>
      </c>
      <c r="P170" s="24">
        <f t="shared" si="132"/>
        <v>33075</v>
      </c>
      <c r="Q170" s="24">
        <f>N170+O170+P170</f>
        <v>46942.5</v>
      </c>
      <c r="R170" s="24">
        <f t="shared" si="133"/>
        <v>14907.5625</v>
      </c>
      <c r="S170" s="24">
        <f t="shared" si="133"/>
        <v>0</v>
      </c>
      <c r="T170" s="24">
        <f t="shared" si="133"/>
        <v>34728.75</v>
      </c>
      <c r="U170" s="24">
        <f>R170+S170+T170</f>
        <v>49636.3125</v>
      </c>
      <c r="V170" s="24">
        <f>I170+M170+Q170+U170</f>
        <v>182978.8125</v>
      </c>
    </row>
    <row r="171" spans="1:22" ht="38.25">
      <c r="A171" s="185"/>
      <c r="B171" s="220"/>
      <c r="C171" s="180"/>
      <c r="D171" s="172"/>
      <c r="E171" s="15" t="s">
        <v>211</v>
      </c>
      <c r="F171" s="23">
        <v>12000</v>
      </c>
      <c r="G171" s="24">
        <v>0</v>
      </c>
      <c r="H171" s="24">
        <v>20000</v>
      </c>
      <c r="I171" s="24">
        <f>F171+G171+H171</f>
        <v>32000</v>
      </c>
      <c r="J171" s="24">
        <f t="shared" si="131"/>
        <v>12900</v>
      </c>
      <c r="K171" s="24">
        <f t="shared" si="131"/>
        <v>0</v>
      </c>
      <c r="L171" s="24">
        <f t="shared" si="131"/>
        <v>21000</v>
      </c>
      <c r="M171" s="24">
        <f>J171+K171+L171</f>
        <v>33900</v>
      </c>
      <c r="N171" s="24">
        <f t="shared" si="132"/>
        <v>13867.5</v>
      </c>
      <c r="O171" s="24">
        <f t="shared" si="132"/>
        <v>0</v>
      </c>
      <c r="P171" s="24">
        <f t="shared" si="132"/>
        <v>22050</v>
      </c>
      <c r="Q171" s="24">
        <f>N171+O171+P171</f>
        <v>35917.5</v>
      </c>
      <c r="R171" s="24">
        <f t="shared" si="133"/>
        <v>14907.5625</v>
      </c>
      <c r="S171" s="24">
        <f t="shared" si="133"/>
        <v>0</v>
      </c>
      <c r="T171" s="24">
        <f t="shared" si="133"/>
        <v>23152.5</v>
      </c>
      <c r="U171" s="24">
        <f>R171+S171+T171</f>
        <v>38060.0625</v>
      </c>
      <c r="V171" s="24">
        <f>I171+M171+Q171+U171</f>
        <v>139877.5625</v>
      </c>
    </row>
    <row r="172" spans="1:22" ht="12.75">
      <c r="A172" s="185"/>
      <c r="B172" s="221"/>
      <c r="C172" s="116"/>
      <c r="D172" s="172"/>
      <c r="E172" s="102"/>
      <c r="F172" s="40">
        <f>SUM(F169:F171)</f>
        <v>36000</v>
      </c>
      <c r="G172" s="40">
        <f aca="true" t="shared" si="134" ref="G172:V172">SUM(G169:G171)</f>
        <v>0</v>
      </c>
      <c r="H172" s="40">
        <f t="shared" si="134"/>
        <v>50000</v>
      </c>
      <c r="I172" s="40">
        <f t="shared" si="134"/>
        <v>86000</v>
      </c>
      <c r="J172" s="40">
        <f t="shared" si="134"/>
        <v>38700</v>
      </c>
      <c r="K172" s="40">
        <f t="shared" si="134"/>
        <v>0</v>
      </c>
      <c r="L172" s="40">
        <f t="shared" si="134"/>
        <v>52500</v>
      </c>
      <c r="M172" s="40">
        <f t="shared" si="134"/>
        <v>91200</v>
      </c>
      <c r="N172" s="40">
        <f t="shared" si="134"/>
        <v>41602.5</v>
      </c>
      <c r="O172" s="40">
        <f t="shared" si="134"/>
        <v>0</v>
      </c>
      <c r="P172" s="40">
        <f t="shared" si="134"/>
        <v>55125</v>
      </c>
      <c r="Q172" s="40">
        <f t="shared" si="134"/>
        <v>96727.5</v>
      </c>
      <c r="R172" s="40">
        <f t="shared" si="134"/>
        <v>44722.6875</v>
      </c>
      <c r="S172" s="40">
        <f t="shared" si="134"/>
        <v>0</v>
      </c>
      <c r="T172" s="40">
        <f t="shared" si="134"/>
        <v>57881.25</v>
      </c>
      <c r="U172" s="40">
        <f t="shared" si="134"/>
        <v>102603.9375</v>
      </c>
      <c r="V172" s="40">
        <f t="shared" si="134"/>
        <v>376531.4375</v>
      </c>
    </row>
    <row r="173" spans="1:22" ht="12.75">
      <c r="A173" s="186"/>
      <c r="B173" s="149" t="s">
        <v>36</v>
      </c>
      <c r="C173" s="149"/>
      <c r="D173" s="149"/>
      <c r="E173" s="149"/>
      <c r="F173" s="43">
        <f>+F160+F164+F168+F172</f>
        <v>132000</v>
      </c>
      <c r="G173" s="43">
        <f aca="true" t="shared" si="135" ref="G173:V173">+G160+G164+G168+G172</f>
        <v>0</v>
      </c>
      <c r="H173" s="43">
        <f t="shared" si="135"/>
        <v>120000</v>
      </c>
      <c r="I173" s="43">
        <f t="shared" si="135"/>
        <v>227000</v>
      </c>
      <c r="J173" s="43">
        <f t="shared" si="135"/>
        <v>115025</v>
      </c>
      <c r="K173" s="43">
        <f t="shared" si="135"/>
        <v>0</v>
      </c>
      <c r="L173" s="43">
        <f t="shared" si="135"/>
        <v>126000</v>
      </c>
      <c r="M173" s="43">
        <f t="shared" si="135"/>
        <v>241025</v>
      </c>
      <c r="N173" s="43">
        <f t="shared" si="135"/>
        <v>123651.875</v>
      </c>
      <c r="O173" s="43">
        <f t="shared" si="135"/>
        <v>0</v>
      </c>
      <c r="P173" s="43">
        <f t="shared" si="135"/>
        <v>132300</v>
      </c>
      <c r="Q173" s="43">
        <f t="shared" si="135"/>
        <v>255951.875</v>
      </c>
      <c r="R173" s="43">
        <f t="shared" si="135"/>
        <v>132925.765625</v>
      </c>
      <c r="S173" s="43">
        <f t="shared" si="135"/>
        <v>0</v>
      </c>
      <c r="T173" s="43">
        <f t="shared" si="135"/>
        <v>138915</v>
      </c>
      <c r="U173" s="43">
        <f t="shared" si="135"/>
        <v>271840.765625</v>
      </c>
      <c r="V173" s="43">
        <f t="shared" si="135"/>
        <v>995817.640625</v>
      </c>
    </row>
    <row r="174" spans="1:22" ht="102">
      <c r="A174" s="184" t="s">
        <v>284</v>
      </c>
      <c r="B174" s="216" t="s">
        <v>212</v>
      </c>
      <c r="C174" s="103" t="s">
        <v>214</v>
      </c>
      <c r="D174" s="171" t="s">
        <v>213</v>
      </c>
      <c r="E174" s="15" t="s">
        <v>215</v>
      </c>
      <c r="F174" s="23">
        <v>8000</v>
      </c>
      <c r="G174" s="24">
        <v>15000</v>
      </c>
      <c r="H174" s="24">
        <v>0</v>
      </c>
      <c r="I174" s="24">
        <f>F174+G174+H174</f>
        <v>23000</v>
      </c>
      <c r="J174" s="24">
        <f>F174*J$3</f>
        <v>8600</v>
      </c>
      <c r="K174" s="24">
        <f>G174*K$3</f>
        <v>15750</v>
      </c>
      <c r="L174" s="24">
        <f>H174*L$3</f>
        <v>0</v>
      </c>
      <c r="M174" s="24">
        <f>J174+K174+L174</f>
        <v>24350</v>
      </c>
      <c r="N174" s="24">
        <f>J174*N$3</f>
        <v>9245</v>
      </c>
      <c r="O174" s="24">
        <f>K174*O$3</f>
        <v>16537.5</v>
      </c>
      <c r="P174" s="24">
        <f>L174*P$3</f>
        <v>0</v>
      </c>
      <c r="Q174" s="24">
        <f>N174+O174+P174</f>
        <v>25782.5</v>
      </c>
      <c r="R174" s="24">
        <f>N174*R$3</f>
        <v>9938.375</v>
      </c>
      <c r="S174" s="24">
        <f>O174*S$3</f>
        <v>17364.375</v>
      </c>
      <c r="T174" s="24">
        <f>P174*T$3</f>
        <v>0</v>
      </c>
      <c r="U174" s="24">
        <f>R174+S174+T174</f>
        <v>27302.75</v>
      </c>
      <c r="V174" s="24">
        <f>I174+M174+Q174+U174</f>
        <v>100435.25</v>
      </c>
    </row>
    <row r="175" spans="1:22" ht="12.75">
      <c r="A175" s="185"/>
      <c r="B175" s="217"/>
      <c r="C175" s="124"/>
      <c r="D175" s="172"/>
      <c r="E175" s="114"/>
      <c r="F175" s="48">
        <f>F174</f>
        <v>8000</v>
      </c>
      <c r="G175" s="48">
        <f aca="true" t="shared" si="136" ref="G175:V175">G174</f>
        <v>15000</v>
      </c>
      <c r="H175" s="48">
        <f t="shared" si="136"/>
        <v>0</v>
      </c>
      <c r="I175" s="48">
        <f t="shared" si="136"/>
        <v>23000</v>
      </c>
      <c r="J175" s="48">
        <f t="shared" si="136"/>
        <v>8600</v>
      </c>
      <c r="K175" s="48">
        <f t="shared" si="136"/>
        <v>15750</v>
      </c>
      <c r="L175" s="48">
        <f t="shared" si="136"/>
        <v>0</v>
      </c>
      <c r="M175" s="48">
        <f t="shared" si="136"/>
        <v>24350</v>
      </c>
      <c r="N175" s="48">
        <f t="shared" si="136"/>
        <v>9245</v>
      </c>
      <c r="O175" s="48">
        <f t="shared" si="136"/>
        <v>16537.5</v>
      </c>
      <c r="P175" s="48">
        <f t="shared" si="136"/>
        <v>0</v>
      </c>
      <c r="Q175" s="48">
        <f t="shared" si="136"/>
        <v>25782.5</v>
      </c>
      <c r="R175" s="48">
        <f t="shared" si="136"/>
        <v>9938.375</v>
      </c>
      <c r="S175" s="48">
        <f t="shared" si="136"/>
        <v>17364.375</v>
      </c>
      <c r="T175" s="48">
        <f t="shared" si="136"/>
        <v>0</v>
      </c>
      <c r="U175" s="48">
        <f t="shared" si="136"/>
        <v>27302.75</v>
      </c>
      <c r="V175" s="48">
        <f t="shared" si="136"/>
        <v>100435.25</v>
      </c>
    </row>
    <row r="176" spans="1:22" ht="102">
      <c r="A176" s="185"/>
      <c r="B176" s="217"/>
      <c r="C176" s="103" t="s">
        <v>216</v>
      </c>
      <c r="D176" s="172"/>
      <c r="E176" s="15" t="s">
        <v>217</v>
      </c>
      <c r="F176" s="23">
        <v>5000</v>
      </c>
      <c r="G176" s="24">
        <v>0</v>
      </c>
      <c r="H176" s="24">
        <v>0</v>
      </c>
      <c r="I176" s="24">
        <f>F176+G176+H176</f>
        <v>5000</v>
      </c>
      <c r="J176" s="24">
        <f>F176*J$3</f>
        <v>5375</v>
      </c>
      <c r="K176" s="24">
        <f>G176*K$3</f>
        <v>0</v>
      </c>
      <c r="L176" s="24">
        <f>H176*L$3</f>
        <v>0</v>
      </c>
      <c r="M176" s="24">
        <f>J176+K176+L176</f>
        <v>5375</v>
      </c>
      <c r="N176" s="24">
        <f>J176*N$3</f>
        <v>5778.125</v>
      </c>
      <c r="O176" s="24">
        <f>K176*O$3</f>
        <v>0</v>
      </c>
      <c r="P176" s="24">
        <f>L176*P$3</f>
        <v>0</v>
      </c>
      <c r="Q176" s="24">
        <f>N176+O176+P176</f>
        <v>5778.125</v>
      </c>
      <c r="R176" s="24">
        <f>N176*R$3</f>
        <v>6211.484375</v>
      </c>
      <c r="S176" s="24">
        <f>O176*S$3</f>
        <v>0</v>
      </c>
      <c r="T176" s="24">
        <f>P176*T$3</f>
        <v>0</v>
      </c>
      <c r="U176" s="24">
        <f>R176+S176+T176</f>
        <v>6211.484375</v>
      </c>
      <c r="V176" s="24">
        <f>I176+M176+Q176+U176</f>
        <v>22364.609375</v>
      </c>
    </row>
    <row r="177" spans="1:22" ht="12.75">
      <c r="A177" s="185"/>
      <c r="B177" s="218"/>
      <c r="C177" s="125"/>
      <c r="D177" s="182"/>
      <c r="E177" s="102"/>
      <c r="F177" s="40">
        <f>F176</f>
        <v>5000</v>
      </c>
      <c r="G177" s="40">
        <f aca="true" t="shared" si="137" ref="G177:V177">G176</f>
        <v>0</v>
      </c>
      <c r="H177" s="40">
        <f t="shared" si="137"/>
        <v>0</v>
      </c>
      <c r="I177" s="40">
        <f t="shared" si="137"/>
        <v>5000</v>
      </c>
      <c r="J177" s="40">
        <f t="shared" si="137"/>
        <v>5375</v>
      </c>
      <c r="K177" s="40">
        <f t="shared" si="137"/>
        <v>0</v>
      </c>
      <c r="L177" s="40">
        <f t="shared" si="137"/>
        <v>0</v>
      </c>
      <c r="M177" s="40">
        <f t="shared" si="137"/>
        <v>5375</v>
      </c>
      <c r="N177" s="40">
        <f t="shared" si="137"/>
        <v>5778.125</v>
      </c>
      <c r="O177" s="40">
        <f t="shared" si="137"/>
        <v>0</v>
      </c>
      <c r="P177" s="40">
        <f t="shared" si="137"/>
        <v>0</v>
      </c>
      <c r="Q177" s="40">
        <f t="shared" si="137"/>
        <v>5778.125</v>
      </c>
      <c r="R177" s="40">
        <f t="shared" si="137"/>
        <v>6211.484375</v>
      </c>
      <c r="S177" s="40">
        <f t="shared" si="137"/>
        <v>0</v>
      </c>
      <c r="T177" s="40">
        <f t="shared" si="137"/>
        <v>0</v>
      </c>
      <c r="U177" s="40">
        <f t="shared" si="137"/>
        <v>6211.484375</v>
      </c>
      <c r="V177" s="40">
        <f t="shared" si="137"/>
        <v>22364.609375</v>
      </c>
    </row>
    <row r="178" spans="1:22" ht="12.75">
      <c r="A178" s="185"/>
      <c r="B178" s="149" t="s">
        <v>36</v>
      </c>
      <c r="C178" s="149"/>
      <c r="D178" s="149"/>
      <c r="E178" s="149"/>
      <c r="F178" s="40">
        <f>+F175+F177</f>
        <v>13000</v>
      </c>
      <c r="G178" s="40">
        <f aca="true" t="shared" si="138" ref="G178:V178">+G175+G177</f>
        <v>15000</v>
      </c>
      <c r="H178" s="40">
        <f t="shared" si="138"/>
        <v>0</v>
      </c>
      <c r="I178" s="40">
        <f t="shared" si="138"/>
        <v>28000</v>
      </c>
      <c r="J178" s="40">
        <f t="shared" si="138"/>
        <v>13975</v>
      </c>
      <c r="K178" s="40">
        <f t="shared" si="138"/>
        <v>15750</v>
      </c>
      <c r="L178" s="40">
        <f t="shared" si="138"/>
        <v>0</v>
      </c>
      <c r="M178" s="40">
        <f t="shared" si="138"/>
        <v>29725</v>
      </c>
      <c r="N178" s="40">
        <f t="shared" si="138"/>
        <v>15023.125</v>
      </c>
      <c r="O178" s="40">
        <f t="shared" si="138"/>
        <v>16537.5</v>
      </c>
      <c r="P178" s="40">
        <f t="shared" si="138"/>
        <v>0</v>
      </c>
      <c r="Q178" s="40">
        <f t="shared" si="138"/>
        <v>31560.625</v>
      </c>
      <c r="R178" s="40">
        <f t="shared" si="138"/>
        <v>16149.859375</v>
      </c>
      <c r="S178" s="40">
        <f t="shared" si="138"/>
        <v>17364.375</v>
      </c>
      <c r="T178" s="40">
        <f t="shared" si="138"/>
        <v>0</v>
      </c>
      <c r="U178" s="40">
        <f t="shared" si="138"/>
        <v>33514.234375</v>
      </c>
      <c r="V178" s="40">
        <f t="shared" si="138"/>
        <v>122799.859375</v>
      </c>
    </row>
    <row r="179" spans="1:22" ht="38.25" customHeight="1">
      <c r="A179" s="185"/>
      <c r="B179" s="213" t="s">
        <v>218</v>
      </c>
      <c r="C179" s="178" t="s">
        <v>14</v>
      </c>
      <c r="D179" s="171" t="s">
        <v>219</v>
      </c>
      <c r="E179" s="15" t="s">
        <v>220</v>
      </c>
      <c r="F179" s="23">
        <v>5000</v>
      </c>
      <c r="G179" s="24">
        <v>0</v>
      </c>
      <c r="H179" s="24">
        <v>0</v>
      </c>
      <c r="I179" s="24">
        <f>F179+G179+H179</f>
        <v>5000</v>
      </c>
      <c r="J179" s="24">
        <f aca="true" t="shared" si="139" ref="J179:L180">F179*J$3</f>
        <v>5375</v>
      </c>
      <c r="K179" s="24">
        <f t="shared" si="139"/>
        <v>0</v>
      </c>
      <c r="L179" s="24">
        <f t="shared" si="139"/>
        <v>0</v>
      </c>
      <c r="M179" s="24">
        <f>J179+K179+L179</f>
        <v>5375</v>
      </c>
      <c r="N179" s="24">
        <f aca="true" t="shared" si="140" ref="N179:P180">J179*N$3</f>
        <v>5778.125</v>
      </c>
      <c r="O179" s="24">
        <f t="shared" si="140"/>
        <v>0</v>
      </c>
      <c r="P179" s="24">
        <f t="shared" si="140"/>
        <v>0</v>
      </c>
      <c r="Q179" s="24">
        <f>N179+O179+P179</f>
        <v>5778.125</v>
      </c>
      <c r="R179" s="24">
        <f aca="true" t="shared" si="141" ref="R179:T180">N179*R$3</f>
        <v>6211.484375</v>
      </c>
      <c r="S179" s="24">
        <f t="shared" si="141"/>
        <v>0</v>
      </c>
      <c r="T179" s="24">
        <f t="shared" si="141"/>
        <v>0</v>
      </c>
      <c r="U179" s="24">
        <f>R179+S179+T179</f>
        <v>6211.484375</v>
      </c>
      <c r="V179" s="24">
        <f>I179+M179+Q179+U179</f>
        <v>22364.609375</v>
      </c>
    </row>
    <row r="180" spans="1:22" ht="38.25">
      <c r="A180" s="185"/>
      <c r="B180" s="214"/>
      <c r="C180" s="180"/>
      <c r="D180" s="172"/>
      <c r="E180" s="15" t="s">
        <v>221</v>
      </c>
      <c r="F180" s="23">
        <v>5000</v>
      </c>
      <c r="G180" s="24">
        <v>0</v>
      </c>
      <c r="H180" s="24">
        <v>0</v>
      </c>
      <c r="I180" s="24">
        <f>F180+G180+H180</f>
        <v>5000</v>
      </c>
      <c r="J180" s="24">
        <f t="shared" si="139"/>
        <v>5375</v>
      </c>
      <c r="K180" s="24">
        <f t="shared" si="139"/>
        <v>0</v>
      </c>
      <c r="L180" s="24">
        <f t="shared" si="139"/>
        <v>0</v>
      </c>
      <c r="M180" s="24">
        <f>J180+K180+L180</f>
        <v>5375</v>
      </c>
      <c r="N180" s="24">
        <f t="shared" si="140"/>
        <v>5778.125</v>
      </c>
      <c r="O180" s="24">
        <f t="shared" si="140"/>
        <v>0</v>
      </c>
      <c r="P180" s="24">
        <f t="shared" si="140"/>
        <v>0</v>
      </c>
      <c r="Q180" s="24">
        <f>N180+O180+P180</f>
        <v>5778.125</v>
      </c>
      <c r="R180" s="24">
        <f t="shared" si="141"/>
        <v>6211.484375</v>
      </c>
      <c r="S180" s="24">
        <f t="shared" si="141"/>
        <v>0</v>
      </c>
      <c r="T180" s="24">
        <f t="shared" si="141"/>
        <v>0</v>
      </c>
      <c r="U180" s="24">
        <f>R180+S180+T180</f>
        <v>6211.484375</v>
      </c>
      <c r="V180" s="24">
        <f>I180+M180+Q180+U180</f>
        <v>22364.609375</v>
      </c>
    </row>
    <row r="181" spans="1:22" ht="12.75">
      <c r="A181" s="185"/>
      <c r="B181" s="215"/>
      <c r="C181" s="115"/>
      <c r="D181" s="182"/>
      <c r="E181" s="102"/>
      <c r="F181" s="40">
        <f>SUM(F179:F180)</f>
        <v>10000</v>
      </c>
      <c r="G181" s="40">
        <f aca="true" t="shared" si="142" ref="G181:V181">SUM(G179:G180)</f>
        <v>0</v>
      </c>
      <c r="H181" s="40">
        <f t="shared" si="142"/>
        <v>0</v>
      </c>
      <c r="I181" s="40">
        <f t="shared" si="142"/>
        <v>10000</v>
      </c>
      <c r="J181" s="40">
        <f t="shared" si="142"/>
        <v>10750</v>
      </c>
      <c r="K181" s="40">
        <f t="shared" si="142"/>
        <v>0</v>
      </c>
      <c r="L181" s="40">
        <f t="shared" si="142"/>
        <v>0</v>
      </c>
      <c r="M181" s="40">
        <f t="shared" si="142"/>
        <v>10750</v>
      </c>
      <c r="N181" s="40">
        <f t="shared" si="142"/>
        <v>11556.25</v>
      </c>
      <c r="O181" s="40">
        <f t="shared" si="142"/>
        <v>0</v>
      </c>
      <c r="P181" s="40">
        <f t="shared" si="142"/>
        <v>0</v>
      </c>
      <c r="Q181" s="40">
        <f t="shared" si="142"/>
        <v>11556.25</v>
      </c>
      <c r="R181" s="40">
        <f t="shared" si="142"/>
        <v>12422.96875</v>
      </c>
      <c r="S181" s="40">
        <f t="shared" si="142"/>
        <v>0</v>
      </c>
      <c r="T181" s="40">
        <f t="shared" si="142"/>
        <v>0</v>
      </c>
      <c r="U181" s="40">
        <f t="shared" si="142"/>
        <v>12422.96875</v>
      </c>
      <c r="V181" s="40">
        <f t="shared" si="142"/>
        <v>44729.21875</v>
      </c>
    </row>
    <row r="182" spans="1:22" ht="12.75">
      <c r="A182" s="185"/>
      <c r="B182" s="150" t="s">
        <v>36</v>
      </c>
      <c r="C182" s="151"/>
      <c r="D182" s="151"/>
      <c r="E182" s="148"/>
      <c r="F182" s="31">
        <f>+F181</f>
        <v>10000</v>
      </c>
      <c r="G182" s="31">
        <f aca="true" t="shared" si="143" ref="G182:V182">+G181</f>
        <v>0</v>
      </c>
      <c r="H182" s="31">
        <f t="shared" si="143"/>
        <v>0</v>
      </c>
      <c r="I182" s="31">
        <f t="shared" si="143"/>
        <v>10000</v>
      </c>
      <c r="J182" s="31">
        <f t="shared" si="143"/>
        <v>10750</v>
      </c>
      <c r="K182" s="31">
        <f t="shared" si="143"/>
        <v>0</v>
      </c>
      <c r="L182" s="31">
        <f t="shared" si="143"/>
        <v>0</v>
      </c>
      <c r="M182" s="31">
        <f t="shared" si="143"/>
        <v>10750</v>
      </c>
      <c r="N182" s="31">
        <f t="shared" si="143"/>
        <v>11556.25</v>
      </c>
      <c r="O182" s="31">
        <f t="shared" si="143"/>
        <v>0</v>
      </c>
      <c r="P182" s="31">
        <f t="shared" si="143"/>
        <v>0</v>
      </c>
      <c r="Q182" s="31">
        <f t="shared" si="143"/>
        <v>11556.25</v>
      </c>
      <c r="R182" s="31">
        <f t="shared" si="143"/>
        <v>12422.96875</v>
      </c>
      <c r="S182" s="31">
        <f t="shared" si="143"/>
        <v>0</v>
      </c>
      <c r="T182" s="31">
        <f t="shared" si="143"/>
        <v>0</v>
      </c>
      <c r="U182" s="31">
        <f t="shared" si="143"/>
        <v>12422.96875</v>
      </c>
      <c r="V182" s="31">
        <f t="shared" si="143"/>
        <v>44729.21875</v>
      </c>
    </row>
    <row r="183" spans="1:22" ht="102">
      <c r="A183" s="185"/>
      <c r="B183" s="142" t="s">
        <v>222</v>
      </c>
      <c r="C183" s="178" t="s">
        <v>8</v>
      </c>
      <c r="D183" s="50" t="s">
        <v>223</v>
      </c>
      <c r="E183" s="15" t="s">
        <v>225</v>
      </c>
      <c r="F183" s="23">
        <v>15000</v>
      </c>
      <c r="G183" s="23">
        <v>0</v>
      </c>
      <c r="H183" s="24">
        <v>50000</v>
      </c>
      <c r="I183" s="24">
        <f aca="true" t="shared" si="144" ref="I183:I190">F183+G183+H183</f>
        <v>65000</v>
      </c>
      <c r="J183" s="24">
        <f aca="true" t="shared" si="145" ref="J183:L190">F183*J$3</f>
        <v>16125</v>
      </c>
      <c r="K183" s="24">
        <f t="shared" si="145"/>
        <v>0</v>
      </c>
      <c r="L183" s="24">
        <f t="shared" si="145"/>
        <v>52500</v>
      </c>
      <c r="M183" s="24">
        <f aca="true" t="shared" si="146" ref="M183:M190">J183+K183+L183</f>
        <v>68625</v>
      </c>
      <c r="N183" s="24">
        <f aca="true" t="shared" si="147" ref="N183:P190">J183*N$3</f>
        <v>17334.375</v>
      </c>
      <c r="O183" s="24">
        <f t="shared" si="147"/>
        <v>0</v>
      </c>
      <c r="P183" s="24">
        <f t="shared" si="147"/>
        <v>55125</v>
      </c>
      <c r="Q183" s="24">
        <f aca="true" t="shared" si="148" ref="Q183:Q189">N183+O183+P183</f>
        <v>72459.375</v>
      </c>
      <c r="R183" s="24">
        <f aca="true" t="shared" si="149" ref="R183:T190">N183*R$3</f>
        <v>18634.453125</v>
      </c>
      <c r="S183" s="24">
        <f t="shared" si="149"/>
        <v>0</v>
      </c>
      <c r="T183" s="24">
        <f t="shared" si="149"/>
        <v>57881.25</v>
      </c>
      <c r="U183" s="24">
        <f>R183+S183+T183</f>
        <v>76515.703125</v>
      </c>
      <c r="V183" s="24">
        <f aca="true" t="shared" si="150" ref="V183:V190">I183+M183+Q183+U183</f>
        <v>282600.078125</v>
      </c>
    </row>
    <row r="184" spans="1:22" ht="38.25">
      <c r="A184" s="185"/>
      <c r="B184" s="143"/>
      <c r="C184" s="179"/>
      <c r="D184" s="51"/>
      <c r="E184" s="15" t="s">
        <v>226</v>
      </c>
      <c r="F184" s="23">
        <v>15000</v>
      </c>
      <c r="G184" s="24">
        <v>0</v>
      </c>
      <c r="H184" s="24">
        <v>0</v>
      </c>
      <c r="I184" s="24">
        <f t="shared" si="144"/>
        <v>15000</v>
      </c>
      <c r="J184" s="24">
        <f t="shared" si="145"/>
        <v>16125</v>
      </c>
      <c r="K184" s="24">
        <f t="shared" si="145"/>
        <v>0</v>
      </c>
      <c r="L184" s="24">
        <f t="shared" si="145"/>
        <v>0</v>
      </c>
      <c r="M184" s="24">
        <f t="shared" si="146"/>
        <v>16125</v>
      </c>
      <c r="N184" s="24">
        <f t="shared" si="147"/>
        <v>17334.375</v>
      </c>
      <c r="O184" s="24">
        <f t="shared" si="147"/>
        <v>0</v>
      </c>
      <c r="P184" s="24">
        <f t="shared" si="147"/>
        <v>0</v>
      </c>
      <c r="Q184" s="24">
        <f t="shared" si="148"/>
        <v>17334.375</v>
      </c>
      <c r="R184" s="24">
        <f t="shared" si="149"/>
        <v>18634.453125</v>
      </c>
      <c r="S184" s="24">
        <f t="shared" si="149"/>
        <v>0</v>
      </c>
      <c r="T184" s="24">
        <f t="shared" si="149"/>
        <v>0</v>
      </c>
      <c r="U184" s="24">
        <f aca="true" t="shared" si="151" ref="U184:U190">R184+S184+T184</f>
        <v>18634.453125</v>
      </c>
      <c r="V184" s="24">
        <f t="shared" si="150"/>
        <v>67093.828125</v>
      </c>
    </row>
    <row r="185" spans="1:22" ht="89.25">
      <c r="A185" s="185"/>
      <c r="B185" s="143"/>
      <c r="C185" s="179"/>
      <c r="D185" s="51" t="s">
        <v>224</v>
      </c>
      <c r="E185" s="15" t="s">
        <v>319</v>
      </c>
      <c r="F185" s="23">
        <v>10000</v>
      </c>
      <c r="G185" s="24">
        <v>0</v>
      </c>
      <c r="H185" s="24">
        <v>0</v>
      </c>
      <c r="I185" s="24">
        <f t="shared" si="144"/>
        <v>10000</v>
      </c>
      <c r="J185" s="24">
        <f t="shared" si="145"/>
        <v>10750</v>
      </c>
      <c r="K185" s="24">
        <f t="shared" si="145"/>
        <v>0</v>
      </c>
      <c r="L185" s="24">
        <f t="shared" si="145"/>
        <v>0</v>
      </c>
      <c r="M185" s="24">
        <f t="shared" si="146"/>
        <v>10750</v>
      </c>
      <c r="N185" s="24">
        <f t="shared" si="147"/>
        <v>11556.25</v>
      </c>
      <c r="O185" s="24">
        <f t="shared" si="147"/>
        <v>0</v>
      </c>
      <c r="P185" s="24">
        <f t="shared" si="147"/>
        <v>0</v>
      </c>
      <c r="Q185" s="24">
        <f t="shared" si="148"/>
        <v>11556.25</v>
      </c>
      <c r="R185" s="24">
        <f t="shared" si="149"/>
        <v>12422.96875</v>
      </c>
      <c r="S185" s="24">
        <f t="shared" si="149"/>
        <v>0</v>
      </c>
      <c r="T185" s="24">
        <f t="shared" si="149"/>
        <v>0</v>
      </c>
      <c r="U185" s="24">
        <f t="shared" si="151"/>
        <v>12422.96875</v>
      </c>
      <c r="V185" s="24">
        <f t="shared" si="150"/>
        <v>44729.21875</v>
      </c>
    </row>
    <row r="186" spans="1:22" ht="63.75">
      <c r="A186" s="185"/>
      <c r="B186" s="143"/>
      <c r="C186" s="179"/>
      <c r="D186" s="51"/>
      <c r="E186" s="15" t="s">
        <v>228</v>
      </c>
      <c r="F186" s="23">
        <v>10000</v>
      </c>
      <c r="G186" s="24">
        <v>0</v>
      </c>
      <c r="H186" s="24">
        <v>0</v>
      </c>
      <c r="I186" s="24">
        <f t="shared" si="144"/>
        <v>10000</v>
      </c>
      <c r="J186" s="24">
        <f t="shared" si="145"/>
        <v>10750</v>
      </c>
      <c r="K186" s="24">
        <f t="shared" si="145"/>
        <v>0</v>
      </c>
      <c r="L186" s="24">
        <f t="shared" si="145"/>
        <v>0</v>
      </c>
      <c r="M186" s="24">
        <f t="shared" si="146"/>
        <v>10750</v>
      </c>
      <c r="N186" s="24">
        <f t="shared" si="147"/>
        <v>11556.25</v>
      </c>
      <c r="O186" s="24">
        <f t="shared" si="147"/>
        <v>0</v>
      </c>
      <c r="P186" s="24">
        <f t="shared" si="147"/>
        <v>0</v>
      </c>
      <c r="Q186" s="24">
        <f t="shared" si="148"/>
        <v>11556.25</v>
      </c>
      <c r="R186" s="24">
        <f t="shared" si="149"/>
        <v>12422.96875</v>
      </c>
      <c r="S186" s="24">
        <f t="shared" si="149"/>
        <v>0</v>
      </c>
      <c r="T186" s="24">
        <f t="shared" si="149"/>
        <v>0</v>
      </c>
      <c r="U186" s="24">
        <f t="shared" si="151"/>
        <v>12422.96875</v>
      </c>
      <c r="V186" s="24">
        <f t="shared" si="150"/>
        <v>44729.21875</v>
      </c>
    </row>
    <row r="187" spans="1:22" ht="102">
      <c r="A187" s="185"/>
      <c r="B187" s="143"/>
      <c r="C187" s="179"/>
      <c r="D187" s="51"/>
      <c r="E187" s="15" t="s">
        <v>229</v>
      </c>
      <c r="F187" s="23">
        <v>8000</v>
      </c>
      <c r="G187" s="24">
        <v>0</v>
      </c>
      <c r="H187" s="24">
        <v>0</v>
      </c>
      <c r="I187" s="24">
        <f t="shared" si="144"/>
        <v>8000</v>
      </c>
      <c r="J187" s="24">
        <f t="shared" si="145"/>
        <v>8600</v>
      </c>
      <c r="K187" s="24">
        <f t="shared" si="145"/>
        <v>0</v>
      </c>
      <c r="L187" s="24">
        <f t="shared" si="145"/>
        <v>0</v>
      </c>
      <c r="M187" s="24">
        <f t="shared" si="146"/>
        <v>8600</v>
      </c>
      <c r="N187" s="24">
        <f t="shared" si="147"/>
        <v>9245</v>
      </c>
      <c r="O187" s="24">
        <f t="shared" si="147"/>
        <v>0</v>
      </c>
      <c r="P187" s="24">
        <f t="shared" si="147"/>
        <v>0</v>
      </c>
      <c r="Q187" s="24">
        <f t="shared" si="148"/>
        <v>9245</v>
      </c>
      <c r="R187" s="24">
        <f t="shared" si="149"/>
        <v>9938.375</v>
      </c>
      <c r="S187" s="24">
        <f t="shared" si="149"/>
        <v>0</v>
      </c>
      <c r="T187" s="24">
        <f t="shared" si="149"/>
        <v>0</v>
      </c>
      <c r="U187" s="24">
        <f t="shared" si="151"/>
        <v>9938.375</v>
      </c>
      <c r="V187" s="24">
        <f t="shared" si="150"/>
        <v>35783.375</v>
      </c>
    </row>
    <row r="188" spans="1:22" ht="63.75">
      <c r="A188" s="185"/>
      <c r="B188" s="143"/>
      <c r="C188" s="179"/>
      <c r="D188" s="51"/>
      <c r="E188" s="15" t="s">
        <v>320</v>
      </c>
      <c r="F188" s="23">
        <v>10000</v>
      </c>
      <c r="G188" s="24">
        <v>0</v>
      </c>
      <c r="H188" s="24">
        <v>20000</v>
      </c>
      <c r="I188" s="24">
        <f t="shared" si="144"/>
        <v>30000</v>
      </c>
      <c r="J188" s="24">
        <f t="shared" si="145"/>
        <v>10750</v>
      </c>
      <c r="K188" s="24">
        <f t="shared" si="145"/>
        <v>0</v>
      </c>
      <c r="L188" s="24">
        <f t="shared" si="145"/>
        <v>21000</v>
      </c>
      <c r="M188" s="24">
        <f t="shared" si="146"/>
        <v>31750</v>
      </c>
      <c r="N188" s="24">
        <f t="shared" si="147"/>
        <v>11556.25</v>
      </c>
      <c r="O188" s="24">
        <f t="shared" si="147"/>
        <v>0</v>
      </c>
      <c r="P188" s="24">
        <f t="shared" si="147"/>
        <v>22050</v>
      </c>
      <c r="Q188" s="24">
        <f t="shared" si="148"/>
        <v>33606.25</v>
      </c>
      <c r="R188" s="24">
        <f t="shared" si="149"/>
        <v>12422.96875</v>
      </c>
      <c r="S188" s="24">
        <f t="shared" si="149"/>
        <v>0</v>
      </c>
      <c r="T188" s="24">
        <f t="shared" si="149"/>
        <v>23152.5</v>
      </c>
      <c r="U188" s="24">
        <f t="shared" si="151"/>
        <v>35575.46875</v>
      </c>
      <c r="V188" s="24">
        <f t="shared" si="150"/>
        <v>130931.71875</v>
      </c>
    </row>
    <row r="189" spans="1:22" ht="63.75">
      <c r="A189" s="185"/>
      <c r="B189" s="143"/>
      <c r="C189" s="179"/>
      <c r="D189" s="51"/>
      <c r="E189" s="15" t="s">
        <v>321</v>
      </c>
      <c r="F189" s="23">
        <v>10000</v>
      </c>
      <c r="G189" s="24">
        <v>0</v>
      </c>
      <c r="H189" s="24">
        <v>10000</v>
      </c>
      <c r="I189" s="24">
        <f t="shared" si="144"/>
        <v>20000</v>
      </c>
      <c r="J189" s="24">
        <f t="shared" si="145"/>
        <v>10750</v>
      </c>
      <c r="K189" s="24">
        <f t="shared" si="145"/>
        <v>0</v>
      </c>
      <c r="L189" s="24">
        <f t="shared" si="145"/>
        <v>10500</v>
      </c>
      <c r="M189" s="24">
        <f t="shared" si="146"/>
        <v>21250</v>
      </c>
      <c r="N189" s="24">
        <f t="shared" si="147"/>
        <v>11556.25</v>
      </c>
      <c r="O189" s="24">
        <f t="shared" si="147"/>
        <v>0</v>
      </c>
      <c r="P189" s="24">
        <f t="shared" si="147"/>
        <v>11025</v>
      </c>
      <c r="Q189" s="24">
        <f t="shared" si="148"/>
        <v>22581.25</v>
      </c>
      <c r="R189" s="24">
        <f t="shared" si="149"/>
        <v>12422.96875</v>
      </c>
      <c r="S189" s="24">
        <f t="shared" si="149"/>
        <v>0</v>
      </c>
      <c r="T189" s="24">
        <f t="shared" si="149"/>
        <v>11576.25</v>
      </c>
      <c r="U189" s="24">
        <f t="shared" si="151"/>
        <v>23999.21875</v>
      </c>
      <c r="V189" s="24">
        <f t="shared" si="150"/>
        <v>87830.46875</v>
      </c>
    </row>
    <row r="190" spans="1:22" ht="51">
      <c r="A190" s="185"/>
      <c r="B190" s="143"/>
      <c r="C190" s="180"/>
      <c r="D190" s="51"/>
      <c r="E190" s="15" t="s">
        <v>232</v>
      </c>
      <c r="F190" s="23">
        <v>10000</v>
      </c>
      <c r="G190" s="24">
        <v>0</v>
      </c>
      <c r="H190" s="24">
        <v>0</v>
      </c>
      <c r="I190" s="24">
        <f t="shared" si="144"/>
        <v>10000</v>
      </c>
      <c r="J190" s="24">
        <f t="shared" si="145"/>
        <v>10750</v>
      </c>
      <c r="K190" s="24">
        <f t="shared" si="145"/>
        <v>0</v>
      </c>
      <c r="L190" s="24">
        <f t="shared" si="145"/>
        <v>0</v>
      </c>
      <c r="M190" s="24">
        <f t="shared" si="146"/>
        <v>10750</v>
      </c>
      <c r="N190" s="24">
        <f t="shared" si="147"/>
        <v>11556.25</v>
      </c>
      <c r="O190" s="24">
        <f t="shared" si="147"/>
        <v>0</v>
      </c>
      <c r="P190" s="24">
        <f t="shared" si="147"/>
        <v>0</v>
      </c>
      <c r="Q190" s="24">
        <f>N190+O190+P190</f>
        <v>11556.25</v>
      </c>
      <c r="R190" s="24">
        <f t="shared" si="149"/>
        <v>12422.96875</v>
      </c>
      <c r="S190" s="24">
        <f t="shared" si="149"/>
        <v>0</v>
      </c>
      <c r="T190" s="24">
        <f t="shared" si="149"/>
        <v>0</v>
      </c>
      <c r="U190" s="24">
        <f t="shared" si="151"/>
        <v>12422.96875</v>
      </c>
      <c r="V190" s="24">
        <f t="shared" si="150"/>
        <v>44729.21875</v>
      </c>
    </row>
    <row r="191" spans="1:22" ht="12.75">
      <c r="A191" s="185"/>
      <c r="B191" s="144"/>
      <c r="C191" s="101"/>
      <c r="D191" s="52"/>
      <c r="E191" s="102"/>
      <c r="F191" s="40">
        <f>F183+F184+F185+F186+F187+F188+F189+F190</f>
        <v>88000</v>
      </c>
      <c r="G191" s="40">
        <f aca="true" t="shared" si="152" ref="G191:V191">G183+G184+G185+G186+G187+G188+G189+G190</f>
        <v>0</v>
      </c>
      <c r="H191" s="40">
        <f t="shared" si="152"/>
        <v>80000</v>
      </c>
      <c r="I191" s="40">
        <f t="shared" si="152"/>
        <v>168000</v>
      </c>
      <c r="J191" s="40">
        <f t="shared" si="152"/>
        <v>94600</v>
      </c>
      <c r="K191" s="40">
        <f t="shared" si="152"/>
        <v>0</v>
      </c>
      <c r="L191" s="40">
        <f t="shared" si="152"/>
        <v>84000</v>
      </c>
      <c r="M191" s="40">
        <f t="shared" si="152"/>
        <v>178600</v>
      </c>
      <c r="N191" s="40">
        <f t="shared" si="152"/>
        <v>101695</v>
      </c>
      <c r="O191" s="40">
        <f t="shared" si="152"/>
        <v>0</v>
      </c>
      <c r="P191" s="40">
        <f t="shared" si="152"/>
        <v>88200</v>
      </c>
      <c r="Q191" s="40">
        <f t="shared" si="152"/>
        <v>189895</v>
      </c>
      <c r="R191" s="40">
        <f t="shared" si="152"/>
        <v>109322.125</v>
      </c>
      <c r="S191" s="40">
        <f t="shared" si="152"/>
        <v>0</v>
      </c>
      <c r="T191" s="40">
        <f t="shared" si="152"/>
        <v>92610</v>
      </c>
      <c r="U191" s="40">
        <f t="shared" si="152"/>
        <v>201932.125</v>
      </c>
      <c r="V191" s="40">
        <f t="shared" si="152"/>
        <v>738427.125</v>
      </c>
    </row>
    <row r="192" spans="1:22" ht="12.75">
      <c r="A192" s="185"/>
      <c r="B192" s="149" t="s">
        <v>36</v>
      </c>
      <c r="C192" s="149"/>
      <c r="D192" s="149"/>
      <c r="E192" s="149"/>
      <c r="F192" s="31">
        <f>F191</f>
        <v>88000</v>
      </c>
      <c r="G192" s="31">
        <f aca="true" t="shared" si="153" ref="G192:V192">G191</f>
        <v>0</v>
      </c>
      <c r="H192" s="31">
        <f t="shared" si="153"/>
        <v>80000</v>
      </c>
      <c r="I192" s="31">
        <f t="shared" si="153"/>
        <v>168000</v>
      </c>
      <c r="J192" s="31">
        <f t="shared" si="153"/>
        <v>94600</v>
      </c>
      <c r="K192" s="31">
        <f t="shared" si="153"/>
        <v>0</v>
      </c>
      <c r="L192" s="31">
        <f t="shared" si="153"/>
        <v>84000</v>
      </c>
      <c r="M192" s="31">
        <f t="shared" si="153"/>
        <v>178600</v>
      </c>
      <c r="N192" s="31">
        <f t="shared" si="153"/>
        <v>101695</v>
      </c>
      <c r="O192" s="31">
        <f t="shared" si="153"/>
        <v>0</v>
      </c>
      <c r="P192" s="31">
        <f t="shared" si="153"/>
        <v>88200</v>
      </c>
      <c r="Q192" s="31">
        <f t="shared" si="153"/>
        <v>189895</v>
      </c>
      <c r="R192" s="31">
        <f t="shared" si="153"/>
        <v>109322.125</v>
      </c>
      <c r="S192" s="31">
        <f t="shared" si="153"/>
        <v>0</v>
      </c>
      <c r="T192" s="31">
        <f t="shared" si="153"/>
        <v>92610</v>
      </c>
      <c r="U192" s="31">
        <f t="shared" si="153"/>
        <v>201932.125</v>
      </c>
      <c r="V192" s="31">
        <f t="shared" si="153"/>
        <v>738427.125</v>
      </c>
    </row>
    <row r="193" spans="1:22" ht="51">
      <c r="A193" s="185"/>
      <c r="B193" s="211" t="s">
        <v>233</v>
      </c>
      <c r="C193" s="114" t="s">
        <v>288</v>
      </c>
      <c r="D193" s="212" t="s">
        <v>234</v>
      </c>
      <c r="E193" s="62" t="s">
        <v>236</v>
      </c>
      <c r="F193" s="24">
        <v>10000</v>
      </c>
      <c r="G193" s="24">
        <v>15000</v>
      </c>
      <c r="H193" s="24">
        <v>25000</v>
      </c>
      <c r="I193" s="24">
        <f>F193+G193+H193</f>
        <v>50000</v>
      </c>
      <c r="J193" s="24">
        <f>F193*J$3</f>
        <v>10750</v>
      </c>
      <c r="K193" s="24">
        <f>G193*K$3</f>
        <v>15750</v>
      </c>
      <c r="L193" s="24">
        <f>H193*L$3</f>
        <v>26250</v>
      </c>
      <c r="M193" s="24">
        <f>J193+K193+L193</f>
        <v>52750</v>
      </c>
      <c r="N193" s="24">
        <f>J193*N$3</f>
        <v>11556.25</v>
      </c>
      <c r="O193" s="24">
        <f>K193*O$3</f>
        <v>16537.5</v>
      </c>
      <c r="P193" s="24">
        <f>L193*P$3</f>
        <v>27562.5</v>
      </c>
      <c r="Q193" s="24">
        <f>N193+O193+P193</f>
        <v>55656.25</v>
      </c>
      <c r="R193" s="24">
        <f>N193*R$3</f>
        <v>12422.96875</v>
      </c>
      <c r="S193" s="24">
        <f>O193*S$3</f>
        <v>17364.375</v>
      </c>
      <c r="T193" s="24">
        <f>P193*T$3</f>
        <v>28940.625</v>
      </c>
      <c r="U193" s="24">
        <f>R193+S193+T193</f>
        <v>58727.96875</v>
      </c>
      <c r="V193" s="24">
        <f>I193+M193+Q193+U193</f>
        <v>217134.21875</v>
      </c>
    </row>
    <row r="194" spans="1:22" ht="12.75">
      <c r="A194" s="185"/>
      <c r="B194" s="211"/>
      <c r="C194" s="113"/>
      <c r="D194" s="212"/>
      <c r="E194" s="102"/>
      <c r="F194" s="40">
        <f>F193</f>
        <v>10000</v>
      </c>
      <c r="G194" s="40">
        <f aca="true" t="shared" si="154" ref="G194:V194">G193</f>
        <v>15000</v>
      </c>
      <c r="H194" s="40">
        <f t="shared" si="154"/>
        <v>25000</v>
      </c>
      <c r="I194" s="40">
        <f t="shared" si="154"/>
        <v>50000</v>
      </c>
      <c r="J194" s="40">
        <f t="shared" si="154"/>
        <v>10750</v>
      </c>
      <c r="K194" s="40">
        <f t="shared" si="154"/>
        <v>15750</v>
      </c>
      <c r="L194" s="40">
        <f t="shared" si="154"/>
        <v>26250</v>
      </c>
      <c r="M194" s="40">
        <f t="shared" si="154"/>
        <v>52750</v>
      </c>
      <c r="N194" s="40">
        <f t="shared" si="154"/>
        <v>11556.25</v>
      </c>
      <c r="O194" s="40">
        <f t="shared" si="154"/>
        <v>16537.5</v>
      </c>
      <c r="P194" s="40">
        <f t="shared" si="154"/>
        <v>27562.5</v>
      </c>
      <c r="Q194" s="40">
        <f t="shared" si="154"/>
        <v>55656.25</v>
      </c>
      <c r="R194" s="40">
        <f t="shared" si="154"/>
        <v>12422.96875</v>
      </c>
      <c r="S194" s="40">
        <f t="shared" si="154"/>
        <v>17364.375</v>
      </c>
      <c r="T194" s="40">
        <f t="shared" si="154"/>
        <v>28940.625</v>
      </c>
      <c r="U194" s="40">
        <f t="shared" si="154"/>
        <v>58727.96875</v>
      </c>
      <c r="V194" s="40">
        <f t="shared" si="154"/>
        <v>217134.21875</v>
      </c>
    </row>
    <row r="195" spans="1:22" ht="25.5" customHeight="1">
      <c r="A195" s="185"/>
      <c r="B195" s="211"/>
      <c r="C195" s="226" t="s">
        <v>287</v>
      </c>
      <c r="D195" s="212"/>
      <c r="E195" s="62" t="s">
        <v>238</v>
      </c>
      <c r="F195" s="24">
        <v>5000</v>
      </c>
      <c r="G195" s="24">
        <v>0</v>
      </c>
      <c r="H195" s="24">
        <v>0</v>
      </c>
      <c r="I195" s="24">
        <f>F195+G195+H195</f>
        <v>5000</v>
      </c>
      <c r="J195" s="24">
        <f aca="true" t="shared" si="155" ref="J195:L196">F195*J$3</f>
        <v>5375</v>
      </c>
      <c r="K195" s="24">
        <f t="shared" si="155"/>
        <v>0</v>
      </c>
      <c r="L195" s="24">
        <f t="shared" si="155"/>
        <v>0</v>
      </c>
      <c r="M195" s="24">
        <f>J195+K195+L195</f>
        <v>5375</v>
      </c>
      <c r="N195" s="24">
        <f aca="true" t="shared" si="156" ref="N195:P196">J195*N$3</f>
        <v>5778.125</v>
      </c>
      <c r="O195" s="24">
        <f t="shared" si="156"/>
        <v>0</v>
      </c>
      <c r="P195" s="24">
        <f t="shared" si="156"/>
        <v>0</v>
      </c>
      <c r="Q195" s="24">
        <f>N195+O195+P195</f>
        <v>5778.125</v>
      </c>
      <c r="R195" s="24">
        <f aca="true" t="shared" si="157" ref="R195:T196">N195*R$3</f>
        <v>6211.484375</v>
      </c>
      <c r="S195" s="24">
        <f t="shared" si="157"/>
        <v>0</v>
      </c>
      <c r="T195" s="24">
        <f t="shared" si="157"/>
        <v>0</v>
      </c>
      <c r="U195" s="24">
        <f>R195+S195+T195</f>
        <v>6211.484375</v>
      </c>
      <c r="V195" s="24">
        <f>I195+M195+Q195+U195</f>
        <v>22364.609375</v>
      </c>
    </row>
    <row r="196" spans="1:22" ht="51">
      <c r="A196" s="185"/>
      <c r="B196" s="211"/>
      <c r="C196" s="226"/>
      <c r="D196" s="212"/>
      <c r="E196" s="62" t="s">
        <v>239</v>
      </c>
      <c r="F196" s="24">
        <v>10000</v>
      </c>
      <c r="G196" s="24">
        <v>0</v>
      </c>
      <c r="H196" s="24">
        <v>0</v>
      </c>
      <c r="I196" s="24">
        <f>F196+G196+H196</f>
        <v>10000</v>
      </c>
      <c r="J196" s="24">
        <f t="shared" si="155"/>
        <v>10750</v>
      </c>
      <c r="K196" s="24">
        <f t="shared" si="155"/>
        <v>0</v>
      </c>
      <c r="L196" s="24">
        <f t="shared" si="155"/>
        <v>0</v>
      </c>
      <c r="M196" s="24">
        <f>J196+K196+L196</f>
        <v>10750</v>
      </c>
      <c r="N196" s="24">
        <f t="shared" si="156"/>
        <v>11556.25</v>
      </c>
      <c r="O196" s="24">
        <f t="shared" si="156"/>
        <v>0</v>
      </c>
      <c r="P196" s="24">
        <f t="shared" si="156"/>
        <v>0</v>
      </c>
      <c r="Q196" s="24">
        <f>N196+O196+P196</f>
        <v>11556.25</v>
      </c>
      <c r="R196" s="24">
        <f t="shared" si="157"/>
        <v>12422.96875</v>
      </c>
      <c r="S196" s="24">
        <f t="shared" si="157"/>
        <v>0</v>
      </c>
      <c r="T196" s="24">
        <f t="shared" si="157"/>
        <v>0</v>
      </c>
      <c r="U196" s="24">
        <f>R196+S196+T196</f>
        <v>12422.96875</v>
      </c>
      <c r="V196" s="24">
        <f>I196+M196+Q196+U196</f>
        <v>44729.21875</v>
      </c>
    </row>
    <row r="197" spans="1:22" ht="12.75">
      <c r="A197" s="185"/>
      <c r="B197" s="211"/>
      <c r="C197" s="113"/>
      <c r="D197" s="212"/>
      <c r="E197" s="102"/>
      <c r="F197" s="40">
        <f>SUM(F195:F196)</f>
        <v>15000</v>
      </c>
      <c r="G197" s="40">
        <f aca="true" t="shared" si="158" ref="G197:V197">SUM(G195:G196)</f>
        <v>0</v>
      </c>
      <c r="H197" s="40">
        <f t="shared" si="158"/>
        <v>0</v>
      </c>
      <c r="I197" s="40">
        <f t="shared" si="158"/>
        <v>15000</v>
      </c>
      <c r="J197" s="40">
        <f t="shared" si="158"/>
        <v>16125</v>
      </c>
      <c r="K197" s="40">
        <f t="shared" si="158"/>
        <v>0</v>
      </c>
      <c r="L197" s="40">
        <f t="shared" si="158"/>
        <v>0</v>
      </c>
      <c r="M197" s="40">
        <f t="shared" si="158"/>
        <v>16125</v>
      </c>
      <c r="N197" s="40">
        <f t="shared" si="158"/>
        <v>17334.375</v>
      </c>
      <c r="O197" s="40">
        <f t="shared" si="158"/>
        <v>0</v>
      </c>
      <c r="P197" s="40">
        <f t="shared" si="158"/>
        <v>0</v>
      </c>
      <c r="Q197" s="40">
        <f t="shared" si="158"/>
        <v>17334.375</v>
      </c>
      <c r="R197" s="40">
        <f t="shared" si="158"/>
        <v>18634.453125</v>
      </c>
      <c r="S197" s="40">
        <f t="shared" si="158"/>
        <v>0</v>
      </c>
      <c r="T197" s="40">
        <f t="shared" si="158"/>
        <v>0</v>
      </c>
      <c r="U197" s="40">
        <f t="shared" si="158"/>
        <v>18634.453125</v>
      </c>
      <c r="V197" s="40">
        <f t="shared" si="158"/>
        <v>67093.828125</v>
      </c>
    </row>
    <row r="198" spans="1:22" ht="38.25" customHeight="1">
      <c r="A198" s="185"/>
      <c r="B198" s="211"/>
      <c r="C198" s="226" t="s">
        <v>240</v>
      </c>
      <c r="D198" s="212"/>
      <c r="E198" s="62" t="s">
        <v>241</v>
      </c>
      <c r="F198" s="24">
        <v>10000</v>
      </c>
      <c r="G198" s="24">
        <v>0</v>
      </c>
      <c r="H198" s="24">
        <v>0</v>
      </c>
      <c r="I198" s="24">
        <f>F198+G198+H198</f>
        <v>10000</v>
      </c>
      <c r="J198" s="24">
        <f aca="true" t="shared" si="159" ref="J198:L201">F198*J$3</f>
        <v>10750</v>
      </c>
      <c r="K198" s="24">
        <f t="shared" si="159"/>
        <v>0</v>
      </c>
      <c r="L198" s="24">
        <f t="shared" si="159"/>
        <v>0</v>
      </c>
      <c r="M198" s="24">
        <f>J198+K198+L198</f>
        <v>10750</v>
      </c>
      <c r="N198" s="24">
        <f aca="true" t="shared" si="160" ref="N198:P201">J198*N$3</f>
        <v>11556.25</v>
      </c>
      <c r="O198" s="24">
        <f t="shared" si="160"/>
        <v>0</v>
      </c>
      <c r="P198" s="24">
        <f t="shared" si="160"/>
        <v>0</v>
      </c>
      <c r="Q198" s="24">
        <f>N198+O198+P198</f>
        <v>11556.25</v>
      </c>
      <c r="R198" s="24">
        <f aca="true" t="shared" si="161" ref="R198:T201">N198*R$3</f>
        <v>12422.96875</v>
      </c>
      <c r="S198" s="24">
        <f t="shared" si="161"/>
        <v>0</v>
      </c>
      <c r="T198" s="24">
        <f t="shared" si="161"/>
        <v>0</v>
      </c>
      <c r="U198" s="24">
        <f>R198+S198+T198</f>
        <v>12422.96875</v>
      </c>
      <c r="V198" s="24">
        <f>I198+M198+Q198+U198</f>
        <v>44729.21875</v>
      </c>
    </row>
    <row r="199" spans="1:22" ht="25.5">
      <c r="A199" s="185"/>
      <c r="B199" s="211"/>
      <c r="C199" s="226"/>
      <c r="D199" s="212"/>
      <c r="E199" s="62" t="s">
        <v>242</v>
      </c>
      <c r="F199" s="24">
        <v>10000</v>
      </c>
      <c r="G199" s="24">
        <v>0</v>
      </c>
      <c r="H199" s="24">
        <v>0</v>
      </c>
      <c r="I199" s="24">
        <f>F199+G199+H199</f>
        <v>10000</v>
      </c>
      <c r="J199" s="24">
        <f t="shared" si="159"/>
        <v>10750</v>
      </c>
      <c r="K199" s="24">
        <f t="shared" si="159"/>
        <v>0</v>
      </c>
      <c r="L199" s="24">
        <f t="shared" si="159"/>
        <v>0</v>
      </c>
      <c r="M199" s="24">
        <f>J199+K199+L199</f>
        <v>10750</v>
      </c>
      <c r="N199" s="24">
        <f t="shared" si="160"/>
        <v>11556.25</v>
      </c>
      <c r="O199" s="24">
        <f t="shared" si="160"/>
        <v>0</v>
      </c>
      <c r="P199" s="24">
        <f t="shared" si="160"/>
        <v>0</v>
      </c>
      <c r="Q199" s="24">
        <f>N199+O199+P199</f>
        <v>11556.25</v>
      </c>
      <c r="R199" s="24">
        <f t="shared" si="161"/>
        <v>12422.96875</v>
      </c>
      <c r="S199" s="24">
        <f t="shared" si="161"/>
        <v>0</v>
      </c>
      <c r="T199" s="24">
        <f t="shared" si="161"/>
        <v>0</v>
      </c>
      <c r="U199" s="24">
        <f>R199+S199+T199</f>
        <v>12422.96875</v>
      </c>
      <c r="V199" s="24">
        <f>I199+M199+Q199+U199</f>
        <v>44729.21875</v>
      </c>
    </row>
    <row r="200" spans="1:22" ht="38.25">
      <c r="A200" s="185"/>
      <c r="B200" s="211"/>
      <c r="C200" s="226"/>
      <c r="D200" s="212"/>
      <c r="E200" s="62" t="s">
        <v>243</v>
      </c>
      <c r="F200" s="24">
        <v>10000</v>
      </c>
      <c r="G200" s="24">
        <v>0</v>
      </c>
      <c r="H200" s="24">
        <v>0</v>
      </c>
      <c r="I200" s="24">
        <f>F200+G200+H200</f>
        <v>10000</v>
      </c>
      <c r="J200" s="24">
        <f t="shared" si="159"/>
        <v>10750</v>
      </c>
      <c r="K200" s="24">
        <f t="shared" si="159"/>
        <v>0</v>
      </c>
      <c r="L200" s="24">
        <f t="shared" si="159"/>
        <v>0</v>
      </c>
      <c r="M200" s="24">
        <f>J200+K200+L200</f>
        <v>10750</v>
      </c>
      <c r="N200" s="24">
        <f t="shared" si="160"/>
        <v>11556.25</v>
      </c>
      <c r="O200" s="24">
        <f t="shared" si="160"/>
        <v>0</v>
      </c>
      <c r="P200" s="24">
        <f t="shared" si="160"/>
        <v>0</v>
      </c>
      <c r="Q200" s="24">
        <f>N200+O200+P200</f>
        <v>11556.25</v>
      </c>
      <c r="R200" s="24">
        <f t="shared" si="161"/>
        <v>12422.96875</v>
      </c>
      <c r="S200" s="24">
        <f t="shared" si="161"/>
        <v>0</v>
      </c>
      <c r="T200" s="24">
        <f t="shared" si="161"/>
        <v>0</v>
      </c>
      <c r="U200" s="24">
        <f>R200+S200+T200</f>
        <v>12422.96875</v>
      </c>
      <c r="V200" s="24">
        <f>I200+M200+Q200+U200</f>
        <v>44729.21875</v>
      </c>
    </row>
    <row r="201" spans="1:22" ht="25.5">
      <c r="A201" s="185"/>
      <c r="B201" s="211"/>
      <c r="C201" s="226"/>
      <c r="D201" s="212"/>
      <c r="E201" s="62" t="s">
        <v>244</v>
      </c>
      <c r="F201" s="24">
        <v>10000</v>
      </c>
      <c r="G201" s="24">
        <v>0</v>
      </c>
      <c r="H201" s="24">
        <v>0</v>
      </c>
      <c r="I201" s="24">
        <f>F201+G201+H201</f>
        <v>10000</v>
      </c>
      <c r="J201" s="24">
        <f t="shared" si="159"/>
        <v>10750</v>
      </c>
      <c r="K201" s="24">
        <f t="shared" si="159"/>
        <v>0</v>
      </c>
      <c r="L201" s="24">
        <f t="shared" si="159"/>
        <v>0</v>
      </c>
      <c r="M201" s="24">
        <f>J201+K201+L201</f>
        <v>10750</v>
      </c>
      <c r="N201" s="24">
        <f t="shared" si="160"/>
        <v>11556.25</v>
      </c>
      <c r="O201" s="24">
        <f t="shared" si="160"/>
        <v>0</v>
      </c>
      <c r="P201" s="24">
        <f t="shared" si="160"/>
        <v>0</v>
      </c>
      <c r="Q201" s="24">
        <f>N201+O201+P201</f>
        <v>11556.25</v>
      </c>
      <c r="R201" s="24">
        <f t="shared" si="161"/>
        <v>12422.96875</v>
      </c>
      <c r="S201" s="24">
        <f t="shared" si="161"/>
        <v>0</v>
      </c>
      <c r="T201" s="24">
        <f t="shared" si="161"/>
        <v>0</v>
      </c>
      <c r="U201" s="24">
        <f>R201+S201+T201</f>
        <v>12422.96875</v>
      </c>
      <c r="V201" s="24">
        <f>I201+M201+Q201+U201</f>
        <v>44729.21875</v>
      </c>
    </row>
    <row r="202" spans="1:22" ht="12.75">
      <c r="A202" s="185"/>
      <c r="B202" s="211"/>
      <c r="C202" s="113"/>
      <c r="D202" s="212"/>
      <c r="E202" s="102"/>
      <c r="F202" s="40">
        <f>SUM(F198:F201)</f>
        <v>40000</v>
      </c>
      <c r="G202" s="40">
        <f aca="true" t="shared" si="162" ref="G202:V202">SUM(G198:G201)</f>
        <v>0</v>
      </c>
      <c r="H202" s="40">
        <f t="shared" si="162"/>
        <v>0</v>
      </c>
      <c r="I202" s="40">
        <f t="shared" si="162"/>
        <v>40000</v>
      </c>
      <c r="J202" s="40">
        <f t="shared" si="162"/>
        <v>43000</v>
      </c>
      <c r="K202" s="40">
        <f t="shared" si="162"/>
        <v>0</v>
      </c>
      <c r="L202" s="40">
        <f t="shared" si="162"/>
        <v>0</v>
      </c>
      <c r="M202" s="40">
        <f t="shared" si="162"/>
        <v>43000</v>
      </c>
      <c r="N202" s="40">
        <f t="shared" si="162"/>
        <v>46225</v>
      </c>
      <c r="O202" s="40">
        <f t="shared" si="162"/>
        <v>0</v>
      </c>
      <c r="P202" s="40">
        <f t="shared" si="162"/>
        <v>0</v>
      </c>
      <c r="Q202" s="40">
        <f t="shared" si="162"/>
        <v>46225</v>
      </c>
      <c r="R202" s="40">
        <f t="shared" si="162"/>
        <v>49691.875</v>
      </c>
      <c r="S202" s="40">
        <f t="shared" si="162"/>
        <v>0</v>
      </c>
      <c r="T202" s="40">
        <f t="shared" si="162"/>
        <v>0</v>
      </c>
      <c r="U202" s="40">
        <f t="shared" si="162"/>
        <v>49691.875</v>
      </c>
      <c r="V202" s="40">
        <f t="shared" si="162"/>
        <v>178916.875</v>
      </c>
    </row>
    <row r="203" spans="1:22" ht="12.75">
      <c r="A203" s="186"/>
      <c r="B203" s="150" t="s">
        <v>36</v>
      </c>
      <c r="C203" s="151"/>
      <c r="D203" s="151"/>
      <c r="E203" s="148"/>
      <c r="F203" s="31">
        <f>+F194+F197+F202</f>
        <v>65000</v>
      </c>
      <c r="G203" s="31">
        <f aca="true" t="shared" si="163" ref="G203:V203">+G194+G197+G202</f>
        <v>15000</v>
      </c>
      <c r="H203" s="31">
        <f t="shared" si="163"/>
        <v>25000</v>
      </c>
      <c r="I203" s="31">
        <f t="shared" si="163"/>
        <v>105000</v>
      </c>
      <c r="J203" s="31">
        <f t="shared" si="163"/>
        <v>69875</v>
      </c>
      <c r="K203" s="31">
        <f t="shared" si="163"/>
        <v>15750</v>
      </c>
      <c r="L203" s="31">
        <f t="shared" si="163"/>
        <v>26250</v>
      </c>
      <c r="M203" s="31">
        <f t="shared" si="163"/>
        <v>111875</v>
      </c>
      <c r="N203" s="31">
        <f t="shared" si="163"/>
        <v>75115.625</v>
      </c>
      <c r="O203" s="31">
        <f t="shared" si="163"/>
        <v>16537.5</v>
      </c>
      <c r="P203" s="31">
        <f t="shared" si="163"/>
        <v>27562.5</v>
      </c>
      <c r="Q203" s="31">
        <f t="shared" si="163"/>
        <v>119215.625</v>
      </c>
      <c r="R203" s="31">
        <f t="shared" si="163"/>
        <v>80749.296875</v>
      </c>
      <c r="S203" s="31">
        <f t="shared" si="163"/>
        <v>17364.375</v>
      </c>
      <c r="T203" s="31">
        <f t="shared" si="163"/>
        <v>28940.625</v>
      </c>
      <c r="U203" s="31">
        <f t="shared" si="163"/>
        <v>127054.296875</v>
      </c>
      <c r="V203" s="31">
        <f t="shared" si="163"/>
        <v>463144.921875</v>
      </c>
    </row>
    <row r="204" spans="1:22" ht="89.25">
      <c r="A204" s="181" t="s">
        <v>285</v>
      </c>
      <c r="B204" s="152" t="s">
        <v>33</v>
      </c>
      <c r="C204" s="178" t="s">
        <v>246</v>
      </c>
      <c r="D204" s="171" t="s">
        <v>245</v>
      </c>
      <c r="E204" s="15" t="s">
        <v>247</v>
      </c>
      <c r="F204" s="23">
        <v>10000</v>
      </c>
      <c r="G204" s="24">
        <v>0</v>
      </c>
      <c r="H204" s="24">
        <v>0</v>
      </c>
      <c r="I204" s="24">
        <f>F204+G204+H204</f>
        <v>10000</v>
      </c>
      <c r="J204" s="24">
        <f>F204*J$3</f>
        <v>10750</v>
      </c>
      <c r="K204" s="24">
        <f>G204*K$3</f>
        <v>0</v>
      </c>
      <c r="L204" s="24">
        <f>H204*L$3</f>
        <v>0</v>
      </c>
      <c r="M204" s="24">
        <f>J204+K204+L204</f>
        <v>10750</v>
      </c>
      <c r="N204" s="24">
        <f>J204*N$3</f>
        <v>11556.25</v>
      </c>
      <c r="O204" s="24">
        <f>K204*O$3</f>
        <v>0</v>
      </c>
      <c r="P204" s="24">
        <f>L204*P$3</f>
        <v>0</v>
      </c>
      <c r="Q204" s="24">
        <f>N204+O204+P204</f>
        <v>11556.25</v>
      </c>
      <c r="R204" s="24">
        <f>N204*R$3</f>
        <v>12422.96875</v>
      </c>
      <c r="S204" s="24">
        <f>O204*S$3</f>
        <v>0</v>
      </c>
      <c r="T204" s="24">
        <f>P204*T$3</f>
        <v>0</v>
      </c>
      <c r="U204" s="24">
        <f>R204+S204+T204</f>
        <v>12422.96875</v>
      </c>
      <c r="V204" s="24">
        <f>I204+M204+Q204+U204</f>
        <v>44729.21875</v>
      </c>
    </row>
    <row r="205" spans="1:22" ht="38.25">
      <c r="A205" s="181"/>
      <c r="B205" s="153"/>
      <c r="C205" s="179"/>
      <c r="D205" s="172"/>
      <c r="E205" s="15" t="s">
        <v>248</v>
      </c>
      <c r="F205" s="23">
        <v>10000</v>
      </c>
      <c r="G205" s="24">
        <v>0</v>
      </c>
      <c r="H205" s="24">
        <v>0</v>
      </c>
      <c r="I205" s="24">
        <f>F205+G205+H205</f>
        <v>10000</v>
      </c>
      <c r="J205" s="24">
        <f aca="true" t="shared" si="164" ref="J205:L206">F205*J$3</f>
        <v>10750</v>
      </c>
      <c r="K205" s="24">
        <f t="shared" si="164"/>
        <v>0</v>
      </c>
      <c r="L205" s="24">
        <f t="shared" si="164"/>
        <v>0</v>
      </c>
      <c r="M205" s="24">
        <f>J205+K205+L205</f>
        <v>10750</v>
      </c>
      <c r="N205" s="24">
        <f aca="true" t="shared" si="165" ref="N205:P206">J205*N$3</f>
        <v>11556.25</v>
      </c>
      <c r="O205" s="24">
        <f t="shared" si="165"/>
        <v>0</v>
      </c>
      <c r="P205" s="24">
        <f t="shared" si="165"/>
        <v>0</v>
      </c>
      <c r="Q205" s="24">
        <f>N205+O205+P205</f>
        <v>11556.25</v>
      </c>
      <c r="R205" s="24">
        <f aca="true" t="shared" si="166" ref="R205:T206">N205*R$3</f>
        <v>12422.96875</v>
      </c>
      <c r="S205" s="24">
        <f t="shared" si="166"/>
        <v>0</v>
      </c>
      <c r="T205" s="24">
        <f t="shared" si="166"/>
        <v>0</v>
      </c>
      <c r="U205" s="24">
        <f>R205+S205+T205</f>
        <v>12422.96875</v>
      </c>
      <c r="V205" s="24">
        <f>I205+M205+Q205+U205</f>
        <v>44729.21875</v>
      </c>
    </row>
    <row r="206" spans="1:22" ht="89.25">
      <c r="A206" s="181"/>
      <c r="B206" s="153"/>
      <c r="C206" s="180"/>
      <c r="D206" s="172"/>
      <c r="E206" s="15" t="s">
        <v>249</v>
      </c>
      <c r="F206" s="23">
        <v>10000</v>
      </c>
      <c r="G206" s="24">
        <v>0</v>
      </c>
      <c r="H206" s="24">
        <v>0</v>
      </c>
      <c r="I206" s="24">
        <f>F206+G206+H206</f>
        <v>10000</v>
      </c>
      <c r="J206" s="24">
        <f t="shared" si="164"/>
        <v>10750</v>
      </c>
      <c r="K206" s="24">
        <f t="shared" si="164"/>
        <v>0</v>
      </c>
      <c r="L206" s="24">
        <f t="shared" si="164"/>
        <v>0</v>
      </c>
      <c r="M206" s="24">
        <f>J206+K206+L206</f>
        <v>10750</v>
      </c>
      <c r="N206" s="24">
        <f t="shared" si="165"/>
        <v>11556.25</v>
      </c>
      <c r="O206" s="24">
        <f t="shared" si="165"/>
        <v>0</v>
      </c>
      <c r="P206" s="24">
        <f t="shared" si="165"/>
        <v>0</v>
      </c>
      <c r="Q206" s="24">
        <f>N206+O206+P206</f>
        <v>11556.25</v>
      </c>
      <c r="R206" s="24">
        <f t="shared" si="166"/>
        <v>12422.96875</v>
      </c>
      <c r="S206" s="24">
        <f t="shared" si="166"/>
        <v>0</v>
      </c>
      <c r="T206" s="24">
        <f t="shared" si="166"/>
        <v>0</v>
      </c>
      <c r="U206" s="24">
        <f>R206+S206+T206</f>
        <v>12422.96875</v>
      </c>
      <c r="V206" s="24">
        <f>I206+M206+Q206+U206</f>
        <v>44729.21875</v>
      </c>
    </row>
    <row r="207" spans="1:22" ht="12.75">
      <c r="A207" s="181"/>
      <c r="B207" s="153"/>
      <c r="C207" s="110"/>
      <c r="D207" s="172"/>
      <c r="E207" s="102"/>
      <c r="F207" s="40">
        <f>SUM(F203:F206)</f>
        <v>95000</v>
      </c>
      <c r="G207" s="40">
        <f aca="true" t="shared" si="167" ref="G207:V207">SUM(G203:G206)</f>
        <v>15000</v>
      </c>
      <c r="H207" s="40">
        <f t="shared" si="167"/>
        <v>25000</v>
      </c>
      <c r="I207" s="40">
        <f t="shared" si="167"/>
        <v>135000</v>
      </c>
      <c r="J207" s="40">
        <f t="shared" si="167"/>
        <v>102125</v>
      </c>
      <c r="K207" s="40">
        <f t="shared" si="167"/>
        <v>15750</v>
      </c>
      <c r="L207" s="40">
        <f t="shared" si="167"/>
        <v>26250</v>
      </c>
      <c r="M207" s="40">
        <f t="shared" si="167"/>
        <v>144125</v>
      </c>
      <c r="N207" s="40">
        <f t="shared" si="167"/>
        <v>109784.375</v>
      </c>
      <c r="O207" s="40">
        <f t="shared" si="167"/>
        <v>16537.5</v>
      </c>
      <c r="P207" s="40">
        <f t="shared" si="167"/>
        <v>27562.5</v>
      </c>
      <c r="Q207" s="40">
        <f t="shared" si="167"/>
        <v>153884.375</v>
      </c>
      <c r="R207" s="40">
        <f t="shared" si="167"/>
        <v>118018.203125</v>
      </c>
      <c r="S207" s="40">
        <f t="shared" si="167"/>
        <v>17364.375</v>
      </c>
      <c r="T207" s="40">
        <f t="shared" si="167"/>
        <v>28940.625</v>
      </c>
      <c r="U207" s="40">
        <f t="shared" si="167"/>
        <v>164323.203125</v>
      </c>
      <c r="V207" s="40">
        <f t="shared" si="167"/>
        <v>597332.578125</v>
      </c>
    </row>
    <row r="208" spans="1:22" ht="76.5">
      <c r="A208" s="181"/>
      <c r="B208" s="153"/>
      <c r="C208" s="103" t="s">
        <v>16</v>
      </c>
      <c r="D208" s="172"/>
      <c r="E208" s="15" t="s">
        <v>251</v>
      </c>
      <c r="F208" s="23">
        <v>10000</v>
      </c>
      <c r="G208" s="24">
        <v>0</v>
      </c>
      <c r="H208" s="24">
        <v>0</v>
      </c>
      <c r="I208" s="24">
        <f>F208+G208+H208</f>
        <v>10000</v>
      </c>
      <c r="J208" s="24">
        <f aca="true" t="shared" si="168" ref="J208:L210">F208*J$3</f>
        <v>10750</v>
      </c>
      <c r="K208" s="24">
        <f t="shared" si="168"/>
        <v>0</v>
      </c>
      <c r="L208" s="24">
        <f t="shared" si="168"/>
        <v>0</v>
      </c>
      <c r="M208" s="24">
        <f>J208+K208+L208</f>
        <v>10750</v>
      </c>
      <c r="N208" s="24">
        <f aca="true" t="shared" si="169" ref="N208:P210">J208*N$3</f>
        <v>11556.25</v>
      </c>
      <c r="O208" s="24">
        <f t="shared" si="169"/>
        <v>0</v>
      </c>
      <c r="P208" s="24">
        <f t="shared" si="169"/>
        <v>0</v>
      </c>
      <c r="Q208" s="24">
        <f>N208+O208+P208</f>
        <v>11556.25</v>
      </c>
      <c r="R208" s="24">
        <f aca="true" t="shared" si="170" ref="R208:T210">N208*R$3</f>
        <v>12422.96875</v>
      </c>
      <c r="S208" s="24">
        <f t="shared" si="170"/>
        <v>0</v>
      </c>
      <c r="T208" s="24">
        <f t="shared" si="170"/>
        <v>0</v>
      </c>
      <c r="U208" s="24">
        <f>R208+S208+T208</f>
        <v>12422.96875</v>
      </c>
      <c r="V208" s="24">
        <f>I208+M208+Q208+U208</f>
        <v>44729.21875</v>
      </c>
    </row>
    <row r="209" spans="1:22" ht="12.75">
      <c r="A209" s="181"/>
      <c r="B209" s="153"/>
      <c r="C209" s="110"/>
      <c r="D209" s="172"/>
      <c r="E209" s="102"/>
      <c r="F209" s="40">
        <f>+F208</f>
        <v>10000</v>
      </c>
      <c r="G209" s="40">
        <f aca="true" t="shared" si="171" ref="G209:V209">+G208</f>
        <v>0</v>
      </c>
      <c r="H209" s="40">
        <f t="shared" si="171"/>
        <v>0</v>
      </c>
      <c r="I209" s="40">
        <f t="shared" si="171"/>
        <v>10000</v>
      </c>
      <c r="J209" s="40">
        <f t="shared" si="171"/>
        <v>10750</v>
      </c>
      <c r="K209" s="40">
        <f t="shared" si="171"/>
        <v>0</v>
      </c>
      <c r="L209" s="40">
        <f t="shared" si="171"/>
        <v>0</v>
      </c>
      <c r="M209" s="40">
        <f t="shared" si="171"/>
        <v>10750</v>
      </c>
      <c r="N209" s="40">
        <f t="shared" si="171"/>
        <v>11556.25</v>
      </c>
      <c r="O209" s="40">
        <f t="shared" si="171"/>
        <v>0</v>
      </c>
      <c r="P209" s="40">
        <f t="shared" si="171"/>
        <v>0</v>
      </c>
      <c r="Q209" s="40">
        <f t="shared" si="171"/>
        <v>11556.25</v>
      </c>
      <c r="R209" s="40">
        <f t="shared" si="171"/>
        <v>12422.96875</v>
      </c>
      <c r="S209" s="40">
        <f t="shared" si="171"/>
        <v>0</v>
      </c>
      <c r="T209" s="40">
        <f t="shared" si="171"/>
        <v>0</v>
      </c>
      <c r="U209" s="40">
        <f t="shared" si="171"/>
        <v>12422.96875</v>
      </c>
      <c r="V209" s="40">
        <f t="shared" si="171"/>
        <v>44729.21875</v>
      </c>
    </row>
    <row r="210" spans="1:22" ht="76.5">
      <c r="A210" s="181"/>
      <c r="B210" s="153"/>
      <c r="C210" s="104" t="s">
        <v>252</v>
      </c>
      <c r="D210" s="172"/>
      <c r="E210" s="15" t="s">
        <v>322</v>
      </c>
      <c r="F210" s="23">
        <v>10000</v>
      </c>
      <c r="G210" s="24">
        <v>0</v>
      </c>
      <c r="H210" s="24">
        <v>80000</v>
      </c>
      <c r="I210" s="24">
        <f>F210+G210+H210</f>
        <v>90000</v>
      </c>
      <c r="J210" s="24">
        <f t="shared" si="168"/>
        <v>10750</v>
      </c>
      <c r="K210" s="24">
        <f t="shared" si="168"/>
        <v>0</v>
      </c>
      <c r="L210" s="24">
        <f t="shared" si="168"/>
        <v>84000</v>
      </c>
      <c r="M210" s="24">
        <f>J210+K210+L210</f>
        <v>94750</v>
      </c>
      <c r="N210" s="24">
        <f t="shared" si="169"/>
        <v>11556.25</v>
      </c>
      <c r="O210" s="24">
        <f t="shared" si="169"/>
        <v>0</v>
      </c>
      <c r="P210" s="24">
        <f t="shared" si="169"/>
        <v>88200</v>
      </c>
      <c r="Q210" s="24">
        <f>N210+O210+P210</f>
        <v>99756.25</v>
      </c>
      <c r="R210" s="24">
        <f t="shared" si="170"/>
        <v>12422.96875</v>
      </c>
      <c r="S210" s="24">
        <f t="shared" si="170"/>
        <v>0</v>
      </c>
      <c r="T210" s="24">
        <f t="shared" si="170"/>
        <v>92610</v>
      </c>
      <c r="U210" s="24">
        <f>R210+S210+T210</f>
        <v>105032.96875</v>
      </c>
      <c r="V210" s="24">
        <f>I210+M210+Q210+U210</f>
        <v>389539.21875</v>
      </c>
    </row>
    <row r="211" spans="1:22" ht="12.75">
      <c r="A211" s="181"/>
      <c r="B211" s="153"/>
      <c r="C211" s="110"/>
      <c r="D211" s="172"/>
      <c r="E211" s="106"/>
      <c r="F211" s="40">
        <f>+F210</f>
        <v>10000</v>
      </c>
      <c r="G211" s="40">
        <f aca="true" t="shared" si="172" ref="G211:V211">+G210</f>
        <v>0</v>
      </c>
      <c r="H211" s="40">
        <f t="shared" si="172"/>
        <v>80000</v>
      </c>
      <c r="I211" s="40">
        <f t="shared" si="172"/>
        <v>90000</v>
      </c>
      <c r="J211" s="40">
        <f t="shared" si="172"/>
        <v>10750</v>
      </c>
      <c r="K211" s="40">
        <f t="shared" si="172"/>
        <v>0</v>
      </c>
      <c r="L211" s="40">
        <f t="shared" si="172"/>
        <v>84000</v>
      </c>
      <c r="M211" s="40">
        <f t="shared" si="172"/>
        <v>94750</v>
      </c>
      <c r="N211" s="40">
        <f t="shared" si="172"/>
        <v>11556.25</v>
      </c>
      <c r="O211" s="40">
        <f t="shared" si="172"/>
        <v>0</v>
      </c>
      <c r="P211" s="40">
        <f t="shared" si="172"/>
        <v>88200</v>
      </c>
      <c r="Q211" s="40">
        <f t="shared" si="172"/>
        <v>99756.25</v>
      </c>
      <c r="R211" s="40">
        <f t="shared" si="172"/>
        <v>12422.96875</v>
      </c>
      <c r="S211" s="40">
        <f t="shared" si="172"/>
        <v>0</v>
      </c>
      <c r="T211" s="40">
        <f t="shared" si="172"/>
        <v>92610</v>
      </c>
      <c r="U211" s="40">
        <f t="shared" si="172"/>
        <v>105032.96875</v>
      </c>
      <c r="V211" s="40">
        <f t="shared" si="172"/>
        <v>389539.21875</v>
      </c>
    </row>
    <row r="212" spans="1:22" ht="12.75">
      <c r="A212" s="181"/>
      <c r="B212" s="150" t="s">
        <v>36</v>
      </c>
      <c r="C212" s="151"/>
      <c r="D212" s="151"/>
      <c r="E212" s="148"/>
      <c r="F212" s="31">
        <f>+F207+F209+F211</f>
        <v>115000</v>
      </c>
      <c r="G212" s="31">
        <f aca="true" t="shared" si="173" ref="G212:V212">+G207+G209+G211</f>
        <v>15000</v>
      </c>
      <c r="H212" s="31">
        <f t="shared" si="173"/>
        <v>105000</v>
      </c>
      <c r="I212" s="31">
        <f t="shared" si="173"/>
        <v>235000</v>
      </c>
      <c r="J212" s="31">
        <f t="shared" si="173"/>
        <v>123625</v>
      </c>
      <c r="K212" s="31">
        <f t="shared" si="173"/>
        <v>15750</v>
      </c>
      <c r="L212" s="31">
        <f t="shared" si="173"/>
        <v>110250</v>
      </c>
      <c r="M212" s="31">
        <f t="shared" si="173"/>
        <v>249625</v>
      </c>
      <c r="N212" s="31">
        <f t="shared" si="173"/>
        <v>132896.875</v>
      </c>
      <c r="O212" s="31">
        <f t="shared" si="173"/>
        <v>16537.5</v>
      </c>
      <c r="P212" s="31">
        <f t="shared" si="173"/>
        <v>115762.5</v>
      </c>
      <c r="Q212" s="31">
        <f t="shared" si="173"/>
        <v>265196.875</v>
      </c>
      <c r="R212" s="31">
        <f t="shared" si="173"/>
        <v>142864.140625</v>
      </c>
      <c r="S212" s="31">
        <f t="shared" si="173"/>
        <v>17364.375</v>
      </c>
      <c r="T212" s="31">
        <f t="shared" si="173"/>
        <v>121550.625</v>
      </c>
      <c r="U212" s="31">
        <f t="shared" si="173"/>
        <v>281779.140625</v>
      </c>
      <c r="V212" s="31">
        <f t="shared" si="173"/>
        <v>1031601.015625</v>
      </c>
    </row>
    <row r="213" spans="1:22" ht="102">
      <c r="A213" s="181"/>
      <c r="B213" s="145" t="s">
        <v>21</v>
      </c>
      <c r="C213" s="154" t="s">
        <v>22</v>
      </c>
      <c r="D213" s="53" t="s">
        <v>253</v>
      </c>
      <c r="E213" s="15" t="s">
        <v>258</v>
      </c>
      <c r="F213" s="23">
        <v>15000</v>
      </c>
      <c r="G213" s="24">
        <v>0</v>
      </c>
      <c r="H213" s="24">
        <v>0</v>
      </c>
      <c r="I213" s="24">
        <f>F213+G213+H213</f>
        <v>15000</v>
      </c>
      <c r="J213" s="24">
        <f aca="true" t="shared" si="174" ref="J213:L217">F213*J$3</f>
        <v>16125</v>
      </c>
      <c r="K213" s="24">
        <f t="shared" si="174"/>
        <v>0</v>
      </c>
      <c r="L213" s="24">
        <f t="shared" si="174"/>
        <v>0</v>
      </c>
      <c r="M213" s="24">
        <f>J213+K213+L213</f>
        <v>16125</v>
      </c>
      <c r="N213" s="24">
        <f aca="true" t="shared" si="175" ref="N213:P217">J213*N$3</f>
        <v>17334.375</v>
      </c>
      <c r="O213" s="24">
        <f t="shared" si="175"/>
        <v>0</v>
      </c>
      <c r="P213" s="24">
        <f t="shared" si="175"/>
        <v>0</v>
      </c>
      <c r="Q213" s="24">
        <f>N213+O213+P213</f>
        <v>17334.375</v>
      </c>
      <c r="R213" s="24">
        <f aca="true" t="shared" si="176" ref="R213:T217">N213*R$3</f>
        <v>18634.453125</v>
      </c>
      <c r="S213" s="24">
        <f t="shared" si="176"/>
        <v>0</v>
      </c>
      <c r="T213" s="24">
        <f t="shared" si="176"/>
        <v>0</v>
      </c>
      <c r="U213" s="24">
        <f>R213+S213+T213</f>
        <v>18634.453125</v>
      </c>
      <c r="V213" s="24">
        <f>I213+M213+Q213+U213</f>
        <v>67093.828125</v>
      </c>
    </row>
    <row r="214" spans="1:22" ht="102">
      <c r="A214" s="181"/>
      <c r="B214" s="146"/>
      <c r="C214" s="154"/>
      <c r="D214" s="54" t="s">
        <v>254</v>
      </c>
      <c r="E214" s="15" t="s">
        <v>259</v>
      </c>
      <c r="F214" s="23">
        <v>15000</v>
      </c>
      <c r="G214" s="24">
        <v>0</v>
      </c>
      <c r="H214" s="24">
        <v>0</v>
      </c>
      <c r="I214" s="24">
        <f>F214+G214+H214</f>
        <v>15000</v>
      </c>
      <c r="J214" s="24">
        <f t="shared" si="174"/>
        <v>16125</v>
      </c>
      <c r="K214" s="24">
        <f t="shared" si="174"/>
        <v>0</v>
      </c>
      <c r="L214" s="24">
        <f t="shared" si="174"/>
        <v>0</v>
      </c>
      <c r="M214" s="24">
        <f>J214+K214+L214</f>
        <v>16125</v>
      </c>
      <c r="N214" s="24">
        <f t="shared" si="175"/>
        <v>17334.375</v>
      </c>
      <c r="O214" s="24">
        <f t="shared" si="175"/>
        <v>0</v>
      </c>
      <c r="P214" s="24">
        <f t="shared" si="175"/>
        <v>0</v>
      </c>
      <c r="Q214" s="24">
        <f>N214+O214+P214</f>
        <v>17334.375</v>
      </c>
      <c r="R214" s="24">
        <f t="shared" si="176"/>
        <v>18634.453125</v>
      </c>
      <c r="S214" s="24">
        <f t="shared" si="176"/>
        <v>0</v>
      </c>
      <c r="T214" s="24">
        <f t="shared" si="176"/>
        <v>0</v>
      </c>
      <c r="U214" s="24">
        <f>R214+S214+T214</f>
        <v>18634.453125</v>
      </c>
      <c r="V214" s="24">
        <f>I214+M214+Q214+U214</f>
        <v>67093.828125</v>
      </c>
    </row>
    <row r="215" spans="1:22" ht="63.75">
      <c r="A215" s="181"/>
      <c r="B215" s="146"/>
      <c r="C215" s="154"/>
      <c r="D215" s="54"/>
      <c r="E215" s="15" t="s">
        <v>260</v>
      </c>
      <c r="F215" s="23">
        <v>15000</v>
      </c>
      <c r="G215" s="24">
        <v>0</v>
      </c>
      <c r="H215" s="24">
        <v>0</v>
      </c>
      <c r="I215" s="24">
        <f>F215+G215+H215</f>
        <v>15000</v>
      </c>
      <c r="J215" s="24">
        <f t="shared" si="174"/>
        <v>16125</v>
      </c>
      <c r="K215" s="24">
        <f t="shared" si="174"/>
        <v>0</v>
      </c>
      <c r="L215" s="24">
        <f t="shared" si="174"/>
        <v>0</v>
      </c>
      <c r="M215" s="24">
        <f>J215+K215+L215</f>
        <v>16125</v>
      </c>
      <c r="N215" s="24">
        <f t="shared" si="175"/>
        <v>17334.375</v>
      </c>
      <c r="O215" s="24">
        <f t="shared" si="175"/>
        <v>0</v>
      </c>
      <c r="P215" s="24">
        <f t="shared" si="175"/>
        <v>0</v>
      </c>
      <c r="Q215" s="24">
        <f>N215+O215+P215</f>
        <v>17334.375</v>
      </c>
      <c r="R215" s="24">
        <f t="shared" si="176"/>
        <v>18634.453125</v>
      </c>
      <c r="S215" s="24">
        <f t="shared" si="176"/>
        <v>0</v>
      </c>
      <c r="T215" s="24">
        <f t="shared" si="176"/>
        <v>0</v>
      </c>
      <c r="U215" s="24">
        <f>R215+S215+T215</f>
        <v>18634.453125</v>
      </c>
      <c r="V215" s="24">
        <f>I215+M215+Q215+U215</f>
        <v>67093.828125</v>
      </c>
    </row>
    <row r="216" spans="1:22" ht="153">
      <c r="A216" s="181"/>
      <c r="B216" s="146"/>
      <c r="C216" s="154"/>
      <c r="D216" s="54"/>
      <c r="E216" s="15" t="s">
        <v>261</v>
      </c>
      <c r="F216" s="23">
        <v>15000</v>
      </c>
      <c r="G216" s="24">
        <v>30000</v>
      </c>
      <c r="H216" s="24">
        <v>0</v>
      </c>
      <c r="I216" s="24">
        <f>F216+G216+H216</f>
        <v>45000</v>
      </c>
      <c r="J216" s="24">
        <f t="shared" si="174"/>
        <v>16125</v>
      </c>
      <c r="K216" s="24">
        <f t="shared" si="174"/>
        <v>31500</v>
      </c>
      <c r="L216" s="24">
        <f t="shared" si="174"/>
        <v>0</v>
      </c>
      <c r="M216" s="24">
        <f>J216+K216+L216</f>
        <v>47625</v>
      </c>
      <c r="N216" s="24">
        <f t="shared" si="175"/>
        <v>17334.375</v>
      </c>
      <c r="O216" s="24">
        <f t="shared" si="175"/>
        <v>33075</v>
      </c>
      <c r="P216" s="24">
        <f t="shared" si="175"/>
        <v>0</v>
      </c>
      <c r="Q216" s="24">
        <f>N216+O216+P216</f>
        <v>50409.375</v>
      </c>
      <c r="R216" s="24">
        <f t="shared" si="176"/>
        <v>18634.453125</v>
      </c>
      <c r="S216" s="24">
        <f t="shared" si="176"/>
        <v>34728.75</v>
      </c>
      <c r="T216" s="24">
        <f t="shared" si="176"/>
        <v>0</v>
      </c>
      <c r="U216" s="24">
        <f>R216+S216+T216</f>
        <v>53363.203125</v>
      </c>
      <c r="V216" s="24">
        <f>I216+M216+Q216+U216</f>
        <v>196397.578125</v>
      </c>
    </row>
    <row r="217" spans="1:22" ht="63.75">
      <c r="A217" s="181"/>
      <c r="B217" s="146"/>
      <c r="C217" s="154"/>
      <c r="D217" s="55" t="s">
        <v>255</v>
      </c>
      <c r="E217" s="15" t="s">
        <v>262</v>
      </c>
      <c r="F217" s="23">
        <v>10000</v>
      </c>
      <c r="G217" s="24">
        <v>25000</v>
      </c>
      <c r="H217" s="24">
        <v>0</v>
      </c>
      <c r="I217" s="24">
        <f>F217+G217+H217</f>
        <v>35000</v>
      </c>
      <c r="J217" s="24">
        <f t="shared" si="174"/>
        <v>10750</v>
      </c>
      <c r="K217" s="24">
        <f t="shared" si="174"/>
        <v>26250</v>
      </c>
      <c r="L217" s="24">
        <f t="shared" si="174"/>
        <v>0</v>
      </c>
      <c r="M217" s="24">
        <f>J217+K217+L217</f>
        <v>37000</v>
      </c>
      <c r="N217" s="24">
        <f t="shared" si="175"/>
        <v>11556.25</v>
      </c>
      <c r="O217" s="24">
        <f t="shared" si="175"/>
        <v>27562.5</v>
      </c>
      <c r="P217" s="24">
        <f t="shared" si="175"/>
        <v>0</v>
      </c>
      <c r="Q217" s="24">
        <f>N217+O217+P217</f>
        <v>39118.75</v>
      </c>
      <c r="R217" s="24">
        <f t="shared" si="176"/>
        <v>12422.96875</v>
      </c>
      <c r="S217" s="24">
        <f t="shared" si="176"/>
        <v>28940.625</v>
      </c>
      <c r="T217" s="24">
        <f t="shared" si="176"/>
        <v>0</v>
      </c>
      <c r="U217" s="24">
        <f>R217+S217+T217</f>
        <v>41363.59375</v>
      </c>
      <c r="V217" s="24">
        <f>I217+M217+Q217+U217</f>
        <v>152482.34375</v>
      </c>
    </row>
    <row r="218" spans="1:22" ht="12.75">
      <c r="A218" s="181"/>
      <c r="B218" s="146"/>
      <c r="C218" s="111"/>
      <c r="D218" s="54"/>
      <c r="E218" s="102"/>
      <c r="F218" s="40">
        <f>SUM(F213:F217)</f>
        <v>70000</v>
      </c>
      <c r="G218" s="40">
        <f aca="true" t="shared" si="177" ref="G218:V218">SUM(G213:G217)</f>
        <v>55000</v>
      </c>
      <c r="H218" s="40">
        <f t="shared" si="177"/>
        <v>0</v>
      </c>
      <c r="I218" s="40">
        <f t="shared" si="177"/>
        <v>125000</v>
      </c>
      <c r="J218" s="40">
        <f t="shared" si="177"/>
        <v>75250</v>
      </c>
      <c r="K218" s="40">
        <f t="shared" si="177"/>
        <v>57750</v>
      </c>
      <c r="L218" s="40">
        <f t="shared" si="177"/>
        <v>0</v>
      </c>
      <c r="M218" s="40">
        <f t="shared" si="177"/>
        <v>133000</v>
      </c>
      <c r="N218" s="40">
        <f t="shared" si="177"/>
        <v>80893.75</v>
      </c>
      <c r="O218" s="40">
        <f t="shared" si="177"/>
        <v>60637.5</v>
      </c>
      <c r="P218" s="40">
        <f t="shared" si="177"/>
        <v>0</v>
      </c>
      <c r="Q218" s="40">
        <f t="shared" si="177"/>
        <v>141531.25</v>
      </c>
      <c r="R218" s="40">
        <f t="shared" si="177"/>
        <v>86960.78125</v>
      </c>
      <c r="S218" s="40">
        <f t="shared" si="177"/>
        <v>63669.375</v>
      </c>
      <c r="T218" s="40">
        <f t="shared" si="177"/>
        <v>0</v>
      </c>
      <c r="U218" s="40">
        <f t="shared" si="177"/>
        <v>150630.15625</v>
      </c>
      <c r="V218" s="40">
        <f t="shared" si="177"/>
        <v>550161.40625</v>
      </c>
    </row>
    <row r="219" spans="1:22" ht="38.25">
      <c r="A219" s="181"/>
      <c r="B219" s="146"/>
      <c r="C219" s="107" t="s">
        <v>23</v>
      </c>
      <c r="D219" s="55" t="s">
        <v>256</v>
      </c>
      <c r="E219" s="15" t="s">
        <v>323</v>
      </c>
      <c r="F219" s="23">
        <v>12000</v>
      </c>
      <c r="G219" s="24">
        <v>0</v>
      </c>
      <c r="H219" s="24">
        <v>0</v>
      </c>
      <c r="I219" s="24">
        <f>F219+G219+H219</f>
        <v>12000</v>
      </c>
      <c r="J219" s="24">
        <f>F219*J$3</f>
        <v>12900</v>
      </c>
      <c r="K219" s="24">
        <f>G219*K$3</f>
        <v>0</v>
      </c>
      <c r="L219" s="24">
        <f>H219*L$3</f>
        <v>0</v>
      </c>
      <c r="M219" s="24">
        <f>J219+K219+L219</f>
        <v>12900</v>
      </c>
      <c r="N219" s="24">
        <f>J219*N$3</f>
        <v>13867.5</v>
      </c>
      <c r="O219" s="24">
        <f>K219*O$3</f>
        <v>0</v>
      </c>
      <c r="P219" s="24">
        <f>L219*P$3</f>
        <v>0</v>
      </c>
      <c r="Q219" s="24">
        <f>N219+O219+P219</f>
        <v>13867.5</v>
      </c>
      <c r="R219" s="24">
        <f>N219*R$3</f>
        <v>14907.5625</v>
      </c>
      <c r="S219" s="24">
        <f>O219*S$3</f>
        <v>0</v>
      </c>
      <c r="T219" s="24">
        <f>P219*T$3</f>
        <v>0</v>
      </c>
      <c r="U219" s="24">
        <f>R219+S219+T219</f>
        <v>14907.5625</v>
      </c>
      <c r="V219" s="24">
        <f>I219+M219+Q219+U219</f>
        <v>53675.0625</v>
      </c>
    </row>
    <row r="220" spans="1:22" ht="12.75">
      <c r="A220" s="181"/>
      <c r="B220" s="146"/>
      <c r="C220" s="111"/>
      <c r="D220" s="54"/>
      <c r="E220" s="102"/>
      <c r="F220" s="40">
        <f>F219</f>
        <v>12000</v>
      </c>
      <c r="G220" s="40">
        <f aca="true" t="shared" si="178" ref="G220:V220">G219</f>
        <v>0</v>
      </c>
      <c r="H220" s="40">
        <f t="shared" si="178"/>
        <v>0</v>
      </c>
      <c r="I220" s="40">
        <f t="shared" si="178"/>
        <v>12000</v>
      </c>
      <c r="J220" s="40">
        <f t="shared" si="178"/>
        <v>12900</v>
      </c>
      <c r="K220" s="40">
        <f t="shared" si="178"/>
        <v>0</v>
      </c>
      <c r="L220" s="40">
        <f t="shared" si="178"/>
        <v>0</v>
      </c>
      <c r="M220" s="40">
        <f t="shared" si="178"/>
        <v>12900</v>
      </c>
      <c r="N220" s="40">
        <f t="shared" si="178"/>
        <v>13867.5</v>
      </c>
      <c r="O220" s="40">
        <f t="shared" si="178"/>
        <v>0</v>
      </c>
      <c r="P220" s="40">
        <f t="shared" si="178"/>
        <v>0</v>
      </c>
      <c r="Q220" s="40">
        <f t="shared" si="178"/>
        <v>13867.5</v>
      </c>
      <c r="R220" s="40">
        <f t="shared" si="178"/>
        <v>14907.5625</v>
      </c>
      <c r="S220" s="40">
        <f t="shared" si="178"/>
        <v>0</v>
      </c>
      <c r="T220" s="40">
        <f t="shared" si="178"/>
        <v>0</v>
      </c>
      <c r="U220" s="40">
        <f t="shared" si="178"/>
        <v>14907.5625</v>
      </c>
      <c r="V220" s="40">
        <f t="shared" si="178"/>
        <v>53675.0625</v>
      </c>
    </row>
    <row r="221" spans="1:22" ht="102">
      <c r="A221" s="181"/>
      <c r="B221" s="146"/>
      <c r="C221" s="154" t="s">
        <v>263</v>
      </c>
      <c r="D221" s="55" t="s">
        <v>257</v>
      </c>
      <c r="E221" s="15" t="s">
        <v>264</v>
      </c>
      <c r="F221" s="23">
        <v>10000</v>
      </c>
      <c r="G221" s="24">
        <v>20000</v>
      </c>
      <c r="H221" s="24">
        <v>0</v>
      </c>
      <c r="I221" s="24">
        <f>F221+G221+H221</f>
        <v>30000</v>
      </c>
      <c r="J221" s="24">
        <f aca="true" t="shared" si="179" ref="J221:L224">F221*J$3</f>
        <v>10750</v>
      </c>
      <c r="K221" s="24">
        <f t="shared" si="179"/>
        <v>21000</v>
      </c>
      <c r="L221" s="24">
        <f t="shared" si="179"/>
        <v>0</v>
      </c>
      <c r="M221" s="24">
        <f>J221+K221+L221</f>
        <v>31750</v>
      </c>
      <c r="N221" s="24">
        <f aca="true" t="shared" si="180" ref="N221:P224">J221*N$3</f>
        <v>11556.25</v>
      </c>
      <c r="O221" s="24">
        <f t="shared" si="180"/>
        <v>22050</v>
      </c>
      <c r="P221" s="24">
        <f t="shared" si="180"/>
        <v>0</v>
      </c>
      <c r="Q221" s="24">
        <f>N221+O221+P221</f>
        <v>33606.25</v>
      </c>
      <c r="R221" s="24">
        <f aca="true" t="shared" si="181" ref="R221:T224">N221*R$3</f>
        <v>12422.96875</v>
      </c>
      <c r="S221" s="24">
        <f t="shared" si="181"/>
        <v>23152.5</v>
      </c>
      <c r="T221" s="24">
        <f t="shared" si="181"/>
        <v>0</v>
      </c>
      <c r="U221" s="24">
        <f>R221+S221+T221</f>
        <v>35575.46875</v>
      </c>
      <c r="V221" s="24">
        <f>I221+M221+Q221+U221</f>
        <v>130931.71875</v>
      </c>
    </row>
    <row r="222" spans="1:22" ht="38.25">
      <c r="A222" s="181"/>
      <c r="B222" s="146"/>
      <c r="C222" s="154"/>
      <c r="D222" s="58"/>
      <c r="E222" s="15" t="s">
        <v>324</v>
      </c>
      <c r="F222" s="23">
        <v>10000</v>
      </c>
      <c r="G222" s="24">
        <v>0</v>
      </c>
      <c r="H222" s="24">
        <v>0</v>
      </c>
      <c r="I222" s="24">
        <f>F222+G222+H222</f>
        <v>10000</v>
      </c>
      <c r="J222" s="24">
        <f t="shared" si="179"/>
        <v>10750</v>
      </c>
      <c r="K222" s="24">
        <f t="shared" si="179"/>
        <v>0</v>
      </c>
      <c r="L222" s="24">
        <f t="shared" si="179"/>
        <v>0</v>
      </c>
      <c r="M222" s="24">
        <f>J222+K222+L222</f>
        <v>10750</v>
      </c>
      <c r="N222" s="24">
        <f t="shared" si="180"/>
        <v>11556.25</v>
      </c>
      <c r="O222" s="24">
        <f t="shared" si="180"/>
        <v>0</v>
      </c>
      <c r="P222" s="24">
        <f t="shared" si="180"/>
        <v>0</v>
      </c>
      <c r="Q222" s="24">
        <f>N222+O222+P222</f>
        <v>11556.25</v>
      </c>
      <c r="R222" s="24">
        <f t="shared" si="181"/>
        <v>12422.96875</v>
      </c>
      <c r="S222" s="24">
        <f t="shared" si="181"/>
        <v>0</v>
      </c>
      <c r="T222" s="24">
        <f t="shared" si="181"/>
        <v>0</v>
      </c>
      <c r="U222" s="24">
        <f>R222+S222+T222</f>
        <v>12422.96875</v>
      </c>
      <c r="V222" s="24">
        <f>I222+M222+Q222+U222</f>
        <v>44729.21875</v>
      </c>
    </row>
    <row r="223" spans="1:22" ht="76.5">
      <c r="A223" s="181"/>
      <c r="B223" s="146"/>
      <c r="C223" s="154"/>
      <c r="D223" s="58"/>
      <c r="E223" s="15" t="s">
        <v>266</v>
      </c>
      <c r="F223" s="23">
        <v>10000</v>
      </c>
      <c r="G223" s="24">
        <v>0</v>
      </c>
      <c r="H223" s="24">
        <v>0</v>
      </c>
      <c r="I223" s="24">
        <f>F223+G223+H223</f>
        <v>10000</v>
      </c>
      <c r="J223" s="24">
        <f t="shared" si="179"/>
        <v>10750</v>
      </c>
      <c r="K223" s="24">
        <f t="shared" si="179"/>
        <v>0</v>
      </c>
      <c r="L223" s="24">
        <f t="shared" si="179"/>
        <v>0</v>
      </c>
      <c r="M223" s="24">
        <f>J223+K223+L223</f>
        <v>10750</v>
      </c>
      <c r="N223" s="24">
        <f t="shared" si="180"/>
        <v>11556.25</v>
      </c>
      <c r="O223" s="24">
        <f t="shared" si="180"/>
        <v>0</v>
      </c>
      <c r="P223" s="24">
        <f t="shared" si="180"/>
        <v>0</v>
      </c>
      <c r="Q223" s="24">
        <f>N223+O223+P223</f>
        <v>11556.25</v>
      </c>
      <c r="R223" s="24">
        <f t="shared" si="181"/>
        <v>12422.96875</v>
      </c>
      <c r="S223" s="24">
        <f t="shared" si="181"/>
        <v>0</v>
      </c>
      <c r="T223" s="24">
        <f t="shared" si="181"/>
        <v>0</v>
      </c>
      <c r="U223" s="24">
        <f>R223+S223+T223</f>
        <v>12422.96875</v>
      </c>
      <c r="V223" s="24">
        <f>I223+M223+Q223+U223</f>
        <v>44729.21875</v>
      </c>
    </row>
    <row r="224" spans="1:22" ht="38.25">
      <c r="A224" s="181"/>
      <c r="B224" s="146"/>
      <c r="C224" s="154"/>
      <c r="D224" s="58"/>
      <c r="E224" s="15" t="s">
        <v>325</v>
      </c>
      <c r="F224" s="23">
        <v>97000</v>
      </c>
      <c r="G224" s="24">
        <v>0</v>
      </c>
      <c r="H224" s="24">
        <v>0</v>
      </c>
      <c r="I224" s="24">
        <f>F224+G224+H224</f>
        <v>97000</v>
      </c>
      <c r="J224" s="24">
        <f t="shared" si="179"/>
        <v>104275</v>
      </c>
      <c r="K224" s="24">
        <f t="shared" si="179"/>
        <v>0</v>
      </c>
      <c r="L224" s="24">
        <f t="shared" si="179"/>
        <v>0</v>
      </c>
      <c r="M224" s="24">
        <f>J224+K224+L224</f>
        <v>104275</v>
      </c>
      <c r="N224" s="24">
        <f t="shared" si="180"/>
        <v>112095.625</v>
      </c>
      <c r="O224" s="24">
        <f t="shared" si="180"/>
        <v>0</v>
      </c>
      <c r="P224" s="24">
        <f t="shared" si="180"/>
        <v>0</v>
      </c>
      <c r="Q224" s="24">
        <f>N224+O224+P224</f>
        <v>112095.625</v>
      </c>
      <c r="R224" s="24">
        <f t="shared" si="181"/>
        <v>120502.796875</v>
      </c>
      <c r="S224" s="24">
        <f t="shared" si="181"/>
        <v>0</v>
      </c>
      <c r="T224" s="24">
        <f t="shared" si="181"/>
        <v>0</v>
      </c>
      <c r="U224" s="24">
        <f>R224+S224+T224</f>
        <v>120502.796875</v>
      </c>
      <c r="V224" s="24">
        <f>I224+M224+Q224+U224</f>
        <v>433873.421875</v>
      </c>
    </row>
    <row r="225" spans="1:22" ht="12.75">
      <c r="A225" s="181"/>
      <c r="B225" s="146"/>
      <c r="C225" s="111"/>
      <c r="D225" s="58"/>
      <c r="E225" s="102"/>
      <c r="F225" s="40">
        <f>F221+F222+F223+F224</f>
        <v>127000</v>
      </c>
      <c r="G225" s="40">
        <f aca="true" t="shared" si="182" ref="G225:V226">G221+G222+G223+G224</f>
        <v>20000</v>
      </c>
      <c r="H225" s="40">
        <f t="shared" si="182"/>
        <v>0</v>
      </c>
      <c r="I225" s="40">
        <f t="shared" si="182"/>
        <v>147000</v>
      </c>
      <c r="J225" s="40">
        <f t="shared" si="182"/>
        <v>136525</v>
      </c>
      <c r="K225" s="40">
        <f t="shared" si="182"/>
        <v>21000</v>
      </c>
      <c r="L225" s="40">
        <f t="shared" si="182"/>
        <v>0</v>
      </c>
      <c r="M225" s="40">
        <f t="shared" si="182"/>
        <v>157525</v>
      </c>
      <c r="N225" s="40">
        <f t="shared" si="182"/>
        <v>146764.375</v>
      </c>
      <c r="O225" s="40">
        <f t="shared" si="182"/>
        <v>22050</v>
      </c>
      <c r="P225" s="40">
        <f t="shared" si="182"/>
        <v>0</v>
      </c>
      <c r="Q225" s="40">
        <f t="shared" si="182"/>
        <v>168814.375</v>
      </c>
      <c r="R225" s="40">
        <f t="shared" si="182"/>
        <v>157771.703125</v>
      </c>
      <c r="S225" s="40">
        <f t="shared" si="182"/>
        <v>23152.5</v>
      </c>
      <c r="T225" s="40">
        <f t="shared" si="182"/>
        <v>0</v>
      </c>
      <c r="U225" s="40">
        <f t="shared" si="182"/>
        <v>180924.203125</v>
      </c>
      <c r="V225" s="40">
        <f t="shared" si="182"/>
        <v>654263.578125</v>
      </c>
    </row>
    <row r="226" spans="1:22" ht="12.75">
      <c r="A226" s="181"/>
      <c r="B226" s="146"/>
      <c r="C226" s="111"/>
      <c r="D226" s="58"/>
      <c r="E226" s="102"/>
      <c r="F226" s="40">
        <f>F222+F223+F224+F225</f>
        <v>244000</v>
      </c>
      <c r="G226" s="40">
        <f t="shared" si="182"/>
        <v>20000</v>
      </c>
      <c r="H226" s="40">
        <f t="shared" si="182"/>
        <v>0</v>
      </c>
      <c r="I226" s="40">
        <f t="shared" si="182"/>
        <v>264000</v>
      </c>
      <c r="J226" s="40">
        <f t="shared" si="182"/>
        <v>262300</v>
      </c>
      <c r="K226" s="40">
        <f t="shared" si="182"/>
        <v>21000</v>
      </c>
      <c r="L226" s="40">
        <f t="shared" si="182"/>
        <v>0</v>
      </c>
      <c r="M226" s="40">
        <f t="shared" si="182"/>
        <v>283300</v>
      </c>
      <c r="N226" s="40">
        <f t="shared" si="182"/>
        <v>281972.5</v>
      </c>
      <c r="O226" s="40">
        <f t="shared" si="182"/>
        <v>22050</v>
      </c>
      <c r="P226" s="40">
        <f t="shared" si="182"/>
        <v>0</v>
      </c>
      <c r="Q226" s="40">
        <f t="shared" si="182"/>
        <v>304022.5</v>
      </c>
      <c r="R226" s="40">
        <f t="shared" si="182"/>
        <v>303120.4375</v>
      </c>
      <c r="S226" s="40">
        <f t="shared" si="182"/>
        <v>23152.5</v>
      </c>
      <c r="T226" s="40">
        <f t="shared" si="182"/>
        <v>0</v>
      </c>
      <c r="U226" s="40">
        <f t="shared" si="182"/>
        <v>326272.9375</v>
      </c>
      <c r="V226" s="40">
        <f t="shared" si="182"/>
        <v>1177595.4375</v>
      </c>
    </row>
    <row r="227" spans="1:22" ht="63.75">
      <c r="A227" s="181"/>
      <c r="B227" s="146"/>
      <c r="C227" s="173" t="s">
        <v>268</v>
      </c>
      <c r="D227" s="58"/>
      <c r="E227" s="15" t="s">
        <v>326</v>
      </c>
      <c r="F227" s="23">
        <v>18000</v>
      </c>
      <c r="G227" s="24">
        <v>12000</v>
      </c>
      <c r="H227" s="24">
        <v>0</v>
      </c>
      <c r="I227" s="24">
        <f>F227+G227+H227</f>
        <v>30000</v>
      </c>
      <c r="J227" s="24">
        <f aca="true" t="shared" si="183" ref="J227:L228">F227*J$3</f>
        <v>19350</v>
      </c>
      <c r="K227" s="24">
        <f t="shared" si="183"/>
        <v>12600</v>
      </c>
      <c r="L227" s="24">
        <f t="shared" si="183"/>
        <v>0</v>
      </c>
      <c r="M227" s="24">
        <f>J227+K227+L227</f>
        <v>31950</v>
      </c>
      <c r="N227" s="24">
        <f aca="true" t="shared" si="184" ref="N227:P228">J227*N$3</f>
        <v>20801.25</v>
      </c>
      <c r="O227" s="24">
        <f t="shared" si="184"/>
        <v>13230</v>
      </c>
      <c r="P227" s="24">
        <f t="shared" si="184"/>
        <v>0</v>
      </c>
      <c r="Q227" s="24">
        <f>N227+O227+P227</f>
        <v>34031.25</v>
      </c>
      <c r="R227" s="24">
        <f aca="true" t="shared" si="185" ref="R227:T228">N227*R$3</f>
        <v>22361.34375</v>
      </c>
      <c r="S227" s="24">
        <f t="shared" si="185"/>
        <v>13891.5</v>
      </c>
      <c r="T227" s="24">
        <f t="shared" si="185"/>
        <v>0</v>
      </c>
      <c r="U227" s="24">
        <f>R227+S227+T227</f>
        <v>36252.84375</v>
      </c>
      <c r="V227" s="24">
        <f>I227+M227+Q227+U227</f>
        <v>132234.09375</v>
      </c>
    </row>
    <row r="228" spans="1:22" ht="38.25">
      <c r="A228" s="181"/>
      <c r="B228" s="146"/>
      <c r="C228" s="174"/>
      <c r="D228" s="58"/>
      <c r="E228" s="15" t="s">
        <v>270</v>
      </c>
      <c r="F228" s="23">
        <v>12000</v>
      </c>
      <c r="G228" s="24">
        <v>0</v>
      </c>
      <c r="H228" s="24">
        <v>0</v>
      </c>
      <c r="I228" s="24">
        <f>F228+G228+H228</f>
        <v>12000</v>
      </c>
      <c r="J228" s="24">
        <f t="shared" si="183"/>
        <v>12900</v>
      </c>
      <c r="K228" s="24">
        <f t="shared" si="183"/>
        <v>0</v>
      </c>
      <c r="L228" s="24">
        <f t="shared" si="183"/>
        <v>0</v>
      </c>
      <c r="M228" s="24">
        <f>J228+K228+L228</f>
        <v>12900</v>
      </c>
      <c r="N228" s="24">
        <f t="shared" si="184"/>
        <v>13867.5</v>
      </c>
      <c r="O228" s="24">
        <f t="shared" si="184"/>
        <v>0</v>
      </c>
      <c r="P228" s="24">
        <f t="shared" si="184"/>
        <v>0</v>
      </c>
      <c r="Q228" s="24">
        <f>N228+O228+P228</f>
        <v>13867.5</v>
      </c>
      <c r="R228" s="24">
        <f t="shared" si="185"/>
        <v>14907.5625</v>
      </c>
      <c r="S228" s="24">
        <f t="shared" si="185"/>
        <v>0</v>
      </c>
      <c r="T228" s="24">
        <f t="shared" si="185"/>
        <v>0</v>
      </c>
      <c r="U228" s="24">
        <f>R228+S228+T228</f>
        <v>14907.5625</v>
      </c>
      <c r="V228" s="24">
        <f>I228+M228+Q228+U228</f>
        <v>53675.0625</v>
      </c>
    </row>
    <row r="229" spans="1:22" ht="12.75">
      <c r="A229" s="181"/>
      <c r="B229" s="146"/>
      <c r="C229" s="111"/>
      <c r="D229" s="58"/>
      <c r="E229" s="102"/>
      <c r="F229" s="40">
        <f>SUM(F227:F228)</f>
        <v>30000</v>
      </c>
      <c r="G229" s="40">
        <f aca="true" t="shared" si="186" ref="G229:V229">SUM(G227:G228)</f>
        <v>12000</v>
      </c>
      <c r="H229" s="40">
        <f t="shared" si="186"/>
        <v>0</v>
      </c>
      <c r="I229" s="40">
        <f t="shared" si="186"/>
        <v>42000</v>
      </c>
      <c r="J229" s="40">
        <f t="shared" si="186"/>
        <v>32250</v>
      </c>
      <c r="K229" s="40">
        <f t="shared" si="186"/>
        <v>12600</v>
      </c>
      <c r="L229" s="40">
        <f t="shared" si="186"/>
        <v>0</v>
      </c>
      <c r="M229" s="40">
        <f t="shared" si="186"/>
        <v>44850</v>
      </c>
      <c r="N229" s="40">
        <f t="shared" si="186"/>
        <v>34668.75</v>
      </c>
      <c r="O229" s="40">
        <f t="shared" si="186"/>
        <v>13230</v>
      </c>
      <c r="P229" s="40">
        <f t="shared" si="186"/>
        <v>0</v>
      </c>
      <c r="Q229" s="40">
        <f t="shared" si="186"/>
        <v>47898.75</v>
      </c>
      <c r="R229" s="40">
        <f t="shared" si="186"/>
        <v>37268.90625</v>
      </c>
      <c r="S229" s="40">
        <f t="shared" si="186"/>
        <v>13891.5</v>
      </c>
      <c r="T229" s="40">
        <f t="shared" si="186"/>
        <v>0</v>
      </c>
      <c r="U229" s="40">
        <f t="shared" si="186"/>
        <v>51160.40625</v>
      </c>
      <c r="V229" s="40">
        <f t="shared" si="186"/>
        <v>185909.15625</v>
      </c>
    </row>
    <row r="230" spans="1:22" ht="102">
      <c r="A230" s="181"/>
      <c r="B230" s="146"/>
      <c r="C230" s="107" t="s">
        <v>271</v>
      </c>
      <c r="D230" s="58"/>
      <c r="E230" s="15" t="s">
        <v>327</v>
      </c>
      <c r="F230" s="56">
        <v>15000</v>
      </c>
      <c r="G230" s="24">
        <v>10000</v>
      </c>
      <c r="H230" s="24">
        <v>0</v>
      </c>
      <c r="I230" s="24">
        <f>F230+G230+H230</f>
        <v>25000</v>
      </c>
      <c r="J230" s="24">
        <f>F230*J$3</f>
        <v>16125</v>
      </c>
      <c r="K230" s="24">
        <f>G230*K$3</f>
        <v>10500</v>
      </c>
      <c r="L230" s="24">
        <f>H230*L$3</f>
        <v>0</v>
      </c>
      <c r="M230" s="24">
        <f>J230+K230+L230</f>
        <v>26625</v>
      </c>
      <c r="N230" s="24">
        <f>J230*N$3</f>
        <v>17334.375</v>
      </c>
      <c r="O230" s="24">
        <f>K230*O$3</f>
        <v>11025</v>
      </c>
      <c r="P230" s="24">
        <f>L230*P$3</f>
        <v>0</v>
      </c>
      <c r="Q230" s="24">
        <f>N230+O230+P230</f>
        <v>28359.375</v>
      </c>
      <c r="R230" s="24">
        <f>N230*R$3</f>
        <v>18634.453125</v>
      </c>
      <c r="S230" s="24">
        <f>O230*S$3</f>
        <v>11576.25</v>
      </c>
      <c r="T230" s="24">
        <f>P230*T$3</f>
        <v>0</v>
      </c>
      <c r="U230" s="24">
        <f>R230+S230+T230</f>
        <v>30210.703125</v>
      </c>
      <c r="V230" s="24">
        <f>I230+M230+Q230+U230</f>
        <v>110195.078125</v>
      </c>
    </row>
    <row r="231" spans="1:22" ht="12.75">
      <c r="A231" s="181"/>
      <c r="B231" s="147"/>
      <c r="C231" s="112"/>
      <c r="D231" s="61"/>
      <c r="E231" s="102"/>
      <c r="F231" s="40">
        <f>F230</f>
        <v>15000</v>
      </c>
      <c r="G231" s="40">
        <f aca="true" t="shared" si="187" ref="G231:V232">G230</f>
        <v>10000</v>
      </c>
      <c r="H231" s="40">
        <f t="shared" si="187"/>
        <v>0</v>
      </c>
      <c r="I231" s="40">
        <f t="shared" si="187"/>
        <v>25000</v>
      </c>
      <c r="J231" s="40">
        <f t="shared" si="187"/>
        <v>16125</v>
      </c>
      <c r="K231" s="40">
        <f t="shared" si="187"/>
        <v>10500</v>
      </c>
      <c r="L231" s="40">
        <f t="shared" si="187"/>
        <v>0</v>
      </c>
      <c r="M231" s="40">
        <f t="shared" si="187"/>
        <v>26625</v>
      </c>
      <c r="N231" s="40">
        <f t="shared" si="187"/>
        <v>17334.375</v>
      </c>
      <c r="O231" s="40">
        <f t="shared" si="187"/>
        <v>11025</v>
      </c>
      <c r="P231" s="40">
        <f t="shared" si="187"/>
        <v>0</v>
      </c>
      <c r="Q231" s="40">
        <f t="shared" si="187"/>
        <v>28359.375</v>
      </c>
      <c r="R231" s="40">
        <f t="shared" si="187"/>
        <v>18634.453125</v>
      </c>
      <c r="S231" s="40">
        <f t="shared" si="187"/>
        <v>11576.25</v>
      </c>
      <c r="T231" s="40">
        <f t="shared" si="187"/>
        <v>0</v>
      </c>
      <c r="U231" s="40">
        <f t="shared" si="187"/>
        <v>30210.703125</v>
      </c>
      <c r="V231" s="40">
        <f t="shared" si="187"/>
        <v>110195.078125</v>
      </c>
    </row>
    <row r="232" spans="1:22" ht="12.75">
      <c r="A232" s="181"/>
      <c r="B232" s="149" t="s">
        <v>36</v>
      </c>
      <c r="C232" s="157"/>
      <c r="D232" s="157"/>
      <c r="E232" s="149"/>
      <c r="F232" s="40">
        <f>F231</f>
        <v>15000</v>
      </c>
      <c r="G232" s="40">
        <f t="shared" si="187"/>
        <v>10000</v>
      </c>
      <c r="H232" s="40">
        <f t="shared" si="187"/>
        <v>0</v>
      </c>
      <c r="I232" s="40">
        <f t="shared" si="187"/>
        <v>25000</v>
      </c>
      <c r="J232" s="40">
        <f t="shared" si="187"/>
        <v>16125</v>
      </c>
      <c r="K232" s="40">
        <f t="shared" si="187"/>
        <v>10500</v>
      </c>
      <c r="L232" s="40">
        <f t="shared" si="187"/>
        <v>0</v>
      </c>
      <c r="M232" s="40">
        <f t="shared" si="187"/>
        <v>26625</v>
      </c>
      <c r="N232" s="40">
        <f t="shared" si="187"/>
        <v>17334.375</v>
      </c>
      <c r="O232" s="40">
        <f t="shared" si="187"/>
        <v>11025</v>
      </c>
      <c r="P232" s="40">
        <f t="shared" si="187"/>
        <v>0</v>
      </c>
      <c r="Q232" s="40">
        <f t="shared" si="187"/>
        <v>28359.375</v>
      </c>
      <c r="R232" s="40">
        <f t="shared" si="187"/>
        <v>18634.453125</v>
      </c>
      <c r="S232" s="40">
        <f t="shared" si="187"/>
        <v>11576.25</v>
      </c>
      <c r="T232" s="40">
        <f t="shared" si="187"/>
        <v>0</v>
      </c>
      <c r="U232" s="40">
        <f t="shared" si="187"/>
        <v>30210.703125</v>
      </c>
      <c r="V232" s="40">
        <f t="shared" si="187"/>
        <v>110195.078125</v>
      </c>
    </row>
  </sheetData>
  <sheetProtection/>
  <mergeCells count="99">
    <mergeCell ref="C213:C217"/>
    <mergeCell ref="C221:C224"/>
    <mergeCell ref="C227:C228"/>
    <mergeCell ref="C77:C78"/>
    <mergeCell ref="C82:C83"/>
    <mergeCell ref="C85:C89"/>
    <mergeCell ref="C91:C92"/>
    <mergeCell ref="C95:C99"/>
    <mergeCell ref="C101:C102"/>
    <mergeCell ref="C107:C109"/>
    <mergeCell ref="C142:C144"/>
    <mergeCell ref="C146:C147"/>
    <mergeCell ref="B94:E94"/>
    <mergeCell ref="C183:C190"/>
    <mergeCell ref="C195:C196"/>
    <mergeCell ref="C198:C201"/>
    <mergeCell ref="C204:C206"/>
    <mergeCell ref="C63:C65"/>
    <mergeCell ref="C68:C69"/>
    <mergeCell ref="B212:E212"/>
    <mergeCell ref="B173:E173"/>
    <mergeCell ref="B150:B172"/>
    <mergeCell ref="D150:D172"/>
    <mergeCell ref="C150:C153"/>
    <mergeCell ref="C161:C163"/>
    <mergeCell ref="C165:C167"/>
    <mergeCell ref="C169:C171"/>
    <mergeCell ref="D174:D177"/>
    <mergeCell ref="B178:E178"/>
    <mergeCell ref="B149:E149"/>
    <mergeCell ref="B95:B103"/>
    <mergeCell ref="B213:B231"/>
    <mergeCell ref="B203:E203"/>
    <mergeCell ref="A174:A203"/>
    <mergeCell ref="B204:B211"/>
    <mergeCell ref="D204:D211"/>
    <mergeCell ref="A204:A232"/>
    <mergeCell ref="B192:E192"/>
    <mergeCell ref="B193:B202"/>
    <mergeCell ref="D193:D202"/>
    <mergeCell ref="B179:B181"/>
    <mergeCell ref="D179:D181"/>
    <mergeCell ref="B182:E182"/>
    <mergeCell ref="B183:B191"/>
    <mergeCell ref="C179:C180"/>
    <mergeCell ref="B232:E232"/>
    <mergeCell ref="B174:B177"/>
    <mergeCell ref="A43:A173"/>
    <mergeCell ref="B139:E139"/>
    <mergeCell ref="B140:B148"/>
    <mergeCell ref="D142:D143"/>
    <mergeCell ref="B104:E104"/>
    <mergeCell ref="B105:B137"/>
    <mergeCell ref="B71:E71"/>
    <mergeCell ref="B72:B93"/>
    <mergeCell ref="B62:E62"/>
    <mergeCell ref="B63:B66"/>
    <mergeCell ref="D63:D66"/>
    <mergeCell ref="B67:E67"/>
    <mergeCell ref="B68:B70"/>
    <mergeCell ref="D68:D69"/>
    <mergeCell ref="C72:C73"/>
    <mergeCell ref="B43:B50"/>
    <mergeCell ref="D48:E48"/>
    <mergeCell ref="D50:E50"/>
    <mergeCell ref="B51:E51"/>
    <mergeCell ref="B52:B61"/>
    <mergeCell ref="B28:E28"/>
    <mergeCell ref="B29:B41"/>
    <mergeCell ref="D29:D40"/>
    <mergeCell ref="B42:E42"/>
    <mergeCell ref="C52:C55"/>
    <mergeCell ref="C57:C60"/>
    <mergeCell ref="C29:C40"/>
    <mergeCell ref="C43:C47"/>
    <mergeCell ref="A6:A17"/>
    <mergeCell ref="D7:D9"/>
    <mergeCell ref="B18:B27"/>
    <mergeCell ref="D18:D25"/>
    <mergeCell ref="A18:A42"/>
    <mergeCell ref="B6:B9"/>
    <mergeCell ref="B10:E10"/>
    <mergeCell ref="B11:B16"/>
    <mergeCell ref="D11:D16"/>
    <mergeCell ref="C6:C8"/>
    <mergeCell ref="C11:C13"/>
    <mergeCell ref="C18:C25"/>
    <mergeCell ref="B17:E17"/>
    <mergeCell ref="V4:V5"/>
    <mergeCell ref="A1:V1"/>
    <mergeCell ref="A4:A5"/>
    <mergeCell ref="B4:B5"/>
    <mergeCell ref="D4:D5"/>
    <mergeCell ref="E4:E5"/>
    <mergeCell ref="F4:I4"/>
    <mergeCell ref="J4:M4"/>
    <mergeCell ref="N4:Q4"/>
    <mergeCell ref="R4:U4"/>
    <mergeCell ref="C4:C5"/>
  </mergeCells>
  <printOptions/>
  <pageMargins left="0.75" right="0.75" top="1" bottom="1" header="0" footer="0"/>
  <pageSetup horizontalDpi="600" verticalDpi="600" orientation="landscape" paperSize="5" scale="6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 RODRIGUEZ</dc:creator>
  <cp:keywords/>
  <dc:description/>
  <cp:lastModifiedBy>Mayra Leguizamon</cp:lastModifiedBy>
  <cp:lastPrinted>2012-05-25T05:38:34Z</cp:lastPrinted>
  <dcterms:created xsi:type="dcterms:W3CDTF">2008-03-05T02:24:13Z</dcterms:created>
  <dcterms:modified xsi:type="dcterms:W3CDTF">2014-05-19T14:26:29Z</dcterms:modified>
  <cp:category/>
  <cp:version/>
  <cp:contentType/>
  <cp:contentStatus/>
</cp:coreProperties>
</file>