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POAI 2012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<sst xmlns="http://schemas.openxmlformats.org/spreadsheetml/2006/main" count="1042" uniqueCount="503">
  <si>
    <t>SGP</t>
  </si>
  <si>
    <t>SECTOR</t>
  </si>
  <si>
    <t>PROGRAMA</t>
  </si>
  <si>
    <t>INDICADOR</t>
  </si>
  <si>
    <t>Lograr el 100% de las actividades del Plan de Salud Publica.</t>
  </si>
  <si>
    <t>Formular el Plan Decenal de Salud Pública territorial con enfoque diferencial que articule  todas las políticas públicas</t>
  </si>
  <si>
    <t xml:space="preserve">Realización de 3 proyectos de Mejoramiento vial de impacto regional </t>
  </si>
  <si>
    <t>ICLD</t>
  </si>
  <si>
    <t>REGALIAS</t>
  </si>
  <si>
    <t>OTROS</t>
  </si>
  <si>
    <t>TOTAL</t>
  </si>
  <si>
    <t>SUB PROGRAMA</t>
  </si>
  <si>
    <t xml:space="preserve">Capacitar y apoyar 50 productores campesinos  en programas Agropecuario.  </t>
  </si>
  <si>
    <t>Numero de Campesinos capacitados y apoyados en programas agropecuarios</t>
  </si>
  <si>
    <t xml:space="preserve">Fortalecer y mantener 4 cadenas productivas            </t>
  </si>
  <si>
    <t>Numero de cadenas productivas mantenidas y fortalecidas ( Meta de Mantenimiento)</t>
  </si>
  <si>
    <t xml:space="preserve">Asesorar y capacitar 200 pequeños productores en manejo de proyectos de seguridad alimentaria – construcción de huertas caseras. Red Unidos                                   </t>
  </si>
  <si>
    <t>Numero de pequeños productores capacitados y asesorados en proyectos de seguridad alimentaria</t>
  </si>
  <si>
    <t>Numero de productores agrícolas capacitados en proyectos de diversificación con asesoria del SENA</t>
  </si>
  <si>
    <t xml:space="preserve">Capacitar 200 familias del municipio en producción de especies menores (Seguridad alimentaria).Red Unidos </t>
  </si>
  <si>
    <t xml:space="preserve">Numero de Familias capacitadas en producción de especies menores </t>
  </si>
  <si>
    <t xml:space="preserve">Adelantar en el 100% de los vacunos las campañas de prevención y control de enfermedades.                   </t>
  </si>
  <si>
    <t>Porcentaje de vacunos en campañas de prevención y control de enfermedades</t>
  </si>
  <si>
    <t xml:space="preserve">Gestionar el mejoramiento Genético a los productores lecheros y cárnicos a 10 productores del Municipio </t>
  </si>
  <si>
    <t>Numero de productores lecheros y cárnicos vinculados al programa mejoramiento genético</t>
  </si>
  <si>
    <t xml:space="preserve">Brindar asistencia técnica agropecuaria al 100% de los productores agropecuarios                                     </t>
  </si>
  <si>
    <t>Porcentaje de productores agropecuarios con asistencia técnica ( meta de Mantenimiento)</t>
  </si>
  <si>
    <t xml:space="preserve">Realización del Plan de desarrollo turístico Municipal </t>
  </si>
  <si>
    <t>Numero de Planes de Desarrollo Turísticos creados</t>
  </si>
  <si>
    <t xml:space="preserve">Fortalecer y reactivar el Consejo Municipal de turismo </t>
  </si>
  <si>
    <t>Numero de Concejos municipal de turismo reactivado y fortalecido</t>
  </si>
  <si>
    <t xml:space="preserve">Dotar de material didáctico – mobiliario y laboratorios a las dos instituciones educativa del Municipio.                </t>
  </si>
  <si>
    <t>Numero de Instituciones educativas dotadas con material didáctico - mobiliario y laboratorios</t>
  </si>
  <si>
    <t xml:space="preserve">Dotar de  equipos de cómputo a las dos Instituciones educativos                         </t>
  </si>
  <si>
    <t xml:space="preserve">Numero de instituciones educativas dotadas con equipos de computo </t>
  </si>
  <si>
    <t xml:space="preserve">Dotar  las granjas de las dos instituciones educativas de equipos  agropecuarios y tecnológicos                    </t>
  </si>
  <si>
    <t>Numero de granjas Dotadas con equipos agropecuarios y tecnológicos</t>
  </si>
  <si>
    <t xml:space="preserve">Apoyo a las dos Instituciones educativas de proyectos agropecuarios con programas pilotos de demostración agropecuaria con el apoyo de un administrador de la granja  </t>
  </si>
  <si>
    <t>Numero de Instituciones educativas apoyadas para la creación de proyectos pilotos de demostración agropecuaria</t>
  </si>
  <si>
    <t xml:space="preserve">Desarrollar cuatro campañas en el cuatrienio de alfabetización dirigidos especialmente a los adultos entre los 15 y 57 años.                                                        </t>
  </si>
  <si>
    <t>Numero de campañas de alfabetización desarrolladas para atender los adultos de 15 a 57 años</t>
  </si>
  <si>
    <t xml:space="preserve">Garantizar la cobertura  del servicio de  transporte escolar al  100%  de los estudiantes del área  rural a la cabecera municipal y centro poblado.                                    </t>
  </si>
  <si>
    <t>Porcentaje de estudiantes del área rural con servicio de transporte escolar al casco urbano del El Guacamayo y Centro Poblado ( Meta de Mantenimiento)</t>
  </si>
  <si>
    <t xml:space="preserve">Construir Mejorar y remodelar la infraestructura de las dos instituciones educativas del Municipio priorizando en salas de bilingüismo y aula múltiple y teatro corregimiento.                       </t>
  </si>
  <si>
    <t xml:space="preserve">Numero de Instituciones educativas mejoradas y remodeladas ( Meta de Mantenimiento) </t>
  </si>
  <si>
    <t xml:space="preserve">Fortalecer las dos Instituciones educativas del Municipio mediante el pago de los servicios públicos de acueducto, alcantarillado, aseo y energía eléctrica.                      </t>
  </si>
  <si>
    <t>Numero de Instituciones educativas fortalecidas mediante el pago de los servicios públicos domiciliarios (Meta de Mantenimiento)</t>
  </si>
  <si>
    <t xml:space="preserve">Capacitar al 100% de los estudiantes en pruebas de estado ICFES.                                                                </t>
  </si>
  <si>
    <t xml:space="preserve">Porcentaje de estudiantes de ultimo año capacitados en pruebas de estado ICFES </t>
  </si>
  <si>
    <t xml:space="preserve">Garantizar el subsidio escolar (Kits escolares y otros) a 400 niños  de escasos recursos del Municipio.                </t>
  </si>
  <si>
    <t>Numero de niños de escasos recursos subsidiados con Kit. escolares y otros ( Meta de Mantenimiento)</t>
  </si>
  <si>
    <t xml:space="preserve">Garantizar  cobertura  de afiliación al régimen subsidiado al +100/100 de la población  determinados por normas en los puntajes del SISBEN                                             </t>
  </si>
  <si>
    <t>Porcentaje de cobertura de afiliación al  Régimen Subsidiado garantizado a la población de acuerdo a los puntajes del SISBEN dados por norma (Meta de Mantenimiento)</t>
  </si>
  <si>
    <t>Promover mediante 4 campañas de sensibilización al sistema de seguridad social en salud para la afiliación al régimen contributivo de la población con capacidad de pago.</t>
  </si>
  <si>
    <t>Numero de Campañas  de sensibilización para la afiliación al régimen contributivo dirigidas a la población con capacidad de pago</t>
  </si>
  <si>
    <t>Porcentaje de actividades de Salud Publica logradas (Meta de Mantenimiento)</t>
  </si>
  <si>
    <t>Numero de Planes de Decenales de Salud Publica Formulados</t>
  </si>
  <si>
    <t>Desarrollar la estrategia APS (Atención Primaria en Salud) con énfasis en nutrición, a 250 familias del municipio.</t>
  </si>
  <si>
    <t>Numero de familias de la estrategias APS con énfasis en nutrición desarrolladas en el Municipio</t>
  </si>
  <si>
    <t xml:space="preserve">Realizar 12 Brigadas de salud en el cuatrienio en las diferentes veredas del municipio                               </t>
  </si>
  <si>
    <t>Numero de brigadas de Salud realizadas en las diferentes veredas del Municipio</t>
  </si>
  <si>
    <t xml:space="preserve">Mantener la cobertura del subsidio de alimentación escolar. ( 300 anuales).                                                        </t>
  </si>
  <si>
    <t>Numero de Subsidios de alimentación escolar entregados a niños ( Meta de Mantenimiento)</t>
  </si>
  <si>
    <t xml:space="preserve">Atender 70 niños al año con el PROGRAMA DE COMPLEMENTACIÓN ALIMENTARIA                     </t>
  </si>
  <si>
    <t>Numero de Niños atendidos con el Programa de Complementación alimentaria ( Meta de Mantenimiento)</t>
  </si>
  <si>
    <t xml:space="preserve">Mantenimiento y reparación  de 4 restaurantes escolares. </t>
  </si>
  <si>
    <t>Numero de restaurantes escolares mantenidos y reparados.</t>
  </si>
  <si>
    <t>Fortalecimiento  y apoyo de la comisarías de familia municipal mediante la contratación de comisario y sicólogo</t>
  </si>
  <si>
    <t>Numero de Comisarías de familia Fortalecidas y apoyadas mediante la contratación de comisario y sicólogo ( Meta de Mantenimiento)</t>
  </si>
  <si>
    <t xml:space="preserve">Realizar 8 campañas de capacitaciones  de sensibilización de abandono, reestablecimiento de derechos, maltrato intrafamiliar, drogadicción, abuso sexual, alcoholismo y la importancia de la denuncia, semana del buen trato.                                   </t>
  </si>
  <si>
    <t>Numero de Campañas de capacitación para la sensibilización en temas de abandono, reestablecimiento de derechos, maltrato intrafamiliar, drogadicción, abuso sexual, alcoholismo y la importancia de la denuncia realizadas</t>
  </si>
  <si>
    <t xml:space="preserve">Realizar 8 campañas y capacitaciones sobre prevención de mortalidad materna, mortalidad infantil y beneficios de la lactancia materna                                                 </t>
  </si>
  <si>
    <t>Numero de campañas y capacitaciones sobre prevención de mortalidad materna, mortalidad infantil y beneficios de la lactancia materna realizadas</t>
  </si>
  <si>
    <t xml:space="preserve">Realizar 4 campañas "TODOS CON REGISTRO CIVIL Y NUIP".                                                                  </t>
  </si>
  <si>
    <t>Numero de campañas TODOS CON REGISTRO CIVIL Y NUIP Realizadas.</t>
  </si>
  <si>
    <t xml:space="preserve">Realizar 4 Actividades de cultura y recreación para el adulto mayor                                                                   </t>
  </si>
  <si>
    <t>Numero de actividades de cultura y recreación realizadas para atender el adulto mayor</t>
  </si>
  <si>
    <t xml:space="preserve">Entrega de Subsidios alimentarios a 200 adultos mayores anualmente                                                    </t>
  </si>
  <si>
    <t>Numero de subsidios de alimentación entregados para atender la población adulto mayor (Meta de Mantenimiento)</t>
  </si>
  <si>
    <t xml:space="preserve">Mantener convenio con el Hogar del anciano para atender a Adultos mayores en abandono. (7 adultos anuales)        </t>
  </si>
  <si>
    <t>Numero de adultos mayores atendidos mediante la celebración de un convenio con el hogar del anciano de contratación para atender adultos mayores abandonados (Meta de Mantenimiento)</t>
  </si>
  <si>
    <t xml:space="preserve">Atención Integral al 100% de la población desplazada. </t>
  </si>
  <si>
    <t>Porcentaje de población en situación de desplazamiento atendida</t>
  </si>
  <si>
    <t xml:space="preserve">Elaboración, adopción y seguimiento del Plan Integral Único.                                                                                                                                                                                </t>
  </si>
  <si>
    <t>Porcentaje de la elaboración del PIU Elaborado - adoptado y con seguimiento por parte del Municipio</t>
  </si>
  <si>
    <t xml:space="preserve">Apoyo y reactivación del Comité Municipal de discapacidad </t>
  </si>
  <si>
    <t>Numero de Comites de discapacidad apoyados y reactivados</t>
  </si>
  <si>
    <t xml:space="preserve">Gestionar 4 capacitaciones  en actividades productivas que generen ingresos a las madres cabeza de hogar             </t>
  </si>
  <si>
    <t>Numero de capacitaciones en actividades productivas que generen ingresos dirigidas a las madres cabeza de familia</t>
  </si>
  <si>
    <t xml:space="preserve">Reactivar y apoyar la asociación de Madres Cabezas de familia.                                                                   </t>
  </si>
  <si>
    <t>Numero de Asociaciones de madres cabeza de familia apoyadas y reactivadas</t>
  </si>
  <si>
    <t xml:space="preserve">Apoyar la dimensión de identificación (registros civiles, cedulas, precedulas, libretas militares,  actualización sisben a familias de red unidos. (entrega de 17 libretas militares a las familias de escasos recursos del municipio RED UNIDOS)                                                           </t>
  </si>
  <si>
    <t>Indicador: Numero de libretas militares entregadas a los jóvenes de las familias de la RED UNIDOS</t>
  </si>
  <si>
    <t xml:space="preserve">Apoyar la estrategia de la Red Unidos en el Municipio  que incluya permanentemente dentro de los programas sociales  y otros que permitan el cumplimiento de logros a las familias con pobreza extrema en un porcentaje del 40% de familias y /o personas de la meta por programa                        </t>
  </si>
  <si>
    <t>Numero de estrategias de la RED UNIDOS apoyadas para vincular dentro de los programas sociales por lo menos a un 40% de las familias en extrema pobreza en los programas sociales del Municipio ( Meta de Mantenimiento)</t>
  </si>
  <si>
    <t xml:space="preserve">Capacitación a 8 integrantes del Comité de Atención y prevención de desastres durante cada año.                  </t>
  </si>
  <si>
    <t>Numero de integrantes del CLOPAD capacitados</t>
  </si>
  <si>
    <t xml:space="preserve">Fortalecimiento del CLOPAD municipal.                    </t>
  </si>
  <si>
    <t>Numero de CLOPAD fortalecidos en el Municipio</t>
  </si>
  <si>
    <t xml:space="preserve">Realización de cuatro campañas de prevención de desastres en el cuatrienio.                                                     </t>
  </si>
  <si>
    <t>Numero de Campañas de prevención de desastres realizadas en el Municipio</t>
  </si>
  <si>
    <t xml:space="preserve">Atención al 100% de los desastres naturales presentados durante el cuatrienio.                                            </t>
  </si>
  <si>
    <t>Porcentaje de desastres naturales atendidos en el Municipio (Meta de Mantenimiento)</t>
  </si>
  <si>
    <t xml:space="preserve">Creación de cuerpo de bomberos voluntarios y defensa civil para la Prestación del servicio de prevención y control de incendios durante los doce meses del año, a través de los Bomberos Voluntarios del Municipio.                                     </t>
  </si>
  <si>
    <t>Numero de meses al año de prestación del servicio de prevención y control de incendios a través del grupo de bomberos voluntarios ( Meta de Mantenimiento )</t>
  </si>
  <si>
    <t xml:space="preserve">Realizar el  Mantenimiento y Mejoramiento del Acueducto Municipal y el del corregimiento de Santa Rita.            </t>
  </si>
  <si>
    <t>Numero de Acueductos del casco urbano y centro poblado mantenidos y mejorados en el Municipio</t>
  </si>
  <si>
    <t xml:space="preserve">Realizar el Mantenimiento y Mejoramiento de la Planta de Tratamiento de Agua Potable.                                </t>
  </si>
  <si>
    <t>Numero de PTAP del casco Urbano del Municipio Mantenidas y Mejoradas</t>
  </si>
  <si>
    <t xml:space="preserve">Dotación de un kit (2 utensilios) de laboratorio que mejore los procedimientos de operación de las Plantas de Tratamiento de agua potable                                  </t>
  </si>
  <si>
    <t>Numero de KIT de Laboratorio entregados como dotación para mejorar los procedimientos de operación de la PTAP del Municipio</t>
  </si>
  <si>
    <t xml:space="preserve">Realizar cuatro estudios de preinversión durante el cuatrienio.                                                             </t>
  </si>
  <si>
    <t xml:space="preserve">Numero de estudios de preinversión realizados </t>
  </si>
  <si>
    <t xml:space="preserve">Ampliación y mejoramiento de seis Acueductos comunitarios                                                          </t>
  </si>
  <si>
    <t>Numero de acueductos comunitarios Ampliados y Mejorados en el Municipio</t>
  </si>
  <si>
    <t xml:space="preserve">Diagnostico de 4  acueductos veredales y urbanos logrando su organización                                                       </t>
  </si>
  <si>
    <t>Numero de Acueductos veredales y urbanos diagnosticados y organizados</t>
  </si>
  <si>
    <t xml:space="preserve">Publicación del 100% de la información correspondiente a los servicios públicos en el SUI.                               </t>
  </si>
  <si>
    <t>Porcentaje de Publicación de la información correspondiente a lo servicios Públicos  SUI</t>
  </si>
  <si>
    <t xml:space="preserve">Seguimiento y ejecución del programa AYUEDA para el ahorro y uso eficiente del agua.                                  </t>
  </si>
  <si>
    <t>Porcentaje de Programas del AYUEDA seguidos y ejecutados</t>
  </si>
  <si>
    <t xml:space="preserve">Seguimiento y ejecución del programa Plan de saneamiento y manejo de vertimientos PSMV.                              </t>
  </si>
  <si>
    <t>Porcentaje de Programas del PSMV seguidos y ejecutados</t>
  </si>
  <si>
    <t xml:space="preserve">Subsidio de AAA para 200 familias de estratos 1, 2 y 3. </t>
  </si>
  <si>
    <t>Numero de Subsidios de servicios Públicos entregados a los estratos 1,2 y 3 en el Municipio</t>
  </si>
  <si>
    <t xml:space="preserve">Ejecutar el 100% de Programa Integral de Residuos sólidos PGIRS de acuerdo a los compromisos del estudio incluyendo el manejo de los residuos sólidos en el sector rural. </t>
  </si>
  <si>
    <t>Porcentaje de Programas del PGIRS ejecutados de acuerdo al Programa</t>
  </si>
  <si>
    <t xml:space="preserve">Recuperación y reforestación de 10000 m2 en las rondas de ríos y quebradas. </t>
  </si>
  <si>
    <t>Numero de metros cuadrados de rondas de ríos y quebradas recuperados y reforestados</t>
  </si>
  <si>
    <t xml:space="preserve">Construcción de 20 unidades Sanitarias en la zona rural. </t>
  </si>
  <si>
    <t>Numero de Unidades Sanitarias construidas en la zona rural del Municipio.</t>
  </si>
  <si>
    <t xml:space="preserve">Exaltación y promoción de cinco sitios geográficos e históricos del municipio.                                          </t>
  </si>
  <si>
    <t>Numero de sitios históricos y geográficos exaltados y promocionados en el Municipio</t>
  </si>
  <si>
    <t xml:space="preserve">Diseño y ejecución de un proyecto de recuperación del patrimonio histórico-cultural.                                       </t>
  </si>
  <si>
    <t>Porcentaje de ejecución y diseño del proyecto recuperación del patrimonio histórico cultural del Municipio</t>
  </si>
  <si>
    <t xml:space="preserve">Apoyar y/o realizar cuatro encuentros socioculturales y artísticos  en el cuatrienio que integran a la comunidad y fortalecen la identidad cultural.                                 </t>
  </si>
  <si>
    <t>Numero de encuentros Socioculturales y artísticos que fortalezcan la identidad cultural realizados en el Municipio</t>
  </si>
  <si>
    <t xml:space="preserve">Apoyo y fortalecimiento de la escuela de Música de el Municipio de El Guacamayo, con un instructor de música. </t>
  </si>
  <si>
    <t>Numero de escuelas de Música apoyadas y fortalecidas en el Municipio ( Meta de Mantenimiento )</t>
  </si>
  <si>
    <t xml:space="preserve">Dotación de la Biblioteca Municipal.                          </t>
  </si>
  <si>
    <t>Numero de Bibliotecas Publicas Municipales Dotadas</t>
  </si>
  <si>
    <t xml:space="preserve">Mantenimiento, mejoramiento y /o adecuación de cuatro escenarios deportivos y construcción sede recreacional santa Rita del Opón.                                             </t>
  </si>
  <si>
    <t>Numero de escenarios Deportivos Mantenidos - mejorados y adecuados en el Municipio y construcción sede recreacional Santa Rita del Opón</t>
  </si>
  <si>
    <t xml:space="preserve">Construcción segunda etapa del polideportivo de santa Rita. </t>
  </si>
  <si>
    <t>Numero de polideportivos de santa rita adecuados y construidos</t>
  </si>
  <si>
    <t xml:space="preserve">Dotación de implementos deportivos a seis escenarios deportivos.                                                                </t>
  </si>
  <si>
    <t>Numero de escenarios deportivos dotados con implementos deportivos</t>
  </si>
  <si>
    <t xml:space="preserve">Realización de cinco jornadas  al año con actividades de caminatas – aeróbicos y actividades de sano esparcimiento </t>
  </si>
  <si>
    <t>Numero de jornadas de actividades caminatas – aeróbicos y actividades de sano esparcimiento realizadas en el Municipio</t>
  </si>
  <si>
    <t xml:space="preserve">Promocionar cuatro encuentros deportivos para la integración de las escuelas y comunidad en general durante el cuatrienio                                                          </t>
  </si>
  <si>
    <t>Numero de encuentros deportivos para la intregracion de escuelas y comunidad en general realizadas en el Municipio</t>
  </si>
  <si>
    <t xml:space="preserve">Efectuar anualmente la semana deportiva y cultural vinculando las colonias y municipios vecinos, urbanos y rurales y olimpiadas campesinas en el Corregimiento de santa Rita. </t>
  </si>
  <si>
    <t>Numero de semanas deportivas y culturales vinculando colonias y municipios vecinos realizadas en el Municipio</t>
  </si>
  <si>
    <t xml:space="preserve">Mantenimiento de 40 Km. de vías terciarias y caminos de herradura al año y gestión para adquisición de maquinaria para el mantenimiento de las mismas.                                                      </t>
  </si>
  <si>
    <t>Numero de kilómetros de vías terciarias y caminos de herradura mantenidos en el Municipio ( Meta de Mantenimiento )</t>
  </si>
  <si>
    <t xml:space="preserve">Desmonte de 10 Hectáreas de zona no boscosa en el año. </t>
  </si>
  <si>
    <t xml:space="preserve">Numero de Hectáreas de zona no boscosa de las vías desmontadas ( Macaneo ) </t>
  </si>
  <si>
    <t xml:space="preserve">Mantenimiento de 30 Kilómetros de la Vía secundaria El Guacamayo - Contratación- Santa Rita_ santa Helena del Opón- La Aguada.                                                     </t>
  </si>
  <si>
    <t>Numero de Kilómetros de vías secundarias mantenidas en el Municipio ( Meta de Mantenimiento )</t>
  </si>
  <si>
    <t>Numero de proyectos de Impacto Regional realizados</t>
  </si>
  <si>
    <t xml:space="preserve">Construcción dos kilómetros de placa huellas.               </t>
  </si>
  <si>
    <t>numero de ml de placa huellas construidas en las vías del Municipio</t>
  </si>
  <si>
    <t xml:space="preserve">Construir durante el cuatrienio 20 obras de arte en concreto ( Alcantarillas - Box Cullber -cunetas etc)                     </t>
  </si>
  <si>
    <t>Numero de obras de arte Alcantarillas - Box Cullber -cunetas etc construidas en las vías del Municipio</t>
  </si>
  <si>
    <t xml:space="preserve">Mantenimiento de  8 puentes peatonales en el cuatrienio, en el municipio                                                          </t>
  </si>
  <si>
    <t xml:space="preserve">Mantenimiento y ampliación del alumbrado público en el 20% del área de los centros poblados                         </t>
  </si>
  <si>
    <t>Porcentaje del área de los centros poblados mantenidos y ampliados con alumbrado publico</t>
  </si>
  <si>
    <t xml:space="preserve">Gestionar la instalación de redes de gas domiciliario en el casco urbano y corregimiento del municipio, a 80 usuarios.                   </t>
  </si>
  <si>
    <t>Numero de usuarios vinculados al programa de gas domiciliario en el casco urbano del Municipio y corregimiento.</t>
  </si>
  <si>
    <t xml:space="preserve">Mantenimiento y adecuación de 80 m2 de las instalaciones del Palacio Municipal.                                                </t>
  </si>
  <si>
    <t>Numero de Metros cuadrados del palacio Municipal mantenidos y adecuados</t>
  </si>
  <si>
    <t xml:space="preserve">Mantener y recuperar al menos 2000 m2 de parque principal y el del corregimiento de santa Rita del Opón  durante el cuatrienio.                                                                </t>
  </si>
  <si>
    <t>Numero de metros cuadrados del parque principal mantenidos y recuperados ( Meta de Mantenimiento )</t>
  </si>
  <si>
    <t xml:space="preserve">Gestionar la realización del estudio de riesgos y amenazas del municipio.                                                          </t>
  </si>
  <si>
    <t>Numero de estudios y amenazas realizados en el Municipio</t>
  </si>
  <si>
    <t xml:space="preserve">Pago de salarios y prestaciones sociales del inspector de policía municipal.                                                      </t>
  </si>
  <si>
    <t>Numero de inspectores de policía con pago de salarios y prestaciones sociales ( Meta de Mantenimiento)</t>
  </si>
  <si>
    <t xml:space="preserve">Pagar los servicios públicos domiciliarios de la estación de policía Municipal.                                                    </t>
  </si>
  <si>
    <t>Numero de estaciones de Policia apoyadas con el pago de los servicios Públicos (Meta de Mantenimiento)</t>
  </si>
  <si>
    <t xml:space="preserve">Construir, mantener o adecuar al menos 100 m2 de la estación de policía Municipal.                                    </t>
  </si>
  <si>
    <t>Numero de metros cuadrados de estación de policía construidos o adecuados en el municipio</t>
  </si>
  <si>
    <t xml:space="preserve">Apoyo a la Policía Nacional en cuatro programas que adelante en la comunidad de El Guacamayo.                  </t>
  </si>
  <si>
    <t>Numero de programas adelantados por la policía con la comunidad apoyados por la administración Municipal</t>
  </si>
  <si>
    <t xml:space="preserve">Disponer de un centro de recepción del menor infractor y contraventor HOGAR DE PASO                                 </t>
  </si>
  <si>
    <t>Numero de convenios o contratos celebrados por  año para el HOGAR DE PASO del Municipio</t>
  </si>
  <si>
    <t xml:space="preserve">Capacitar a 10 personas de la comunidad como promotores de convivencia ciudadana                                            </t>
  </si>
  <si>
    <t xml:space="preserve">Numero de personas capacitadas como promotores de convivencia </t>
  </si>
  <si>
    <t xml:space="preserve">Realizar cuatro consejos de seguridad municipal y de orden público.                                                                    </t>
  </si>
  <si>
    <t>Numero de concejos de seguridad y orden adelantados en el Municipio</t>
  </si>
  <si>
    <t xml:space="preserve">Apoyar cuatro planes operativos para la expedición de medidas administrativas para prevenir la comisión de los delitos y contravenciones, de la Fuerza Publica.             </t>
  </si>
  <si>
    <t>Numero de planes operativos adelantados por la fuerza publica apoyados por la administración Municipal</t>
  </si>
  <si>
    <t xml:space="preserve">Capacitación de tres funcionarios de la administración al año.                                                                         </t>
  </si>
  <si>
    <t>Numero de Funcionarios de la administración Municipal capacitados</t>
  </si>
  <si>
    <t xml:space="preserve">Realización del Plan de desarrollo Municipal.                                     </t>
  </si>
  <si>
    <t>Numero de Planes de Desarrollo Realizados en el Municipio</t>
  </si>
  <si>
    <t xml:space="preserve">Realización de dos acciones al año encaminadas al fortalecimiento en la eficiencia de las Secretarias de despacho.                                                                  </t>
  </si>
  <si>
    <t>Numero de acciones encamidas al fortalecimiento de las secretarias realizadas en el Municipio ( Meta de Mantenimiento )</t>
  </si>
  <si>
    <t xml:space="preserve">Actualización permanente de la herramienta de focalización del SISBEN.                                                           </t>
  </si>
  <si>
    <t>Porcentaje de la actualización de la Herramienta SISBEN (Meta de Mantenimiento)</t>
  </si>
  <si>
    <t xml:space="preserve">Realización dos veces al año eventos “CONSEJOS COMUNALES”.                                                        </t>
  </si>
  <si>
    <t>Numero de eventos Concejos Comunales realizados en el Municipio</t>
  </si>
  <si>
    <t xml:space="preserve">Programa Apoyo administrativo y logístico para el buen funcionamiento del Consejo Territorial de Planeación. </t>
  </si>
  <si>
    <t>Numero de Concejos territoriales de Planeación Apoyados</t>
  </si>
  <si>
    <t>ND</t>
  </si>
  <si>
    <t>Numero de Puentes peatonales mantenidos en el Municipio</t>
  </si>
  <si>
    <t>CODIGO SSEPPI</t>
  </si>
  <si>
    <t>NOMBRE INDICADOR</t>
  </si>
  <si>
    <t>FUENTE FINANCIACION 2012</t>
  </si>
  <si>
    <t>EPSAGRO</t>
  </si>
  <si>
    <t>GOBIERNO</t>
  </si>
  <si>
    <t>ALCALDE</t>
  </si>
  <si>
    <t>PLANEACION</t>
  </si>
  <si>
    <t>HACIENDA</t>
  </si>
  <si>
    <t>SALUD</t>
  </si>
  <si>
    <t>DESARROLLO SOCIAL</t>
  </si>
  <si>
    <t>COMISARÍA DE FAMILIA</t>
  </si>
  <si>
    <t>CÓDIGO</t>
  </si>
  <si>
    <t>PROGRAMADO 2012</t>
  </si>
  <si>
    <t>EJECUTADO VIGENCIA 2012</t>
  </si>
  <si>
    <t xml:space="preserve">META PRODUCTO PARA EL CUATRIENIO </t>
  </si>
  <si>
    <t>PROYECTO DE INVERSION</t>
  </si>
  <si>
    <t>META PROYECTO</t>
  </si>
  <si>
    <t>VALOR PROGRAMADO VIGENCIA 2012</t>
  </si>
  <si>
    <t>DEPENDENCIA RESPONSABLE</t>
  </si>
  <si>
    <t>1.1</t>
  </si>
  <si>
    <t>SECTOR: AGROPECUARIO</t>
  </si>
  <si>
    <t>1.2</t>
  </si>
  <si>
    <t>COMERCIO Y TURISMO</t>
  </si>
  <si>
    <t>2.1</t>
  </si>
  <si>
    <t>EDUCACION</t>
  </si>
  <si>
    <t>2.2</t>
  </si>
  <si>
    <t>2.3</t>
  </si>
  <si>
    <t>NUTRICIÓN Y ALIMENTACIÓN</t>
  </si>
  <si>
    <t>2.4</t>
  </si>
  <si>
    <t>INFANCIA, ADOLESCENCIA Y FAMILIA</t>
  </si>
  <si>
    <t>2.5</t>
  </si>
  <si>
    <t>ATENCIÓN A GRUPOS VULNERABLES</t>
  </si>
  <si>
    <t>2.6</t>
  </si>
  <si>
    <t>ATENCIÓN Y PREVENCIÓN DE DESASTRES</t>
  </si>
  <si>
    <t>2.8</t>
  </si>
  <si>
    <t>AGUA POTABLE Y SANEAMIENTO BÁSICO</t>
  </si>
  <si>
    <t>2.9</t>
  </si>
  <si>
    <t>CULTURA</t>
  </si>
  <si>
    <t>2.10</t>
  </si>
  <si>
    <t>DEPORTE Y RECREACIÓN</t>
  </si>
  <si>
    <t>3.1</t>
  </si>
  <si>
    <t>INFRAESTRUCTURA VIAL</t>
  </si>
  <si>
    <t>3.2</t>
  </si>
  <si>
    <t>ENERGÉTICO</t>
  </si>
  <si>
    <t>3.3</t>
  </si>
  <si>
    <t>EQUIPAMIENTO Y ESPACIO PUBLICO</t>
  </si>
  <si>
    <t>4.1</t>
  </si>
  <si>
    <t>MEDIO AMBIENTE</t>
  </si>
  <si>
    <t>5.1</t>
  </si>
  <si>
    <t>5.2</t>
  </si>
  <si>
    <t>DESARROLLO INSTITUCIONAL</t>
  </si>
  <si>
    <t>1.1.1</t>
  </si>
  <si>
    <t>1.1.2</t>
  </si>
  <si>
    <t>1.2.1</t>
  </si>
  <si>
    <t>2.1.1</t>
  </si>
  <si>
    <t>2.1.2</t>
  </si>
  <si>
    <t>2.1.3</t>
  </si>
  <si>
    <t>2.1.4</t>
  </si>
  <si>
    <t>2.1.5</t>
  </si>
  <si>
    <t>2.1.6</t>
  </si>
  <si>
    <t>2.1.7</t>
  </si>
  <si>
    <t>2.2.1</t>
  </si>
  <si>
    <t>2.2.2</t>
  </si>
  <si>
    <t>2.2.3</t>
  </si>
  <si>
    <t>2.3.1</t>
  </si>
  <si>
    <t>2.3.2</t>
  </si>
  <si>
    <t>2.4.1</t>
  </si>
  <si>
    <t>2.4.2</t>
  </si>
  <si>
    <t>2.5.1</t>
  </si>
  <si>
    <t>2.5.2</t>
  </si>
  <si>
    <t>2.5.3</t>
  </si>
  <si>
    <t>2.5.4</t>
  </si>
  <si>
    <t>2.6.1</t>
  </si>
  <si>
    <t>2.6.2</t>
  </si>
  <si>
    <t>2.6.3</t>
  </si>
  <si>
    <t>2.8.1</t>
  </si>
  <si>
    <t>2.8.3</t>
  </si>
  <si>
    <t>2.8.4</t>
  </si>
  <si>
    <t>2.8.5</t>
  </si>
  <si>
    <t>2.8.6</t>
  </si>
  <si>
    <t>2.8.7</t>
  </si>
  <si>
    <t>2.8.8</t>
  </si>
  <si>
    <t>2.8.9</t>
  </si>
  <si>
    <t>2.9.1</t>
  </si>
  <si>
    <t>2.9.2</t>
  </si>
  <si>
    <t>2.9.3</t>
  </si>
  <si>
    <t>2.10.1</t>
  </si>
  <si>
    <t>2.10.2</t>
  </si>
  <si>
    <t>2.10.3</t>
  </si>
  <si>
    <t>3.1.2</t>
  </si>
  <si>
    <t>3.1.3</t>
  </si>
  <si>
    <t>3.1.4</t>
  </si>
  <si>
    <t>3.2.2</t>
  </si>
  <si>
    <t>3.2.3</t>
  </si>
  <si>
    <t>3.3.1</t>
  </si>
  <si>
    <t>4.1.2</t>
  </si>
  <si>
    <t>5.1.1</t>
  </si>
  <si>
    <t>5.2.1</t>
  </si>
  <si>
    <t>5.2.2</t>
  </si>
  <si>
    <t>5.2.3</t>
  </si>
  <si>
    <t>PROMOCIÓN DE MECANISMOS DE ASOCIACIÓN Y ALIANZA DE PRODUCTORES</t>
  </si>
  <si>
    <t>ASISTENCIA TÉCNICA Y CAPACITACIÓN A PRODUCTORES AGROPECUARIOS</t>
  </si>
  <si>
    <t>PLAN MUNICIPAL DE TURISMO</t>
  </si>
  <si>
    <t>MEJORAMIENTO Y DOTACIÓN DE AYUDAS DIDÁCTICAS EN LAS INSTALACIONES EDUCATIVAS DEL MUNICIPIO</t>
  </si>
  <si>
    <t>FORTALECIMIENTO DE LOS PROGRAMAS DE EDUCACIÓN FORMAL Y NO FORMAL A LA POBLACIÓN ADULTA</t>
  </si>
  <si>
    <t>TRANSPORTE ESCOLAR</t>
  </si>
  <si>
    <t>MEJORAMIENTO Y REMODELACIÓN DE LOS PLANTELES EDUCATIVOS</t>
  </si>
  <si>
    <t>PAGO DE SERVICIOS PÚBLICOS DE LAS INSTALACIONES EDUCATIVAS</t>
  </si>
  <si>
    <t>CAPACITACIÓN</t>
  </si>
  <si>
    <t>SUBSIDIO A LA POBLACIÓN ESCOLAR DEL MUNICIPIO</t>
  </si>
  <si>
    <t>CONSOLIDACIÓN Y MANTENIMIENTO DEL RÉGIMEN SUBSIDIADO Y PROMOCION AL REGIMEN CONTRIBUTIVO.</t>
  </si>
  <si>
    <t>FORTALECIMIENTO DE LAS ACCIONES DE SALUD PUBLICA  EN ARMONÍA CON LA LEGISLACION DEL MINISTERIO DE SALUD Y PROTECCIÓN SOCIAL</t>
  </si>
  <si>
    <t>PRESTACIÓN DE SERVICIOS DE SALUD A LA POBLACIÓN POBRE Y VULNERABLE MEDIANTE CAMPAÑAS  DE SALUD EN ACCIONES NO POS-S Y POS.</t>
  </si>
  <si>
    <t>ALIMENTACIÓN ESCOLAR.</t>
  </si>
  <si>
    <t>PROGRAMA DE COMPLEMENTACION ALIMENTARIA</t>
  </si>
  <si>
    <t>MANTENIMIENTO DE LA INFRAESTRUCTURA DE RESTAURANTES ESCOLARES.</t>
  </si>
  <si>
    <t>FORTALECIMIENTO Y APOYO DE LA COMISARÍA DE FAMILIA</t>
  </si>
  <si>
    <t>ATENCIÓN A LA INFANCIA, ADOLESCENCIA Y FAMILIA</t>
  </si>
  <si>
    <t>PROTECCION Y ATENCIÓN DE LA POBLACIÓN DE ADULTOS MAYORES</t>
  </si>
  <si>
    <t>ATENCIÓN A LA POBLACIÓN DESPLAZADA</t>
  </si>
  <si>
    <t>ATENCIÓN A LA POBLACIÓN INFANTIL, MADRES CABEZA DE HOGAR Y POBLACIÓN CON DEFICIENCIA Y DISCAPACIDAD.</t>
  </si>
  <si>
    <t>ATENCION A LA POBREZA EXTREMA RED UNIDOS</t>
  </si>
  <si>
    <t>PREVENCIÓN DE DESASTRES</t>
  </si>
  <si>
    <t>ATENCIÓN DE DESASTRES.</t>
  </si>
  <si>
    <t>PREVENCIÓN Y CONTROL DE INCENDIOS Y DEMAS CALAMIDADES CONEXAS</t>
  </si>
  <si>
    <t>AMPLIACIÓN Y MEJORAMIENTO DE LA RED DE ACUEDUCTO URBANO Y SISTEMA DE TRATAMIENTO</t>
  </si>
  <si>
    <t>PREINVERSIÓN EN DISEÑOS, ESTUDIOS E INTERVENTORÍAS DE ACUEDUCTOS Y ALCANTARILLADOS</t>
  </si>
  <si>
    <t>CONSTRUCCIÓN, AMPLIACIÓN Y MEJORAMIENTO DE LAS REDES DE ACUEDUCTOS COMUNITARIOS Y SISTEMA DE TRATAMIENTO</t>
  </si>
  <si>
    <t>IMPLEMENTACIÓN DE ESQUEMAS ORGANIZACIONALES PARA LA ADMINISTRACIÓN DE LOS SISTEMAS DE ACUEDUCTO Y ALCANTARILLADO.</t>
  </si>
  <si>
    <t>SUBSIDIOS DE SERVICIOS PÚBLICOS DOMICILIARIOS</t>
  </si>
  <si>
    <t>MANEJO INTEGRAL DE RESIDUOS SÓLIDOS</t>
  </si>
  <si>
    <t>CONSERVACIÓN, PROTECCIÓN Y REFORESTACIÓN DE MICROCUENCAS QUE ABASTECEN LOS SISTEMAS DE ACUEDUCTOS.</t>
  </si>
  <si>
    <t>SANEAMIENTO BASICO RURAL</t>
  </si>
  <si>
    <t>RECUPERACIÓN DEL PATRIMONIO HISTÓRICO, NATURAL Y CULTURAL.</t>
  </si>
  <si>
    <t>PROMOCIÓN DE LOS VALORES ARTISTICOS Y CULTURALES</t>
  </si>
  <si>
    <t>MANTENIMIENTO Y DOTACIÓN DE LA BIBLIOTECA MUNICIPAL</t>
  </si>
  <si>
    <t>CONSTRUCCIÓN, MANTENIMIENTO Y MEJORAMIENTO DE ESCENARIOS DEPORTIVOS.</t>
  </si>
  <si>
    <t>DOTACIÓN DE ESCENARIOS DEPORTIVOS.</t>
  </si>
  <si>
    <t>FOMENTO A LA PRÁCTICA DEL DEPORTE Y LA RECREACIÓN.</t>
  </si>
  <si>
    <t>MANTENIMIENTO Y MEJORAMIENTO DE LA INFRAESTRUCTURA VIAL MUNICIPAL.</t>
  </si>
  <si>
    <t>CONSTRUCCIÓN DE HUELLAS Y OBRAS DE ARTE DE CONCRETO EN LAS VÍAS  MUNICIPALES</t>
  </si>
  <si>
    <t>MANTENIMIENTO Y REPARACIÓN DE INFRAESTRUCTURA DE PUENTES.</t>
  </si>
  <si>
    <t>MANTENIMIENTO Y AMPLIACIÓN DEL ALUMBRADO PÚBLICO.</t>
  </si>
  <si>
    <t>GAS NATURAL FUENTE DE ENERGIA.</t>
  </si>
  <si>
    <t>CONSTRUCCIÓN Y MEJORAMIENTO DEL EQUIPAMIENTO MUNICIPAL</t>
  </si>
  <si>
    <t>INVESTIGACIÓN Y MITIGACIÓN DE AMENAZAS.</t>
  </si>
  <si>
    <t>FORTALECIMIENTO DE LA SEGURIDAD CIUDADANA</t>
  </si>
  <si>
    <t>FORTALECIMIENTO ADMINISTRATIVO Y FINANCIERO</t>
  </si>
  <si>
    <t>FORTALECIMIENTO Y DESARROLLO INSTITUCIONAL</t>
  </si>
  <si>
    <t>DESARROLLO COMUNITARIO.</t>
  </si>
  <si>
    <t>1.1.1.1</t>
  </si>
  <si>
    <t>1.1.1.2</t>
  </si>
  <si>
    <t>1.1.1.3</t>
  </si>
  <si>
    <t>1.1.2.1</t>
  </si>
  <si>
    <t>1.1.2.2</t>
  </si>
  <si>
    <t>1.1.2.3</t>
  </si>
  <si>
    <t>1.1.2.4</t>
  </si>
  <si>
    <t>1.1.2.6</t>
  </si>
  <si>
    <t>1.2.1.2</t>
  </si>
  <si>
    <t>1.2.1.4</t>
  </si>
  <si>
    <t>2.1.1.1</t>
  </si>
  <si>
    <t>2.1.1.2</t>
  </si>
  <si>
    <t>2.1.1.3</t>
  </si>
  <si>
    <t>2.1.1.4</t>
  </si>
  <si>
    <t>2.1.2.3</t>
  </si>
  <si>
    <t>2.1.3.1</t>
  </si>
  <si>
    <t>2.1.4.1</t>
  </si>
  <si>
    <t>2.1.5.1</t>
  </si>
  <si>
    <t>2.1.6.1</t>
  </si>
  <si>
    <t>2.1.7.1</t>
  </si>
  <si>
    <t>2.2.1.1</t>
  </si>
  <si>
    <t>2.2.1.2</t>
  </si>
  <si>
    <t>2.2.2.1</t>
  </si>
  <si>
    <t>2.2.2.2</t>
  </si>
  <si>
    <t>2.2.2.3</t>
  </si>
  <si>
    <t>2.2.3.2</t>
  </si>
  <si>
    <t>2.3.1.1</t>
  </si>
  <si>
    <t>2.3.2.1</t>
  </si>
  <si>
    <t>2.2.3.1</t>
  </si>
  <si>
    <t>2.4.1.1</t>
  </si>
  <si>
    <t>2.4.1.2</t>
  </si>
  <si>
    <t>2.4.2.1</t>
  </si>
  <si>
    <t>2.4.2.2</t>
  </si>
  <si>
    <t>2.5.1.1</t>
  </si>
  <si>
    <t>2.5.1.2</t>
  </si>
  <si>
    <t>2.5.1.3</t>
  </si>
  <si>
    <t>2.5.2.1</t>
  </si>
  <si>
    <t>2.5.2.2</t>
  </si>
  <si>
    <t>2.5.3.2</t>
  </si>
  <si>
    <t>2.5.3.3</t>
  </si>
  <si>
    <t>2.5.3.4</t>
  </si>
  <si>
    <t>2.5.4.1</t>
  </si>
  <si>
    <t>2.5.4.2</t>
  </si>
  <si>
    <t>2.6.1.1</t>
  </si>
  <si>
    <t>2.6.1.2</t>
  </si>
  <si>
    <t>2.6.1.3</t>
  </si>
  <si>
    <t>2.6.2.1</t>
  </si>
  <si>
    <t>2.6.3.2</t>
  </si>
  <si>
    <t>2.8.1.1</t>
  </si>
  <si>
    <t>2.8.1.2</t>
  </si>
  <si>
    <t>2.8.1.3</t>
  </si>
  <si>
    <t>2.8.3.1</t>
  </si>
  <si>
    <t>2.8.4.1</t>
  </si>
  <si>
    <t>2.8.5.1</t>
  </si>
  <si>
    <t>2.8.5.2</t>
  </si>
  <si>
    <t>2.8.5.3</t>
  </si>
  <si>
    <t>2.8.5.4</t>
  </si>
  <si>
    <t>2.8.6.1</t>
  </si>
  <si>
    <t>2.8.7.1</t>
  </si>
  <si>
    <t>2.8.8.1</t>
  </si>
  <si>
    <t>2.8.9.1</t>
  </si>
  <si>
    <t>2.9.1.1</t>
  </si>
  <si>
    <t>2.9.1.2</t>
  </si>
  <si>
    <t>2.9.2.2</t>
  </si>
  <si>
    <t>2.9.2.3</t>
  </si>
  <si>
    <t>2.9.3.2</t>
  </si>
  <si>
    <t>2.10.1.1</t>
  </si>
  <si>
    <t>2.10.1.2</t>
  </si>
  <si>
    <t>2.10.2.1</t>
  </si>
  <si>
    <t>2.10.3.1</t>
  </si>
  <si>
    <t>2.10.3.2</t>
  </si>
  <si>
    <t>3.1.2.1</t>
  </si>
  <si>
    <t>3.1.2.2</t>
  </si>
  <si>
    <t>3.1.2.3</t>
  </si>
  <si>
    <t>3.1.2.4</t>
  </si>
  <si>
    <t>3.1.3.1</t>
  </si>
  <si>
    <t>3.1.3.2</t>
  </si>
  <si>
    <t>3.1.4.2</t>
  </si>
  <si>
    <t>3.2.2.1</t>
  </si>
  <si>
    <t>3.2.3.1</t>
  </si>
  <si>
    <t>3.3.1.1</t>
  </si>
  <si>
    <t>3.3.1.2</t>
  </si>
  <si>
    <t>4.1.2.1</t>
  </si>
  <si>
    <t>5.1.1.1</t>
  </si>
  <si>
    <t>5.1.1.2</t>
  </si>
  <si>
    <t>5.1.1.3</t>
  </si>
  <si>
    <t>5.1.1.4</t>
  </si>
  <si>
    <t>5.1.1.5</t>
  </si>
  <si>
    <t>5.1.1.6</t>
  </si>
  <si>
    <t>5.1.1.7</t>
  </si>
  <si>
    <t>5.1.1.8</t>
  </si>
  <si>
    <t>5.2.1.2</t>
  </si>
  <si>
    <t>5.2.1.3</t>
  </si>
  <si>
    <t>5.2.2.1</t>
  </si>
  <si>
    <t>5.2.2.2</t>
  </si>
  <si>
    <t>5.2.3.1</t>
  </si>
  <si>
    <t>5.2.3.2</t>
  </si>
  <si>
    <t xml:space="preserve">Capacitación en programas Agropecuario.  </t>
  </si>
  <si>
    <t xml:space="preserve">Fortalecimiento de cadenas productivas            </t>
  </si>
  <si>
    <t xml:space="preserve">Asesoría y capacitación en manejo de proyectos de seguridad alimentaria                          </t>
  </si>
  <si>
    <t>Numero de cadenas productivas mantenidas y fortalecidas</t>
  </si>
  <si>
    <t>Numero de pequeños productores capacitados</t>
  </si>
  <si>
    <t xml:space="preserve">capacitar 200 pequeños productores en manejo de proyectos de seguridad alimentaria                        </t>
  </si>
  <si>
    <t xml:space="preserve">Capacitación de 60  productores agrícolas en proyectos de diversificación con asesoria del SENA    </t>
  </si>
  <si>
    <t>Numero de productores agrícolas capacitados</t>
  </si>
  <si>
    <t xml:space="preserve">Capacitación en proyectos de diversificación con asesoria del SENA  </t>
  </si>
  <si>
    <t xml:space="preserve">Capacitación de 60  productores agrícolas              </t>
  </si>
  <si>
    <t xml:space="preserve">Capacitación en producción de especies menores </t>
  </si>
  <si>
    <t>Capacitar 200 familias del municipio</t>
  </si>
  <si>
    <t>Numero de Familias capacitadas</t>
  </si>
  <si>
    <t xml:space="preserve">campañas de prevención y control de enfermedades.                   </t>
  </si>
  <si>
    <t xml:space="preserve">100% de los vacunos en campañas de prevención y control de enfermedades.                   </t>
  </si>
  <si>
    <t>mejoramiento Genético a los productores lecheros y cárnicos</t>
  </si>
  <si>
    <t xml:space="preserve">10 productores del Municipio </t>
  </si>
  <si>
    <t xml:space="preserve">asistencia técnica agropecuaria al 100% de los productores agropecuarios                                     </t>
  </si>
  <si>
    <t xml:space="preserve">Plan de desarrollo turístico Municipal </t>
  </si>
  <si>
    <t xml:space="preserve">Consejo Municipal de turismo </t>
  </si>
  <si>
    <t xml:space="preserve">Dotación de material didáctico – mobiliario y laboratorios </t>
  </si>
  <si>
    <t xml:space="preserve">dos instituciones educativa del Municipio.                </t>
  </si>
  <si>
    <t>Numero de Instituciones educativas dotadas</t>
  </si>
  <si>
    <t xml:space="preserve">Dotación de  equipos de cómputo a las dos Instituciones educativos                         </t>
  </si>
  <si>
    <t xml:space="preserve">dos Instituciones educativos                         </t>
  </si>
  <si>
    <t xml:space="preserve">Dotarción granjas de instituciones educativas        </t>
  </si>
  <si>
    <t xml:space="preserve">granjas de las dos instituciones educativas </t>
  </si>
  <si>
    <t>proyectos agropecuarios con programas pilotos de demostración agropecuaria</t>
  </si>
  <si>
    <t>Apoyo a las dos Instituciones educativas</t>
  </si>
  <si>
    <t>Numero de Instituciones educativas apoyadas</t>
  </si>
  <si>
    <t xml:space="preserve">Alfabetización de adultos entre los 15 y 57 años.                                                        </t>
  </si>
  <si>
    <t xml:space="preserve">Una campaña en el año a adultos entre los 15 y 57 años.                                                        </t>
  </si>
  <si>
    <t>Numero de campañas de alfabetización desarrolladas</t>
  </si>
  <si>
    <t xml:space="preserve">transporte escolar                     </t>
  </si>
  <si>
    <t xml:space="preserve">100%  de los estudiantes del área  rural a la cabecera municipal y centro poblado.                                    </t>
  </si>
  <si>
    <t>Porcentaje de estudiantes del área rural con servicio de transporte escolar</t>
  </si>
  <si>
    <t xml:space="preserve">Construcción , mejoramiento y remodelación de la infraestructura de las instituciones educativas del Municipio             </t>
  </si>
  <si>
    <t xml:space="preserve">dos instituciones educativas del Municipio             </t>
  </si>
  <si>
    <t>Numero de Instituciones educativas mejoradas y remodeladas</t>
  </si>
  <si>
    <t xml:space="preserve">Capacitación pruebas de estado ICFES.                                                                </t>
  </si>
  <si>
    <t xml:space="preserve">subsidio escolar (Kits escolares y otros) a niños  de escasos recursos del Municipio.                </t>
  </si>
  <si>
    <t xml:space="preserve">Régimen Subsidiado                              </t>
  </si>
  <si>
    <t>campañas de sensibilización para la afiliación al régimen contributivo de la población con capacidad de pago.</t>
  </si>
  <si>
    <t>Plan de Salud Publica.</t>
  </si>
  <si>
    <t xml:space="preserve">Plan Decenal de Salud Pública territorial con enfoque diferencial </t>
  </si>
  <si>
    <t>Desarrollo de la estrategia APS (Atención Primaria en Salud)</t>
  </si>
  <si>
    <t xml:space="preserve">Brigadas de salud en las diferentes veredas del municipio                               </t>
  </si>
  <si>
    <t xml:space="preserve">subsidio de alimentación escolar.                                              </t>
  </si>
  <si>
    <t xml:space="preserve">PROGRAMA DE COMPLEMENTACIÓN ALIMENTARIA                     </t>
  </si>
  <si>
    <t>Apoyo a la comisarías de familia municipal</t>
  </si>
  <si>
    <t>EL GUACAMAYO - PLAN OPERATIVO ANUAL DE INVERSIÓN 2012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</si>
</sst>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Byington"/>
      <family val="0"/>
    </font>
    <font>
      <b/>
      <sz val="10"/>
      <name val="Byington"/>
      <family val="0"/>
    </font>
    <font>
      <b/>
      <sz val="7"/>
      <name val="Calibri"/>
      <family val="2"/>
    </font>
    <font>
      <b/>
      <sz val="7"/>
      <color indexed="8"/>
      <name val="Calibri"/>
      <family val="2"/>
    </font>
    <font>
      <sz val="10"/>
      <color indexed="8"/>
      <name val="Arial"/>
      <family val="2"/>
    </font>
    <font>
      <sz val="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1"/>
      <name val="Calibri"/>
      <family val="2"/>
    </font>
    <font>
      <sz val="10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C78E3"/>
        <bgColor indexed="64"/>
      </patternFill>
    </fill>
    <fill>
      <patternFill patternType="solid">
        <fgColor rgb="FF9DC9D7"/>
        <bgColor indexed="64"/>
      </patternFill>
    </fill>
    <fill>
      <patternFill patternType="solid">
        <fgColor rgb="FF9AB87E"/>
        <bgColor indexed="64"/>
      </patternFill>
    </fill>
    <fill>
      <patternFill patternType="solid">
        <fgColor rgb="FF37D8E9"/>
        <bgColor indexed="64"/>
      </patternFill>
    </fill>
    <fill>
      <patternFill patternType="solid">
        <fgColor rgb="FFA1A159"/>
        <bgColor indexed="64"/>
      </patternFill>
    </fill>
    <fill>
      <patternFill patternType="solid">
        <fgColor rgb="FF6FCFA4"/>
        <bgColor indexed="64"/>
      </patternFill>
    </fill>
    <fill>
      <patternFill patternType="solid">
        <fgColor rgb="FFAA63B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C987E"/>
        <bgColor indexed="64"/>
      </patternFill>
    </fill>
    <fill>
      <patternFill patternType="solid">
        <fgColor rgb="FFC2CC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5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47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29" borderId="10" xfId="0" applyFont="1" applyFill="1" applyBorder="1" applyAlignment="1" applyProtection="1">
      <alignment horizontal="center" vertical="center" wrapText="1"/>
      <protection/>
    </xf>
    <xf numFmtId="0" fontId="6" fillId="29" borderId="10" xfId="0" applyFont="1" applyFill="1" applyBorder="1" applyAlignment="1" applyProtection="1">
      <alignment horizontal="center" vertical="center" wrapText="1"/>
      <protection/>
    </xf>
    <xf numFmtId="0" fontId="42" fillId="29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" fillId="33" borderId="11" xfId="72" applyNumberFormat="1" applyFont="1" applyFill="1" applyBorder="1" applyAlignment="1" applyProtection="1">
      <alignment horizontal="center" vertical="top" wrapText="1"/>
      <protection/>
    </xf>
    <xf numFmtId="0" fontId="43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top" wrapText="1"/>
    </xf>
    <xf numFmtId="3" fontId="2" fillId="33" borderId="11" xfId="71" applyNumberFormat="1" applyFont="1" applyFill="1" applyBorder="1" applyAlignment="1" applyProtection="1">
      <alignment horizontal="right" vertical="top" wrapText="1"/>
      <protection locked="0"/>
    </xf>
    <xf numFmtId="3" fontId="4" fillId="33" borderId="11" xfId="72" applyNumberFormat="1" applyFont="1" applyFill="1" applyBorder="1" applyAlignment="1">
      <alignment horizontal="right" vertical="top" wrapText="1"/>
    </xf>
    <xf numFmtId="3" fontId="2" fillId="33" borderId="11" xfId="71" applyNumberFormat="1" applyFont="1" applyFill="1" applyBorder="1" applyAlignment="1" applyProtection="1">
      <alignment horizontal="right" vertical="top" wrapText="1"/>
      <protection/>
    </xf>
    <xf numFmtId="3" fontId="3" fillId="33" borderId="11" xfId="71" applyNumberFormat="1" applyFont="1" applyFill="1" applyBorder="1" applyAlignment="1" applyProtection="1">
      <alignment horizontal="right" vertical="top" wrapText="1"/>
      <protection/>
    </xf>
    <xf numFmtId="0" fontId="5" fillId="34" borderId="11" xfId="72" applyNumberFormat="1" applyFont="1" applyFill="1" applyBorder="1" applyAlignment="1" applyProtection="1">
      <alignment horizontal="center" vertical="top" wrapText="1"/>
      <protection/>
    </xf>
    <xf numFmtId="0" fontId="43" fillId="34" borderId="11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center" vertical="top" wrapText="1"/>
    </xf>
    <xf numFmtId="3" fontId="2" fillId="34" borderId="11" xfId="71" applyNumberFormat="1" applyFont="1" applyFill="1" applyBorder="1" applyAlignment="1" applyProtection="1">
      <alignment horizontal="right" vertical="top" wrapText="1"/>
      <protection locked="0"/>
    </xf>
    <xf numFmtId="3" fontId="4" fillId="34" borderId="11" xfId="72" applyNumberFormat="1" applyFont="1" applyFill="1" applyBorder="1" applyAlignment="1">
      <alignment horizontal="right" vertical="top" wrapText="1"/>
    </xf>
    <xf numFmtId="0" fontId="5" fillId="35" borderId="11" xfId="72" applyNumberFormat="1" applyFont="1" applyFill="1" applyBorder="1" applyAlignment="1" applyProtection="1">
      <alignment horizontal="center" vertical="top" wrapText="1"/>
      <protection/>
    </xf>
    <xf numFmtId="0" fontId="43" fillId="35" borderId="11" xfId="0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top" wrapText="1"/>
    </xf>
    <xf numFmtId="3" fontId="2" fillId="35" borderId="11" xfId="71" applyNumberFormat="1" applyFont="1" applyFill="1" applyBorder="1" applyAlignment="1" applyProtection="1">
      <alignment horizontal="right" vertical="top" wrapText="1"/>
      <protection locked="0"/>
    </xf>
    <xf numFmtId="3" fontId="4" fillId="35" borderId="11" xfId="72" applyNumberFormat="1" applyFont="1" applyFill="1" applyBorder="1" applyAlignment="1">
      <alignment horizontal="right" vertical="top" wrapText="1"/>
    </xf>
    <xf numFmtId="0" fontId="2" fillId="35" borderId="11" xfId="72" applyNumberFormat="1" applyFont="1" applyFill="1" applyBorder="1" applyAlignment="1" applyProtection="1">
      <alignment horizontal="left" vertical="top" wrapText="1"/>
      <protection/>
    </xf>
    <xf numFmtId="0" fontId="5" fillId="36" borderId="11" xfId="72" applyNumberFormat="1" applyFont="1" applyFill="1" applyBorder="1" applyAlignment="1" applyProtection="1">
      <alignment horizontal="center" vertical="top" wrapText="1"/>
      <protection/>
    </xf>
    <xf numFmtId="0" fontId="43" fillId="36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center" vertical="top" wrapText="1"/>
    </xf>
    <xf numFmtId="3" fontId="2" fillId="36" borderId="11" xfId="71" applyNumberFormat="1" applyFont="1" applyFill="1" applyBorder="1" applyAlignment="1" applyProtection="1">
      <alignment horizontal="right" vertical="top" wrapText="1"/>
      <protection locked="0"/>
    </xf>
    <xf numFmtId="3" fontId="4" fillId="36" borderId="11" xfId="72" applyNumberFormat="1" applyFont="1" applyFill="1" applyBorder="1" applyAlignment="1">
      <alignment horizontal="right" vertical="top" wrapText="1"/>
    </xf>
    <xf numFmtId="3" fontId="3" fillId="36" borderId="11" xfId="71" applyNumberFormat="1" applyFont="1" applyFill="1" applyBorder="1" applyAlignment="1" applyProtection="1">
      <alignment horizontal="right" vertical="top" wrapText="1"/>
      <protection locked="0"/>
    </xf>
    <xf numFmtId="0" fontId="5" fillId="29" borderId="11" xfId="72" applyNumberFormat="1" applyFont="1" applyFill="1" applyBorder="1" applyAlignment="1" applyProtection="1">
      <alignment horizontal="center" vertical="top" wrapText="1"/>
      <protection/>
    </xf>
    <xf numFmtId="0" fontId="2" fillId="29" borderId="11" xfId="72" applyNumberFormat="1" applyFont="1" applyFill="1" applyBorder="1" applyAlignment="1" applyProtection="1">
      <alignment horizontal="left" vertical="top" wrapText="1"/>
      <protection/>
    </xf>
    <xf numFmtId="0" fontId="43" fillId="29" borderId="11" xfId="0" applyFont="1" applyFill="1" applyBorder="1" applyAlignment="1">
      <alignment horizontal="left" vertical="top" wrapText="1"/>
    </xf>
    <xf numFmtId="0" fontId="2" fillId="29" borderId="11" xfId="0" applyFont="1" applyFill="1" applyBorder="1" applyAlignment="1">
      <alignment horizontal="center" vertical="top" wrapText="1"/>
    </xf>
    <xf numFmtId="3" fontId="2" fillId="29" borderId="11" xfId="71" applyNumberFormat="1" applyFont="1" applyFill="1" applyBorder="1" applyAlignment="1" applyProtection="1">
      <alignment horizontal="right" vertical="top" wrapText="1"/>
      <protection locked="0"/>
    </xf>
    <xf numFmtId="3" fontId="4" fillId="29" borderId="11" xfId="72" applyNumberFormat="1" applyFont="1" applyFill="1" applyBorder="1" applyAlignment="1">
      <alignment horizontal="right" vertical="top" wrapText="1"/>
    </xf>
    <xf numFmtId="0" fontId="5" fillId="37" borderId="11" xfId="72" applyNumberFormat="1" applyFont="1" applyFill="1" applyBorder="1" applyAlignment="1" applyProtection="1">
      <alignment horizontal="center" vertical="top" wrapText="1"/>
      <protection/>
    </xf>
    <xf numFmtId="0" fontId="43" fillId="37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horizontal="center" vertical="top" wrapText="1"/>
    </xf>
    <xf numFmtId="3" fontId="2" fillId="37" borderId="11" xfId="71" applyNumberFormat="1" applyFont="1" applyFill="1" applyBorder="1" applyAlignment="1" applyProtection="1">
      <alignment horizontal="right" vertical="top" wrapText="1"/>
      <protection locked="0"/>
    </xf>
    <xf numFmtId="3" fontId="4" fillId="37" borderId="11" xfId="72" applyNumberFormat="1" applyFont="1" applyFill="1" applyBorder="1" applyAlignment="1">
      <alignment horizontal="right" vertical="top" wrapText="1"/>
    </xf>
    <xf numFmtId="0" fontId="5" fillId="38" borderId="11" xfId="72" applyNumberFormat="1" applyFont="1" applyFill="1" applyBorder="1" applyAlignment="1" applyProtection="1">
      <alignment horizontal="center" vertical="top" wrapText="1"/>
      <protection/>
    </xf>
    <xf numFmtId="0" fontId="43" fillId="38" borderId="11" xfId="0" applyFont="1" applyFill="1" applyBorder="1" applyAlignment="1">
      <alignment horizontal="left" vertical="top" wrapText="1"/>
    </xf>
    <xf numFmtId="0" fontId="2" fillId="38" borderId="11" xfId="0" applyFont="1" applyFill="1" applyBorder="1" applyAlignment="1">
      <alignment horizontal="center" vertical="top" wrapText="1"/>
    </xf>
    <xf numFmtId="3" fontId="2" fillId="38" borderId="11" xfId="71" applyNumberFormat="1" applyFont="1" applyFill="1" applyBorder="1" applyAlignment="1" applyProtection="1">
      <alignment horizontal="right" vertical="top" wrapText="1"/>
      <protection locked="0"/>
    </xf>
    <xf numFmtId="3" fontId="4" fillId="38" borderId="11" xfId="72" applyNumberFormat="1" applyFont="1" applyFill="1" applyBorder="1" applyAlignment="1">
      <alignment horizontal="right" vertical="top" wrapText="1"/>
    </xf>
    <xf numFmtId="3" fontId="2" fillId="38" borderId="11" xfId="71" applyNumberFormat="1" applyFont="1" applyFill="1" applyBorder="1" applyAlignment="1" applyProtection="1">
      <alignment horizontal="right" vertical="top" wrapText="1"/>
      <protection/>
    </xf>
    <xf numFmtId="3" fontId="3" fillId="38" borderId="11" xfId="71" applyNumberFormat="1" applyFont="1" applyFill="1" applyBorder="1" applyAlignment="1" applyProtection="1">
      <alignment horizontal="right" vertical="top" wrapText="1"/>
      <protection/>
    </xf>
    <xf numFmtId="0" fontId="5" fillId="39" borderId="11" xfId="72" applyNumberFormat="1" applyFont="1" applyFill="1" applyBorder="1" applyAlignment="1" applyProtection="1">
      <alignment horizontal="center" vertical="top" wrapText="1"/>
      <protection/>
    </xf>
    <xf numFmtId="0" fontId="43" fillId="39" borderId="11" xfId="0" applyFont="1" applyFill="1" applyBorder="1" applyAlignment="1">
      <alignment horizontal="left" vertical="top" wrapText="1"/>
    </xf>
    <xf numFmtId="0" fontId="2" fillId="39" borderId="11" xfId="0" applyFont="1" applyFill="1" applyBorder="1" applyAlignment="1">
      <alignment horizontal="center" vertical="top" wrapText="1"/>
    </xf>
    <xf numFmtId="3" fontId="2" fillId="39" borderId="11" xfId="71" applyNumberFormat="1" applyFont="1" applyFill="1" applyBorder="1" applyAlignment="1" applyProtection="1">
      <alignment horizontal="right" vertical="top" wrapText="1"/>
      <protection locked="0"/>
    </xf>
    <xf numFmtId="3" fontId="4" fillId="39" borderId="11" xfId="72" applyNumberFormat="1" applyFont="1" applyFill="1" applyBorder="1" applyAlignment="1">
      <alignment horizontal="right" vertical="top" wrapText="1"/>
    </xf>
    <xf numFmtId="0" fontId="2" fillId="39" borderId="11" xfId="72" applyNumberFormat="1" applyFont="1" applyFill="1" applyBorder="1" applyAlignment="1" applyProtection="1">
      <alignment horizontal="left" vertical="top" wrapText="1"/>
      <protection/>
    </xf>
    <xf numFmtId="0" fontId="5" fillId="40" borderId="11" xfId="72" applyNumberFormat="1" applyFont="1" applyFill="1" applyBorder="1" applyAlignment="1" applyProtection="1">
      <alignment horizontal="center" vertical="top" wrapText="1"/>
      <protection/>
    </xf>
    <xf numFmtId="0" fontId="43" fillId="40" borderId="11" xfId="0" applyFont="1" applyFill="1" applyBorder="1" applyAlignment="1">
      <alignment horizontal="left" vertical="top" wrapText="1"/>
    </xf>
    <xf numFmtId="0" fontId="2" fillId="40" borderId="11" xfId="0" applyFont="1" applyFill="1" applyBorder="1" applyAlignment="1">
      <alignment horizontal="center" vertical="top" wrapText="1"/>
    </xf>
    <xf numFmtId="3" fontId="2" fillId="40" borderId="11" xfId="71" applyNumberFormat="1" applyFont="1" applyFill="1" applyBorder="1" applyAlignment="1" applyProtection="1">
      <alignment horizontal="right" vertical="top" wrapText="1"/>
      <protection locked="0"/>
    </xf>
    <xf numFmtId="3" fontId="4" fillId="40" borderId="11" xfId="72" applyNumberFormat="1" applyFont="1" applyFill="1" applyBorder="1" applyAlignment="1">
      <alignment horizontal="right" vertical="top" wrapText="1"/>
    </xf>
    <xf numFmtId="0" fontId="2" fillId="40" borderId="11" xfId="72" applyNumberFormat="1" applyFont="1" applyFill="1" applyBorder="1" applyAlignment="1" applyProtection="1">
      <alignment horizontal="left" vertical="top" wrapText="1"/>
      <protection/>
    </xf>
    <xf numFmtId="0" fontId="5" fillId="41" borderId="11" xfId="72" applyNumberFormat="1" applyFont="1" applyFill="1" applyBorder="1" applyAlignment="1" applyProtection="1">
      <alignment horizontal="center" vertical="top" wrapText="1"/>
      <protection/>
    </xf>
    <xf numFmtId="0" fontId="43" fillId="41" borderId="11" xfId="0" applyFont="1" applyFill="1" applyBorder="1" applyAlignment="1">
      <alignment horizontal="left" vertical="top" wrapText="1"/>
    </xf>
    <xf numFmtId="0" fontId="2" fillId="41" borderId="11" xfId="0" applyFont="1" applyFill="1" applyBorder="1" applyAlignment="1">
      <alignment horizontal="center" vertical="top" wrapText="1"/>
    </xf>
    <xf numFmtId="3" fontId="2" fillId="41" borderId="11" xfId="71" applyNumberFormat="1" applyFont="1" applyFill="1" applyBorder="1" applyAlignment="1" applyProtection="1">
      <alignment horizontal="right" vertical="top" wrapText="1"/>
      <protection locked="0"/>
    </xf>
    <xf numFmtId="3" fontId="4" fillId="41" borderId="11" xfId="72" applyNumberFormat="1" applyFont="1" applyFill="1" applyBorder="1" applyAlignment="1">
      <alignment horizontal="right" vertical="top" wrapText="1"/>
    </xf>
    <xf numFmtId="0" fontId="5" fillId="42" borderId="11" xfId="72" applyNumberFormat="1" applyFont="1" applyFill="1" applyBorder="1" applyAlignment="1" applyProtection="1">
      <alignment horizontal="center" vertical="top" wrapText="1"/>
      <protection/>
    </xf>
    <xf numFmtId="0" fontId="43" fillId="42" borderId="11" xfId="0" applyFont="1" applyFill="1" applyBorder="1" applyAlignment="1">
      <alignment horizontal="left" vertical="top" wrapText="1"/>
    </xf>
    <xf numFmtId="0" fontId="2" fillId="42" borderId="11" xfId="0" applyFont="1" applyFill="1" applyBorder="1" applyAlignment="1">
      <alignment horizontal="center" vertical="top" wrapText="1"/>
    </xf>
    <xf numFmtId="3" fontId="2" fillId="42" borderId="11" xfId="71" applyNumberFormat="1" applyFont="1" applyFill="1" applyBorder="1" applyAlignment="1" applyProtection="1">
      <alignment horizontal="right" vertical="top" wrapText="1"/>
      <protection locked="0"/>
    </xf>
    <xf numFmtId="3" fontId="4" fillId="42" borderId="11" xfId="72" applyNumberFormat="1" applyFont="1" applyFill="1" applyBorder="1" applyAlignment="1">
      <alignment horizontal="right" vertical="top" wrapText="1"/>
    </xf>
    <xf numFmtId="0" fontId="2" fillId="42" borderId="11" xfId="72" applyNumberFormat="1" applyFont="1" applyFill="1" applyBorder="1" applyAlignment="1" applyProtection="1">
      <alignment horizontal="left" vertical="top" wrapText="1"/>
      <protection/>
    </xf>
    <xf numFmtId="0" fontId="5" fillId="43" borderId="11" xfId="72" applyNumberFormat="1" applyFont="1" applyFill="1" applyBorder="1" applyAlignment="1" applyProtection="1">
      <alignment horizontal="center" vertical="top" wrapText="1"/>
      <protection/>
    </xf>
    <xf numFmtId="0" fontId="2" fillId="43" borderId="11" xfId="72" applyNumberFormat="1" applyFont="1" applyFill="1" applyBorder="1" applyAlignment="1" applyProtection="1">
      <alignment horizontal="left" vertical="top" wrapText="1"/>
      <protection/>
    </xf>
    <xf numFmtId="0" fontId="43" fillId="43" borderId="11" xfId="0" applyFont="1" applyFill="1" applyBorder="1" applyAlignment="1">
      <alignment horizontal="left" vertical="top" wrapText="1"/>
    </xf>
    <xf numFmtId="0" fontId="2" fillId="43" borderId="11" xfId="0" applyFont="1" applyFill="1" applyBorder="1" applyAlignment="1">
      <alignment horizontal="center" vertical="top" wrapText="1"/>
    </xf>
    <xf numFmtId="3" fontId="2" fillId="43" borderId="11" xfId="71" applyNumberFormat="1" applyFont="1" applyFill="1" applyBorder="1" applyAlignment="1" applyProtection="1">
      <alignment horizontal="right" vertical="top" wrapText="1"/>
      <protection locked="0"/>
    </xf>
    <xf numFmtId="3" fontId="4" fillId="43" borderId="11" xfId="72" applyNumberFormat="1" applyFont="1" applyFill="1" applyBorder="1" applyAlignment="1">
      <alignment horizontal="right" vertical="top" wrapText="1"/>
    </xf>
    <xf numFmtId="0" fontId="5" fillId="44" borderId="11" xfId="72" applyNumberFormat="1" applyFont="1" applyFill="1" applyBorder="1" applyAlignment="1" applyProtection="1">
      <alignment horizontal="center" vertical="top" wrapText="1"/>
      <protection/>
    </xf>
    <xf numFmtId="0" fontId="2" fillId="44" borderId="11" xfId="72" applyNumberFormat="1" applyFont="1" applyFill="1" applyBorder="1" applyAlignment="1" applyProtection="1">
      <alignment horizontal="left" vertical="top" wrapText="1"/>
      <protection/>
    </xf>
    <xf numFmtId="0" fontId="43" fillId="44" borderId="11" xfId="0" applyFont="1" applyFill="1" applyBorder="1" applyAlignment="1">
      <alignment horizontal="left" vertical="top" wrapText="1"/>
    </xf>
    <xf numFmtId="0" fontId="2" fillId="44" borderId="11" xfId="0" applyFont="1" applyFill="1" applyBorder="1" applyAlignment="1">
      <alignment horizontal="center" vertical="top" wrapText="1"/>
    </xf>
    <xf numFmtId="3" fontId="2" fillId="44" borderId="11" xfId="71" applyNumberFormat="1" applyFont="1" applyFill="1" applyBorder="1" applyAlignment="1" applyProtection="1">
      <alignment horizontal="right" vertical="top" wrapText="1"/>
      <protection locked="0"/>
    </xf>
    <xf numFmtId="3" fontId="4" fillId="44" borderId="11" xfId="72" applyNumberFormat="1" applyFont="1" applyFill="1" applyBorder="1" applyAlignment="1">
      <alignment horizontal="right" vertical="top" wrapText="1"/>
    </xf>
    <xf numFmtId="0" fontId="5" fillId="45" borderId="11" xfId="72" applyNumberFormat="1" applyFont="1" applyFill="1" applyBorder="1" applyAlignment="1" applyProtection="1">
      <alignment horizontal="center" vertical="top" wrapText="1"/>
      <protection/>
    </xf>
    <xf numFmtId="0" fontId="43" fillId="45" borderId="11" xfId="0" applyFont="1" applyFill="1" applyBorder="1" applyAlignment="1">
      <alignment horizontal="left" vertical="top" wrapText="1"/>
    </xf>
    <xf numFmtId="0" fontId="2" fillId="45" borderId="11" xfId="0" applyFont="1" applyFill="1" applyBorder="1" applyAlignment="1">
      <alignment horizontal="center" vertical="top" wrapText="1"/>
    </xf>
    <xf numFmtId="3" fontId="2" fillId="45" borderId="11" xfId="71" applyNumberFormat="1" applyFont="1" applyFill="1" applyBorder="1" applyAlignment="1" applyProtection="1">
      <alignment horizontal="right" vertical="top" wrapText="1"/>
      <protection locked="0"/>
    </xf>
    <xf numFmtId="3" fontId="4" fillId="45" borderId="11" xfId="72" applyNumberFormat="1" applyFont="1" applyFill="1" applyBorder="1" applyAlignment="1">
      <alignment horizontal="right" vertical="top" wrapText="1"/>
    </xf>
    <xf numFmtId="0" fontId="2" fillId="45" borderId="11" xfId="72" applyNumberFormat="1" applyFont="1" applyFill="1" applyBorder="1" applyAlignment="1" applyProtection="1">
      <alignment horizontal="left" vertical="top" wrapText="1"/>
      <protection/>
    </xf>
    <xf numFmtId="0" fontId="5" fillId="46" borderId="11" xfId="72" applyNumberFormat="1" applyFont="1" applyFill="1" applyBorder="1" applyAlignment="1" applyProtection="1">
      <alignment horizontal="center" vertical="top" wrapText="1"/>
      <protection/>
    </xf>
    <xf numFmtId="0" fontId="43" fillId="46" borderId="11" xfId="0" applyFont="1" applyFill="1" applyBorder="1" applyAlignment="1">
      <alignment horizontal="left" vertical="top" wrapText="1"/>
    </xf>
    <xf numFmtId="0" fontId="2" fillId="46" borderId="11" xfId="0" applyFont="1" applyFill="1" applyBorder="1" applyAlignment="1">
      <alignment horizontal="center" vertical="top" wrapText="1"/>
    </xf>
    <xf numFmtId="3" fontId="2" fillId="46" borderId="11" xfId="71" applyNumberFormat="1" applyFont="1" applyFill="1" applyBorder="1" applyAlignment="1" applyProtection="1">
      <alignment horizontal="right" vertical="top" wrapText="1"/>
      <protection locked="0"/>
    </xf>
    <xf numFmtId="3" fontId="4" fillId="46" borderId="11" xfId="72" applyNumberFormat="1" applyFont="1" applyFill="1" applyBorder="1" applyAlignment="1">
      <alignment horizontal="right" vertical="top" wrapText="1"/>
    </xf>
    <xf numFmtId="0" fontId="5" fillId="47" borderId="11" xfId="72" applyNumberFormat="1" applyFont="1" applyFill="1" applyBorder="1" applyAlignment="1" applyProtection="1">
      <alignment horizontal="center" vertical="top" wrapText="1"/>
      <protection/>
    </xf>
    <xf numFmtId="0" fontId="43" fillId="47" borderId="11" xfId="0" applyFont="1" applyFill="1" applyBorder="1" applyAlignment="1">
      <alignment horizontal="left" vertical="top" wrapText="1"/>
    </xf>
    <xf numFmtId="0" fontId="2" fillId="47" borderId="11" xfId="0" applyFont="1" applyFill="1" applyBorder="1" applyAlignment="1">
      <alignment horizontal="center" vertical="top" wrapText="1"/>
    </xf>
    <xf numFmtId="3" fontId="2" fillId="47" borderId="11" xfId="71" applyNumberFormat="1" applyFont="1" applyFill="1" applyBorder="1" applyAlignment="1" applyProtection="1">
      <alignment horizontal="right" vertical="top" wrapText="1"/>
      <protection locked="0"/>
    </xf>
    <xf numFmtId="3" fontId="4" fillId="47" borderId="11" xfId="72" applyNumberFormat="1" applyFont="1" applyFill="1" applyBorder="1" applyAlignment="1">
      <alignment horizontal="right" vertical="top" wrapText="1"/>
    </xf>
    <xf numFmtId="0" fontId="7" fillId="29" borderId="11" xfId="0" applyFont="1" applyFill="1" applyBorder="1" applyAlignment="1">
      <alignment horizontal="center" vertical="center" wrapText="1"/>
    </xf>
    <xf numFmtId="0" fontId="7" fillId="29" borderId="12" xfId="0" applyFont="1" applyFill="1" applyBorder="1" applyAlignment="1">
      <alignment horizontal="center" vertical="center" wrapText="1"/>
    </xf>
    <xf numFmtId="0" fontId="4" fillId="33" borderId="11" xfId="72" applyNumberFormat="1" applyFont="1" applyFill="1" applyBorder="1" applyAlignment="1">
      <alignment horizontal="center" vertical="top" wrapText="1"/>
    </xf>
    <xf numFmtId="0" fontId="2" fillId="33" borderId="11" xfId="72" applyNumberFormat="1" applyFont="1" applyFill="1" applyBorder="1" applyAlignment="1" applyProtection="1">
      <alignment horizontal="center" vertical="top" wrapText="1"/>
      <protection/>
    </xf>
    <xf numFmtId="0" fontId="4" fillId="33" borderId="11" xfId="72" applyNumberFormat="1" applyFont="1" applyFill="1" applyBorder="1" applyAlignment="1" applyProtection="1">
      <alignment horizontal="center" vertical="top" wrapText="1"/>
      <protection/>
    </xf>
    <xf numFmtId="0" fontId="4" fillId="34" borderId="11" xfId="72" applyNumberFormat="1" applyFont="1" applyFill="1" applyBorder="1" applyAlignment="1" applyProtection="1">
      <alignment horizontal="center" vertical="top" wrapText="1"/>
      <protection/>
    </xf>
    <xf numFmtId="0" fontId="4" fillId="35" borderId="11" xfId="72" applyNumberFormat="1" applyFont="1" applyFill="1" applyBorder="1" applyAlignment="1" applyProtection="1">
      <alignment horizontal="center" vertical="top" wrapText="1"/>
      <protection/>
    </xf>
    <xf numFmtId="0" fontId="4" fillId="35" borderId="11" xfId="72" applyNumberFormat="1" applyFont="1" applyFill="1" applyBorder="1" applyAlignment="1">
      <alignment horizontal="center" vertical="top" wrapText="1"/>
    </xf>
    <xf numFmtId="0" fontId="4" fillId="36" borderId="11" xfId="72" applyNumberFormat="1" applyFont="1" applyFill="1" applyBorder="1" applyAlignment="1" applyProtection="1">
      <alignment horizontal="center" vertical="top" wrapText="1"/>
      <protection/>
    </xf>
    <xf numFmtId="0" fontId="4" fillId="29" borderId="11" xfId="72" applyNumberFormat="1" applyFont="1" applyFill="1" applyBorder="1" applyAlignment="1" applyProtection="1">
      <alignment horizontal="center" vertical="top" wrapText="1"/>
      <protection/>
    </xf>
    <xf numFmtId="0" fontId="2" fillId="29" borderId="11" xfId="72" applyNumberFormat="1" applyFont="1" applyFill="1" applyBorder="1" applyAlignment="1" applyProtection="1">
      <alignment horizontal="center" vertical="top" wrapText="1"/>
      <protection/>
    </xf>
    <xf numFmtId="0" fontId="4" fillId="37" borderId="11" xfId="72" applyNumberFormat="1" applyFont="1" applyFill="1" applyBorder="1" applyAlignment="1" applyProtection="1">
      <alignment horizontal="center" vertical="top" wrapText="1"/>
      <protection/>
    </xf>
    <xf numFmtId="0" fontId="4" fillId="37" borderId="11" xfId="72" applyNumberFormat="1" applyFont="1" applyFill="1" applyBorder="1" applyAlignment="1">
      <alignment horizontal="center" vertical="top" wrapText="1"/>
    </xf>
    <xf numFmtId="0" fontId="4" fillId="38" borderId="11" xfId="72" applyNumberFormat="1" applyFont="1" applyFill="1" applyBorder="1" applyAlignment="1" applyProtection="1">
      <alignment horizontal="center" vertical="top" wrapText="1"/>
      <protection/>
    </xf>
    <xf numFmtId="0" fontId="4" fillId="39" borderId="11" xfId="72" applyNumberFormat="1" applyFont="1" applyFill="1" applyBorder="1" applyAlignment="1" applyProtection="1">
      <alignment horizontal="center" vertical="top" wrapText="1"/>
      <protection/>
    </xf>
    <xf numFmtId="0" fontId="4" fillId="40" borderId="11" xfId="72" applyNumberFormat="1" applyFont="1" applyFill="1" applyBorder="1" applyAlignment="1" applyProtection="1">
      <alignment horizontal="center" vertical="top" wrapText="1"/>
      <protection/>
    </xf>
    <xf numFmtId="0" fontId="4" fillId="40" borderId="11" xfId="72" applyNumberFormat="1" applyFont="1" applyFill="1" applyBorder="1" applyAlignment="1">
      <alignment horizontal="center" vertical="top" wrapText="1"/>
    </xf>
    <xf numFmtId="0" fontId="4" fillId="41" borderId="11" xfId="72" applyNumberFormat="1" applyFont="1" applyFill="1" applyBorder="1" applyAlignment="1" applyProtection="1">
      <alignment horizontal="center" vertical="top" wrapText="1"/>
      <protection/>
    </xf>
    <xf numFmtId="0" fontId="4" fillId="42" borderId="11" xfId="72" applyNumberFormat="1" applyFont="1" applyFill="1" applyBorder="1" applyAlignment="1" applyProtection="1">
      <alignment horizontal="center" vertical="top" wrapText="1"/>
      <protection/>
    </xf>
    <xf numFmtId="0" fontId="4" fillId="43" borderId="11" xfId="72" applyNumberFormat="1" applyFont="1" applyFill="1" applyBorder="1" applyAlignment="1" applyProtection="1">
      <alignment horizontal="center" vertical="top" wrapText="1"/>
      <protection/>
    </xf>
    <xf numFmtId="0" fontId="4" fillId="44" borderId="11" xfId="72" applyNumberFormat="1" applyFont="1" applyFill="1" applyBorder="1" applyAlignment="1" applyProtection="1">
      <alignment horizontal="center" vertical="top" wrapText="1"/>
      <protection/>
    </xf>
    <xf numFmtId="0" fontId="4" fillId="45" borderId="11" xfId="72" applyNumberFormat="1" applyFont="1" applyFill="1" applyBorder="1" applyAlignment="1" applyProtection="1">
      <alignment horizontal="center" vertical="top" wrapText="1"/>
      <protection/>
    </xf>
    <xf numFmtId="0" fontId="4" fillId="46" borderId="11" xfId="72" applyNumberFormat="1" applyFont="1" applyFill="1" applyBorder="1" applyAlignment="1" applyProtection="1">
      <alignment horizontal="center" vertical="top" wrapText="1"/>
      <protection/>
    </xf>
    <xf numFmtId="0" fontId="4" fillId="47" borderId="11" xfId="72" applyNumberFormat="1" applyFont="1" applyFill="1" applyBorder="1" applyAlignment="1" applyProtection="1">
      <alignment horizontal="center" vertical="top" wrapText="1"/>
      <protection/>
    </xf>
    <xf numFmtId="3" fontId="9" fillId="33" borderId="11" xfId="72" applyNumberFormat="1" applyFont="1" applyFill="1" applyBorder="1" applyAlignment="1">
      <alignment horizontal="center" vertical="top" wrapText="1"/>
    </xf>
    <xf numFmtId="3" fontId="9" fillId="34" borderId="11" xfId="72" applyNumberFormat="1" applyFont="1" applyFill="1" applyBorder="1" applyAlignment="1">
      <alignment horizontal="center" vertical="top" wrapText="1"/>
    </xf>
    <xf numFmtId="3" fontId="9" fillId="35" borderId="11" xfId="72" applyNumberFormat="1" applyFont="1" applyFill="1" applyBorder="1" applyAlignment="1">
      <alignment horizontal="center" vertical="top" wrapText="1"/>
    </xf>
    <xf numFmtId="3" fontId="9" fillId="36" borderId="11" xfId="72" applyNumberFormat="1" applyFont="1" applyFill="1" applyBorder="1" applyAlignment="1">
      <alignment horizontal="center" vertical="top" wrapText="1"/>
    </xf>
    <xf numFmtId="3" fontId="9" fillId="29" borderId="11" xfId="72" applyNumberFormat="1" applyFont="1" applyFill="1" applyBorder="1" applyAlignment="1">
      <alignment horizontal="center" vertical="top" wrapText="1"/>
    </xf>
    <xf numFmtId="3" fontId="9" fillId="37" borderId="11" xfId="72" applyNumberFormat="1" applyFont="1" applyFill="1" applyBorder="1" applyAlignment="1">
      <alignment horizontal="center" vertical="top" wrapText="1"/>
    </xf>
    <xf numFmtId="3" fontId="9" fillId="38" borderId="11" xfId="72" applyNumberFormat="1" applyFont="1" applyFill="1" applyBorder="1" applyAlignment="1">
      <alignment horizontal="center" vertical="top" wrapText="1"/>
    </xf>
    <xf numFmtId="3" fontId="9" fillId="39" borderId="11" xfId="72" applyNumberFormat="1" applyFont="1" applyFill="1" applyBorder="1" applyAlignment="1">
      <alignment horizontal="center" vertical="top" wrapText="1"/>
    </xf>
    <xf numFmtId="3" fontId="9" fillId="40" borderId="11" xfId="72" applyNumberFormat="1" applyFont="1" applyFill="1" applyBorder="1" applyAlignment="1">
      <alignment horizontal="center" vertical="top" wrapText="1"/>
    </xf>
    <xf numFmtId="3" fontId="9" fillId="41" borderId="11" xfId="72" applyNumberFormat="1" applyFont="1" applyFill="1" applyBorder="1" applyAlignment="1">
      <alignment horizontal="center" vertical="top" wrapText="1"/>
    </xf>
    <xf numFmtId="3" fontId="9" fillId="42" borderId="11" xfId="72" applyNumberFormat="1" applyFont="1" applyFill="1" applyBorder="1" applyAlignment="1">
      <alignment horizontal="center" vertical="top" wrapText="1"/>
    </xf>
    <xf numFmtId="3" fontId="9" fillId="43" borderId="11" xfId="72" applyNumberFormat="1" applyFont="1" applyFill="1" applyBorder="1" applyAlignment="1">
      <alignment horizontal="center" vertical="top" wrapText="1"/>
    </xf>
    <xf numFmtId="3" fontId="9" fillId="44" borderId="11" xfId="72" applyNumberFormat="1" applyFont="1" applyFill="1" applyBorder="1" applyAlignment="1">
      <alignment horizontal="center" vertical="top" wrapText="1"/>
    </xf>
    <xf numFmtId="3" fontId="9" fillId="45" borderId="11" xfId="72" applyNumberFormat="1" applyFont="1" applyFill="1" applyBorder="1" applyAlignment="1">
      <alignment horizontal="center" vertical="top" wrapText="1"/>
    </xf>
    <xf numFmtId="3" fontId="9" fillId="46" borderId="11" xfId="72" applyNumberFormat="1" applyFont="1" applyFill="1" applyBorder="1" applyAlignment="1">
      <alignment horizontal="center" vertical="top" wrapText="1"/>
    </xf>
    <xf numFmtId="3" fontId="9" fillId="47" borderId="11" xfId="72" applyNumberFormat="1" applyFont="1" applyFill="1" applyBorder="1" applyAlignment="1">
      <alignment horizontal="center" vertical="top" wrapText="1"/>
    </xf>
    <xf numFmtId="0" fontId="43" fillId="48" borderId="13" xfId="0" applyFont="1" applyFill="1" applyBorder="1" applyAlignment="1">
      <alignment horizontal="left" vertical="top" wrapText="1"/>
    </xf>
    <xf numFmtId="0" fontId="2" fillId="41" borderId="11" xfId="72" applyNumberFormat="1" applyFont="1" applyFill="1" applyBorder="1" applyAlignment="1" applyProtection="1">
      <alignment horizontal="left" vertical="top" wrapText="1"/>
      <protection/>
    </xf>
    <xf numFmtId="0" fontId="2" fillId="36" borderId="11" xfId="72" applyNumberFormat="1" applyFont="1" applyFill="1" applyBorder="1" applyAlignment="1" applyProtection="1">
      <alignment horizontal="left" vertical="top" wrapText="1"/>
      <protection/>
    </xf>
    <xf numFmtId="0" fontId="4" fillId="45" borderId="11" xfId="72" applyNumberFormat="1" applyFont="1" applyFill="1" applyBorder="1" applyAlignment="1" applyProtection="1">
      <alignment horizontal="left" vertical="top" wrapText="1"/>
      <protection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0" fillId="44" borderId="0" xfId="0" applyNumberFormat="1" applyFill="1" applyAlignment="1">
      <alignment/>
    </xf>
    <xf numFmtId="3" fontId="2" fillId="48" borderId="11" xfId="72" applyNumberFormat="1" applyFont="1" applyFill="1" applyBorder="1" applyAlignment="1" applyProtection="1">
      <alignment horizontal="left" vertical="top" wrapText="1"/>
      <protection/>
    </xf>
    <xf numFmtId="3" fontId="2" fillId="35" borderId="11" xfId="72" applyNumberFormat="1" applyFont="1" applyFill="1" applyBorder="1" applyAlignment="1" applyProtection="1">
      <alignment horizontal="center" vertical="top" wrapText="1"/>
      <protection/>
    </xf>
    <xf numFmtId="3" fontId="2" fillId="36" borderId="11" xfId="72" applyNumberFormat="1" applyFont="1" applyFill="1" applyBorder="1" applyAlignment="1" applyProtection="1">
      <alignment horizontal="center" vertical="top" wrapText="1"/>
      <protection/>
    </xf>
    <xf numFmtId="3" fontId="4" fillId="29" borderId="11" xfId="72" applyNumberFormat="1" applyFont="1" applyFill="1" applyBorder="1" applyAlignment="1" applyProtection="1">
      <alignment horizontal="center" vertical="top" wrapText="1"/>
      <protection/>
    </xf>
    <xf numFmtId="3" fontId="2" fillId="29" borderId="11" xfId="72" applyNumberFormat="1" applyFont="1" applyFill="1" applyBorder="1" applyAlignment="1" applyProtection="1">
      <alignment horizontal="center" vertical="top" wrapText="1"/>
      <protection/>
    </xf>
    <xf numFmtId="3" fontId="2" fillId="39" borderId="11" xfId="72" applyNumberFormat="1" applyFont="1" applyFill="1" applyBorder="1" applyAlignment="1" applyProtection="1">
      <alignment horizontal="center" vertical="top" wrapText="1"/>
      <protection/>
    </xf>
    <xf numFmtId="3" fontId="2" fillId="40" borderId="11" xfId="72" applyNumberFormat="1" applyFont="1" applyFill="1" applyBorder="1" applyAlignment="1" applyProtection="1">
      <alignment horizontal="center" vertical="top" wrapText="1"/>
      <protection/>
    </xf>
    <xf numFmtId="3" fontId="2" fillId="41" borderId="11" xfId="72" applyNumberFormat="1" applyFont="1" applyFill="1" applyBorder="1" applyAlignment="1" applyProtection="1">
      <alignment horizontal="center" vertical="top" wrapText="1"/>
      <protection/>
    </xf>
    <xf numFmtId="3" fontId="2" fillId="42" borderId="11" xfId="72" applyNumberFormat="1" applyFont="1" applyFill="1" applyBorder="1" applyAlignment="1" applyProtection="1">
      <alignment horizontal="center" vertical="top" wrapText="1"/>
      <protection/>
    </xf>
    <xf numFmtId="3" fontId="2" fillId="43" borderId="11" xfId="72" applyNumberFormat="1" applyFont="1" applyFill="1" applyBorder="1" applyAlignment="1" applyProtection="1">
      <alignment horizontal="center" vertical="top" wrapText="1"/>
      <protection/>
    </xf>
    <xf numFmtId="3" fontId="2" fillId="44" borderId="11" xfId="72" applyNumberFormat="1" applyFont="1" applyFill="1" applyBorder="1" applyAlignment="1" applyProtection="1">
      <alignment horizontal="center" vertical="top" wrapText="1"/>
      <protection/>
    </xf>
    <xf numFmtId="3" fontId="2" fillId="45" borderId="11" xfId="72" applyNumberFormat="1" applyFont="1" applyFill="1" applyBorder="1" applyAlignment="1" applyProtection="1">
      <alignment horizontal="center" vertical="top" wrapText="1"/>
      <protection/>
    </xf>
    <xf numFmtId="3" fontId="4" fillId="33" borderId="11" xfId="72" applyNumberFormat="1" applyFont="1" applyFill="1" applyBorder="1" applyAlignment="1" applyProtection="1">
      <alignment horizontal="center" vertical="top" wrapText="1"/>
      <protection/>
    </xf>
    <xf numFmtId="3" fontId="2" fillId="34" borderId="11" xfId="72" applyNumberFormat="1" applyFont="1" applyFill="1" applyBorder="1" applyAlignment="1" applyProtection="1">
      <alignment horizontal="center" vertical="top" wrapText="1"/>
      <protection/>
    </xf>
    <xf numFmtId="3" fontId="4" fillId="35" borderId="11" xfId="72" applyNumberFormat="1" applyFont="1" applyFill="1" applyBorder="1" applyAlignment="1" applyProtection="1">
      <alignment horizontal="center" vertical="top" wrapText="1"/>
      <protection/>
    </xf>
    <xf numFmtId="3" fontId="4" fillId="36" borderId="11" xfId="72" applyNumberFormat="1" applyFont="1" applyFill="1" applyBorder="1" applyAlignment="1" applyProtection="1">
      <alignment horizontal="center" vertical="top" wrapText="1"/>
      <protection/>
    </xf>
    <xf numFmtId="3" fontId="4" fillId="37" borderId="11" xfId="72" applyNumberFormat="1" applyFont="1" applyFill="1" applyBorder="1" applyAlignment="1" applyProtection="1">
      <alignment horizontal="center" vertical="top" wrapText="1"/>
      <protection/>
    </xf>
    <xf numFmtId="3" fontId="4" fillId="38" borderId="11" xfId="72" applyNumberFormat="1" applyFont="1" applyFill="1" applyBorder="1" applyAlignment="1" applyProtection="1">
      <alignment horizontal="center" vertical="top" wrapText="1"/>
      <protection/>
    </xf>
    <xf numFmtId="3" fontId="2" fillId="38" borderId="11" xfId="72" applyNumberFormat="1" applyFont="1" applyFill="1" applyBorder="1" applyAlignment="1" applyProtection="1">
      <alignment horizontal="center" vertical="top" wrapText="1"/>
      <protection/>
    </xf>
    <xf numFmtId="3" fontId="4" fillId="39" borderId="11" xfId="72" applyNumberFormat="1" applyFont="1" applyFill="1" applyBorder="1" applyAlignment="1" applyProtection="1">
      <alignment horizontal="center" vertical="top" wrapText="1"/>
      <protection/>
    </xf>
    <xf numFmtId="3" fontId="4" fillId="40" borderId="11" xfId="72" applyNumberFormat="1" applyFont="1" applyFill="1" applyBorder="1" applyAlignment="1" applyProtection="1">
      <alignment horizontal="center" vertical="top" wrapText="1"/>
      <protection/>
    </xf>
    <xf numFmtId="3" fontId="4" fillId="41" borderId="11" xfId="72" applyNumberFormat="1" applyFont="1" applyFill="1" applyBorder="1" applyAlignment="1" applyProtection="1">
      <alignment horizontal="center" vertical="top" wrapText="1"/>
      <protection/>
    </xf>
    <xf numFmtId="3" fontId="4" fillId="42" borderId="11" xfId="72" applyNumberFormat="1" applyFont="1" applyFill="1" applyBorder="1" applyAlignment="1" applyProtection="1">
      <alignment horizontal="center" vertical="top" wrapText="1"/>
      <protection/>
    </xf>
    <xf numFmtId="3" fontId="4" fillId="43" borderId="11" xfId="72" applyNumberFormat="1" applyFont="1" applyFill="1" applyBorder="1" applyAlignment="1" applyProtection="1">
      <alignment horizontal="center" vertical="top" wrapText="1"/>
      <protection/>
    </xf>
    <xf numFmtId="3" fontId="4" fillId="44" borderId="11" xfId="72" applyNumberFormat="1" applyFont="1" applyFill="1" applyBorder="1" applyAlignment="1" applyProtection="1">
      <alignment horizontal="center" vertical="top" wrapText="1"/>
      <protection/>
    </xf>
    <xf numFmtId="3" fontId="4" fillId="45" borderId="11" xfId="72" applyNumberFormat="1" applyFont="1" applyFill="1" applyBorder="1" applyAlignment="1" applyProtection="1">
      <alignment horizontal="center" vertical="top" wrapText="1"/>
      <protection/>
    </xf>
    <xf numFmtId="3" fontId="4" fillId="46" borderId="11" xfId="72" applyNumberFormat="1" applyFont="1" applyFill="1" applyBorder="1" applyAlignment="1" applyProtection="1">
      <alignment horizontal="center" vertical="top" wrapText="1"/>
      <protection/>
    </xf>
    <xf numFmtId="3" fontId="2" fillId="47" borderId="11" xfId="72" applyNumberFormat="1" applyFont="1" applyFill="1" applyBorder="1" applyAlignment="1" applyProtection="1">
      <alignment horizontal="center" vertical="top" wrapText="1"/>
      <protection/>
    </xf>
    <xf numFmtId="3" fontId="4" fillId="47" borderId="11" xfId="72" applyNumberFormat="1" applyFont="1" applyFill="1" applyBorder="1" applyAlignment="1" applyProtection="1">
      <alignment horizontal="center" vertical="top" wrapText="1"/>
      <protection/>
    </xf>
    <xf numFmtId="0" fontId="6" fillId="29" borderId="14" xfId="0" applyFont="1" applyFill="1" applyBorder="1" applyAlignment="1" applyProtection="1">
      <alignment horizontal="center" vertical="center" wrapText="1"/>
      <protection/>
    </xf>
    <xf numFmtId="0" fontId="6" fillId="29" borderId="13" xfId="0" applyFont="1" applyFill="1" applyBorder="1" applyAlignment="1" applyProtection="1">
      <alignment horizontal="center" vertical="center" wrapText="1"/>
      <protection/>
    </xf>
    <xf numFmtId="0" fontId="6" fillId="29" borderId="15" xfId="0" applyFont="1" applyFill="1" applyBorder="1" applyAlignment="1" applyProtection="1">
      <alignment horizontal="center" vertical="center" wrapText="1"/>
      <protection/>
    </xf>
    <xf numFmtId="0" fontId="6" fillId="29" borderId="16" xfId="0" applyFont="1" applyFill="1" applyBorder="1" applyAlignment="1" applyProtection="1">
      <alignment horizontal="center" vertical="center" wrapText="1"/>
      <protection/>
    </xf>
    <xf numFmtId="0" fontId="6" fillId="29" borderId="17" xfId="0" applyFont="1" applyFill="1" applyBorder="1" applyAlignment="1" applyProtection="1">
      <alignment horizontal="center" vertical="center" wrapText="1"/>
      <protection/>
    </xf>
    <xf numFmtId="0" fontId="6" fillId="29" borderId="18" xfId="0" applyFont="1" applyFill="1" applyBorder="1" applyAlignment="1" applyProtection="1">
      <alignment horizontal="center" vertical="center" wrapText="1"/>
      <protection/>
    </xf>
    <xf numFmtId="0" fontId="7" fillId="29" borderId="11" xfId="0" applyFont="1" applyFill="1" applyBorder="1" applyAlignment="1">
      <alignment horizontal="center" vertical="center" wrapText="1"/>
    </xf>
    <xf numFmtId="0" fontId="3" fillId="29" borderId="10" xfId="72" applyNumberFormat="1" applyFont="1" applyFill="1" applyBorder="1" applyAlignment="1" applyProtection="1">
      <alignment horizontal="center" vertical="center" wrapText="1"/>
      <protection/>
    </xf>
    <xf numFmtId="0" fontId="3" fillId="29" borderId="19" xfId="72" applyNumberFormat="1" applyFont="1" applyFill="1" applyBorder="1" applyAlignment="1" applyProtection="1">
      <alignment horizontal="center" vertical="center" wrapText="1"/>
      <protection/>
    </xf>
    <xf numFmtId="0" fontId="3" fillId="29" borderId="12" xfId="72" applyNumberFormat="1" applyFont="1" applyFill="1" applyBorder="1" applyAlignment="1" applyProtection="1">
      <alignment horizontal="center" vertical="center" wrapText="1"/>
      <protection/>
    </xf>
    <xf numFmtId="3" fontId="4" fillId="36" borderId="11" xfId="72" applyNumberFormat="1" applyFont="1" applyFill="1" applyBorder="1" applyAlignment="1" applyProtection="1">
      <alignment horizontal="center" vertical="top" wrapText="1"/>
      <protection/>
    </xf>
    <xf numFmtId="0" fontId="2" fillId="37" borderId="11" xfId="72" applyNumberFormat="1" applyFont="1" applyFill="1" applyBorder="1" applyAlignment="1" applyProtection="1">
      <alignment horizontal="left" vertical="top" wrapText="1"/>
      <protection/>
    </xf>
    <xf numFmtId="3" fontId="2" fillId="36" borderId="11" xfId="72" applyNumberFormat="1" applyFont="1" applyFill="1" applyBorder="1" applyAlignment="1" applyProtection="1">
      <alignment horizontal="center" vertical="top" wrapText="1"/>
      <protection/>
    </xf>
    <xf numFmtId="3" fontId="4" fillId="33" borderId="11" xfId="72" applyNumberFormat="1" applyFont="1" applyFill="1" applyBorder="1" applyAlignment="1" applyProtection="1">
      <alignment horizontal="center" vertical="top" wrapText="1"/>
      <protection/>
    </xf>
    <xf numFmtId="3" fontId="2" fillId="33" borderId="11" xfId="72" applyNumberFormat="1" applyFont="1" applyFill="1" applyBorder="1" applyAlignment="1" applyProtection="1">
      <alignment horizontal="center" vertical="top" wrapText="1"/>
      <protection/>
    </xf>
    <xf numFmtId="3" fontId="4" fillId="34" borderId="11" xfId="72" applyNumberFormat="1" applyFont="1" applyFill="1" applyBorder="1" applyAlignment="1" applyProtection="1">
      <alignment horizontal="center" vertical="top" wrapText="1"/>
      <protection/>
    </xf>
    <xf numFmtId="3" fontId="4" fillId="35" borderId="11" xfId="72" applyNumberFormat="1" applyFont="1" applyFill="1" applyBorder="1" applyAlignment="1" applyProtection="1">
      <alignment horizontal="center" vertical="top" wrapText="1"/>
      <protection/>
    </xf>
    <xf numFmtId="3" fontId="4" fillId="37" borderId="11" xfId="72" applyNumberFormat="1" applyFont="1" applyFill="1" applyBorder="1" applyAlignment="1" applyProtection="1">
      <alignment horizontal="center" vertical="top" wrapText="1"/>
      <protection/>
    </xf>
    <xf numFmtId="0" fontId="7" fillId="29" borderId="14" xfId="0" applyFont="1" applyFill="1" applyBorder="1" applyAlignment="1">
      <alignment horizontal="center" vertical="center" wrapText="1"/>
    </xf>
    <xf numFmtId="0" fontId="7" fillId="29" borderId="13" xfId="0" applyFont="1" applyFill="1" applyBorder="1" applyAlignment="1">
      <alignment horizontal="center" vertical="center" wrapText="1"/>
    </xf>
    <xf numFmtId="0" fontId="7" fillId="29" borderId="15" xfId="0" applyFont="1" applyFill="1" applyBorder="1" applyAlignment="1">
      <alignment horizontal="center" vertical="center" wrapText="1"/>
    </xf>
    <xf numFmtId="0" fontId="7" fillId="29" borderId="16" xfId="0" applyFont="1" applyFill="1" applyBorder="1" applyAlignment="1">
      <alignment horizontal="center" vertical="center" wrapText="1"/>
    </xf>
    <xf numFmtId="0" fontId="7" fillId="29" borderId="17" xfId="0" applyFont="1" applyFill="1" applyBorder="1" applyAlignment="1">
      <alignment horizontal="center" vertical="center" wrapText="1"/>
    </xf>
    <xf numFmtId="0" fontId="7" fillId="29" borderId="18" xfId="0" applyFont="1" applyFill="1" applyBorder="1" applyAlignment="1">
      <alignment horizontal="center" vertical="center" wrapText="1"/>
    </xf>
    <xf numFmtId="0" fontId="6" fillId="29" borderId="10" xfId="0" applyFont="1" applyFill="1" applyBorder="1" applyAlignment="1" applyProtection="1">
      <alignment horizontal="center" vertical="center" wrapText="1"/>
      <protection/>
    </xf>
    <xf numFmtId="0" fontId="6" fillId="29" borderId="19" xfId="0" applyFont="1" applyFill="1" applyBorder="1" applyAlignment="1" applyProtection="1">
      <alignment horizontal="center" vertical="center" wrapText="1"/>
      <protection/>
    </xf>
    <xf numFmtId="0" fontId="6" fillId="29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4" fillId="29" borderId="11" xfId="72" applyNumberFormat="1" applyFont="1" applyFill="1" applyBorder="1" applyAlignment="1" applyProtection="1">
      <alignment horizontal="left" vertical="top" wrapText="1"/>
      <protection/>
    </xf>
    <xf numFmtId="0" fontId="7" fillId="29" borderId="11" xfId="0" applyFont="1" applyFill="1" applyBorder="1" applyAlignment="1">
      <alignment horizontal="center" vertical="center" textRotation="90" wrapText="1"/>
    </xf>
    <xf numFmtId="0" fontId="2" fillId="35" borderId="11" xfId="72" applyNumberFormat="1" applyFont="1" applyFill="1" applyBorder="1" applyAlignment="1" applyProtection="1">
      <alignment horizontal="left" vertical="top" wrapText="1"/>
      <protection/>
    </xf>
    <xf numFmtId="0" fontId="2" fillId="36" borderId="11" xfId="72" applyNumberFormat="1" applyFont="1" applyFill="1" applyBorder="1" applyAlignment="1" applyProtection="1">
      <alignment horizontal="left" vertical="top" wrapText="1"/>
      <protection/>
    </xf>
    <xf numFmtId="0" fontId="2" fillId="33" borderId="11" xfId="72" applyNumberFormat="1" applyFont="1" applyFill="1" applyBorder="1" applyAlignment="1" applyProtection="1">
      <alignment horizontal="left" vertical="top" wrapText="1"/>
      <protection/>
    </xf>
    <xf numFmtId="0" fontId="2" fillId="34" borderId="11" xfId="72" applyNumberFormat="1" applyFont="1" applyFill="1" applyBorder="1" applyAlignment="1" applyProtection="1">
      <alignment horizontal="left" vertical="top" wrapText="1"/>
      <protection/>
    </xf>
    <xf numFmtId="0" fontId="4" fillId="33" borderId="11" xfId="72" applyNumberFormat="1" applyFont="1" applyFill="1" applyBorder="1" applyAlignment="1" applyProtection="1">
      <alignment horizontal="left" vertical="top" wrapText="1"/>
      <protection/>
    </xf>
    <xf numFmtId="0" fontId="4" fillId="34" borderId="11" xfId="72" applyNumberFormat="1" applyFont="1" applyFill="1" applyBorder="1" applyAlignment="1" applyProtection="1">
      <alignment horizontal="left" vertical="top" wrapText="1"/>
      <protection/>
    </xf>
    <xf numFmtId="3" fontId="2" fillId="48" borderId="11" xfId="72" applyNumberFormat="1" applyFont="1" applyFill="1" applyBorder="1" applyAlignment="1" applyProtection="1">
      <alignment horizontal="left" vertical="top" wrapText="1"/>
      <protection/>
    </xf>
    <xf numFmtId="3" fontId="2" fillId="46" borderId="11" xfId="71" applyNumberFormat="1" applyFont="1" applyFill="1" applyBorder="1" applyAlignment="1" applyProtection="1">
      <alignment horizontal="left" vertical="top" wrapText="1"/>
      <protection locked="0"/>
    </xf>
    <xf numFmtId="3" fontId="2" fillId="47" borderId="11" xfId="71" applyNumberFormat="1" applyFont="1" applyFill="1" applyBorder="1" applyAlignment="1" applyProtection="1">
      <alignment horizontal="left" vertical="top" wrapText="1"/>
      <protection locked="0"/>
    </xf>
    <xf numFmtId="3" fontId="2" fillId="40" borderId="11" xfId="71" applyNumberFormat="1" applyFont="1" applyFill="1" applyBorder="1" applyAlignment="1" applyProtection="1">
      <alignment horizontal="left" vertical="top" wrapText="1"/>
      <protection locked="0"/>
    </xf>
    <xf numFmtId="0" fontId="4" fillId="35" borderId="11" xfId="72" applyNumberFormat="1" applyFont="1" applyFill="1" applyBorder="1" applyAlignment="1" applyProtection="1">
      <alignment horizontal="left" vertical="top" wrapText="1"/>
      <protection/>
    </xf>
    <xf numFmtId="0" fontId="4" fillId="36" borderId="11" xfId="72" applyNumberFormat="1" applyFont="1" applyFill="1" applyBorder="1" applyAlignment="1" applyProtection="1">
      <alignment horizontal="left" vertical="top" wrapText="1"/>
      <protection/>
    </xf>
    <xf numFmtId="3" fontId="2" fillId="38" borderId="11" xfId="71" applyNumberFormat="1" applyFont="1" applyFill="1" applyBorder="1" applyAlignment="1" applyProtection="1">
      <alignment horizontal="left" vertical="top" wrapText="1"/>
      <protection locked="0"/>
    </xf>
    <xf numFmtId="3" fontId="2" fillId="39" borderId="11" xfId="71" applyNumberFormat="1" applyFont="1" applyFill="1" applyBorder="1" applyAlignment="1" applyProtection="1">
      <alignment horizontal="left" vertical="top" wrapText="1"/>
      <protection locked="0"/>
    </xf>
    <xf numFmtId="3" fontId="2" fillId="43" borderId="11" xfId="71" applyNumberFormat="1" applyFont="1" applyFill="1" applyBorder="1" applyAlignment="1" applyProtection="1">
      <alignment horizontal="left" vertical="top" wrapText="1"/>
      <protection locked="0"/>
    </xf>
    <xf numFmtId="0" fontId="4" fillId="44" borderId="11" xfId="72" applyNumberFormat="1" applyFont="1" applyFill="1" applyBorder="1" applyAlignment="1" applyProtection="1">
      <alignment horizontal="left" vertical="top" wrapText="1"/>
      <protection/>
    </xf>
    <xf numFmtId="0" fontId="4" fillId="49" borderId="11" xfId="72" applyNumberFormat="1" applyFont="1" applyFill="1" applyBorder="1" applyAlignment="1" applyProtection="1">
      <alignment horizontal="left" vertical="top" wrapText="1"/>
      <protection/>
    </xf>
    <xf numFmtId="3" fontId="2" fillId="41" borderId="11" xfId="71" applyNumberFormat="1" applyFont="1" applyFill="1" applyBorder="1" applyAlignment="1" applyProtection="1">
      <alignment horizontal="left" vertical="top" wrapText="1"/>
      <protection locked="0"/>
    </xf>
    <xf numFmtId="3" fontId="2" fillId="42" borderId="11" xfId="71" applyNumberFormat="1" applyFont="1" applyFill="1" applyBorder="1" applyAlignment="1" applyProtection="1">
      <alignment horizontal="left" vertical="top" wrapText="1"/>
      <protection locked="0"/>
    </xf>
    <xf numFmtId="0" fontId="2" fillId="42" borderId="11" xfId="72" applyNumberFormat="1" applyFont="1" applyFill="1" applyBorder="1" applyAlignment="1" applyProtection="1">
      <alignment horizontal="left" vertical="top" wrapText="1"/>
      <protection/>
    </xf>
    <xf numFmtId="0" fontId="2" fillId="40" borderId="11" xfId="72" applyNumberFormat="1" applyFont="1" applyFill="1" applyBorder="1" applyAlignment="1" applyProtection="1">
      <alignment horizontal="left" vertical="top" wrapText="1"/>
      <protection/>
    </xf>
    <xf numFmtId="0" fontId="2" fillId="41" borderId="11" xfId="72" applyNumberFormat="1" applyFont="1" applyFill="1" applyBorder="1" applyAlignment="1" applyProtection="1">
      <alignment horizontal="left" vertical="top" wrapText="1"/>
      <protection/>
    </xf>
    <xf numFmtId="3" fontId="2" fillId="38" borderId="11" xfId="72" applyNumberFormat="1" applyFont="1" applyFill="1" applyBorder="1" applyAlignment="1" applyProtection="1">
      <alignment horizontal="center" vertical="top" wrapText="1"/>
      <protection/>
    </xf>
    <xf numFmtId="3" fontId="4" fillId="39" borderId="11" xfId="72" applyNumberFormat="1" applyFont="1" applyFill="1" applyBorder="1" applyAlignment="1" applyProtection="1">
      <alignment horizontal="center" vertical="top" wrapText="1"/>
      <protection/>
    </xf>
    <xf numFmtId="3" fontId="4" fillId="40" borderId="11" xfId="72" applyNumberFormat="1" applyFont="1" applyFill="1" applyBorder="1" applyAlignment="1" applyProtection="1">
      <alignment horizontal="center" vertical="top" wrapText="1"/>
      <protection/>
    </xf>
    <xf numFmtId="0" fontId="2" fillId="38" borderId="11" xfId="72" applyNumberFormat="1" applyFont="1" applyFill="1" applyBorder="1" applyAlignment="1" applyProtection="1">
      <alignment horizontal="left" vertical="top" wrapText="1"/>
      <protection/>
    </xf>
    <xf numFmtId="0" fontId="2" fillId="39" borderId="11" xfId="72" applyNumberFormat="1" applyFont="1" applyFill="1" applyBorder="1" applyAlignment="1" applyProtection="1">
      <alignment horizontal="left" vertical="top" wrapText="1"/>
      <protection/>
    </xf>
    <xf numFmtId="3" fontId="4" fillId="46" borderId="11" xfId="72" applyNumberFormat="1" applyFont="1" applyFill="1" applyBorder="1" applyAlignment="1" applyProtection="1">
      <alignment horizontal="center" vertical="top" wrapText="1"/>
      <protection/>
    </xf>
    <xf numFmtId="3" fontId="4" fillId="47" borderId="11" xfId="72" applyNumberFormat="1" applyFont="1" applyFill="1" applyBorder="1" applyAlignment="1" applyProtection="1">
      <alignment horizontal="center" vertical="top" wrapText="1"/>
      <protection/>
    </xf>
    <xf numFmtId="3" fontId="2" fillId="47" borderId="11" xfId="72" applyNumberFormat="1" applyFont="1" applyFill="1" applyBorder="1" applyAlignment="1" applyProtection="1">
      <alignment horizontal="center" vertical="top" wrapText="1"/>
      <protection/>
    </xf>
    <xf numFmtId="3" fontId="2" fillId="37" borderId="11" xfId="72" applyNumberFormat="1" applyFont="1" applyFill="1" applyBorder="1" applyAlignment="1" applyProtection="1">
      <alignment horizontal="center" vertical="top" wrapText="1"/>
      <protection/>
    </xf>
    <xf numFmtId="3" fontId="4" fillId="38" borderId="11" xfId="72" applyNumberFormat="1" applyFont="1" applyFill="1" applyBorder="1" applyAlignment="1" applyProtection="1">
      <alignment horizontal="center" vertical="top" wrapText="1"/>
      <protection/>
    </xf>
    <xf numFmtId="3" fontId="4" fillId="42" borderId="11" xfId="72" applyNumberFormat="1" applyFont="1" applyFill="1" applyBorder="1" applyAlignment="1" applyProtection="1">
      <alignment horizontal="center" vertical="top" wrapText="1"/>
      <protection/>
    </xf>
    <xf numFmtId="3" fontId="2" fillId="42" borderId="11" xfId="72" applyNumberFormat="1" applyFont="1" applyFill="1" applyBorder="1" applyAlignment="1" applyProtection="1">
      <alignment horizontal="center" vertical="top" wrapText="1"/>
      <protection/>
    </xf>
    <xf numFmtId="3" fontId="2" fillId="40" borderId="11" xfId="72" applyNumberFormat="1" applyFont="1" applyFill="1" applyBorder="1" applyAlignment="1" applyProtection="1">
      <alignment horizontal="center" vertical="top" wrapText="1"/>
      <protection/>
    </xf>
    <xf numFmtId="3" fontId="4" fillId="41" borderId="11" xfId="72" applyNumberFormat="1" applyFont="1" applyFill="1" applyBorder="1" applyAlignment="1" applyProtection="1">
      <alignment horizontal="center" vertical="top" wrapText="1"/>
      <protection/>
    </xf>
    <xf numFmtId="3" fontId="2" fillId="43" borderId="11" xfId="72" applyNumberFormat="1" applyFont="1" applyFill="1" applyBorder="1" applyAlignment="1" applyProtection="1">
      <alignment horizontal="center" vertical="top" wrapText="1"/>
      <protection/>
    </xf>
    <xf numFmtId="0" fontId="2" fillId="47" borderId="11" xfId="72" applyNumberFormat="1" applyFont="1" applyFill="1" applyBorder="1" applyAlignment="1" applyProtection="1">
      <alignment horizontal="left" vertical="top" wrapText="1"/>
      <protection/>
    </xf>
    <xf numFmtId="0" fontId="2" fillId="43" borderId="11" xfId="72" applyNumberFormat="1" applyFont="1" applyFill="1" applyBorder="1" applyAlignment="1" applyProtection="1">
      <alignment horizontal="left" vertical="top" wrapText="1"/>
      <protection/>
    </xf>
    <xf numFmtId="0" fontId="2" fillId="46" borderId="11" xfId="72" applyNumberFormat="1" applyFont="1" applyFill="1" applyBorder="1" applyAlignment="1" applyProtection="1">
      <alignment horizontal="left" vertical="top" wrapText="1"/>
      <protection/>
    </xf>
    <xf numFmtId="3" fontId="2" fillId="41" borderId="11" xfId="72" applyNumberFormat="1" applyFont="1" applyFill="1" applyBorder="1" applyAlignment="1" applyProtection="1">
      <alignment horizontal="center" vertical="top" wrapText="1"/>
      <protection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 10" xfId="48"/>
    <cellStyle name="Millares 2 11" xfId="49"/>
    <cellStyle name="Millares 2 2" xfId="50"/>
    <cellStyle name="Millares 2 3" xfId="51"/>
    <cellStyle name="Millares 2 4" xfId="52"/>
    <cellStyle name="Millares 2 5" xfId="53"/>
    <cellStyle name="Millares 2 6" xfId="54"/>
    <cellStyle name="Millares 2 7" xfId="55"/>
    <cellStyle name="Millares 2 8" xfId="56"/>
    <cellStyle name="Millares 2 9" xfId="57"/>
    <cellStyle name="Millares 3 10" xfId="58"/>
    <cellStyle name="Millares 3 11" xfId="59"/>
    <cellStyle name="Millares 3 2" xfId="60"/>
    <cellStyle name="Millares 3 3" xfId="61"/>
    <cellStyle name="Millares 3 4" xfId="62"/>
    <cellStyle name="Millares 3 5" xfId="63"/>
    <cellStyle name="Millares 3 6" xfId="64"/>
    <cellStyle name="Millares 3 7" xfId="65"/>
    <cellStyle name="Millares 3 8" xfId="66"/>
    <cellStyle name="Millares 3 9" xfId="67"/>
    <cellStyle name="Currency" xfId="68"/>
    <cellStyle name="Currency [0]" xfId="69"/>
    <cellStyle name="Neutral" xfId="70"/>
    <cellStyle name="Normal 2" xfId="71"/>
    <cellStyle name="Normal 3" xfId="72"/>
    <cellStyle name="Notas" xfId="73"/>
    <cellStyle name="Percent" xfId="74"/>
    <cellStyle name="Salida" xfId="75"/>
    <cellStyle name="Texto de advertencia" xfId="76"/>
    <cellStyle name="Texto explicativo" xfId="77"/>
    <cellStyle name="Título" xfId="78"/>
    <cellStyle name="Título 1" xfId="79"/>
    <cellStyle name="Título 2" xfId="80"/>
    <cellStyle name="Título 3" xfId="81"/>
    <cellStyle name="Total" xfId="8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07"/>
  <sheetViews>
    <sheetView tabSelected="1" zoomScalePageLayoutView="0" workbookViewId="0" topLeftCell="D1">
      <selection activeCell="H100" sqref="H100"/>
    </sheetView>
  </sheetViews>
  <sheetFormatPr defaultColWidth="11.421875" defaultRowHeight="15"/>
  <cols>
    <col min="1" max="1" width="12.00390625" style="6" customWidth="1"/>
    <col min="2" max="2" width="30.7109375" style="0" customWidth="1"/>
    <col min="3" max="3" width="9.00390625" style="5" customWidth="1"/>
    <col min="4" max="4" width="29.421875" style="0" customWidth="1"/>
    <col min="5" max="5" width="8.00390625" style="5" customWidth="1"/>
    <col min="6" max="6" width="17.57421875" style="5" customWidth="1"/>
    <col min="7" max="7" width="11.140625" style="5" customWidth="1"/>
    <col min="8" max="8" width="47.7109375" style="0" customWidth="1"/>
    <col min="9" max="9" width="42.28125" style="6" customWidth="1"/>
    <col min="10" max="10" width="14.421875" style="6" customWidth="1"/>
    <col min="11" max="11" width="15.00390625" style="6" customWidth="1"/>
    <col min="12" max="15" width="17.8515625" style="6" customWidth="1"/>
    <col min="16" max="16" width="17.140625" style="6" customWidth="1"/>
    <col min="17" max="19" width="14.421875" style="0" customWidth="1"/>
    <col min="20" max="20" width="14.421875" style="1" customWidth="1"/>
    <col min="21" max="21" width="13.8515625" style="0" customWidth="1"/>
    <col min="22" max="22" width="16.8515625" style="6" customWidth="1"/>
    <col min="23" max="23" width="12.00390625" style="0" bestFit="1" customWidth="1"/>
  </cols>
  <sheetData>
    <row r="1" s="6" customFormat="1" ht="15"/>
    <row r="2" spans="1:22" s="6" customFormat="1" ht="15">
      <c r="A2" s="203" t="s">
        <v>502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s="6" customFormat="1" ht="15"/>
    <row r="4" spans="1:22" ht="27" customHeight="1">
      <c r="A4" s="205" t="s">
        <v>216</v>
      </c>
      <c r="B4" s="183" t="s">
        <v>1</v>
      </c>
      <c r="C4" s="205" t="s">
        <v>216</v>
      </c>
      <c r="D4" s="183" t="s">
        <v>2</v>
      </c>
      <c r="E4" s="205" t="s">
        <v>216</v>
      </c>
      <c r="F4" s="182" t="s">
        <v>11</v>
      </c>
      <c r="G4" s="205" t="s">
        <v>216</v>
      </c>
      <c r="H4" s="182" t="s">
        <v>219</v>
      </c>
      <c r="I4" s="194" t="s">
        <v>3</v>
      </c>
      <c r="J4" s="195"/>
      <c r="K4" s="195"/>
      <c r="L4" s="194" t="s">
        <v>3</v>
      </c>
      <c r="M4" s="195"/>
      <c r="N4" s="195"/>
      <c r="O4" s="195"/>
      <c r="P4" s="196"/>
      <c r="Q4" s="176" t="s">
        <v>207</v>
      </c>
      <c r="R4" s="177"/>
      <c r="S4" s="177"/>
      <c r="T4" s="177"/>
      <c r="U4" s="178"/>
      <c r="V4" s="200" t="s">
        <v>223</v>
      </c>
    </row>
    <row r="5" spans="1:22" ht="22.5" customHeight="1">
      <c r="A5" s="205"/>
      <c r="B5" s="184"/>
      <c r="C5" s="205"/>
      <c r="D5" s="184"/>
      <c r="E5" s="205"/>
      <c r="F5" s="182"/>
      <c r="G5" s="205"/>
      <c r="H5" s="182"/>
      <c r="I5" s="197"/>
      <c r="J5" s="198"/>
      <c r="K5" s="198"/>
      <c r="L5" s="197"/>
      <c r="M5" s="198"/>
      <c r="N5" s="198"/>
      <c r="O5" s="198"/>
      <c r="P5" s="199"/>
      <c r="Q5" s="179"/>
      <c r="R5" s="180"/>
      <c r="S5" s="180"/>
      <c r="T5" s="180"/>
      <c r="U5" s="181"/>
      <c r="V5" s="201"/>
    </row>
    <row r="6" spans="1:22" ht="34.5" customHeight="1">
      <c r="A6" s="205"/>
      <c r="B6" s="185"/>
      <c r="C6" s="205"/>
      <c r="D6" s="185"/>
      <c r="E6" s="205"/>
      <c r="F6" s="182"/>
      <c r="G6" s="205"/>
      <c r="H6" s="182"/>
      <c r="I6" s="100" t="s">
        <v>206</v>
      </c>
      <c r="J6" s="100" t="s">
        <v>217</v>
      </c>
      <c r="K6" s="100" t="s">
        <v>218</v>
      </c>
      <c r="L6" s="101" t="s">
        <v>205</v>
      </c>
      <c r="M6" s="101" t="s">
        <v>220</v>
      </c>
      <c r="N6" s="101" t="s">
        <v>221</v>
      </c>
      <c r="O6" s="101" t="s">
        <v>206</v>
      </c>
      <c r="P6" s="101" t="s">
        <v>222</v>
      </c>
      <c r="Q6" s="2" t="s">
        <v>0</v>
      </c>
      <c r="R6" s="2" t="s">
        <v>7</v>
      </c>
      <c r="S6" s="3" t="s">
        <v>8</v>
      </c>
      <c r="T6" s="3" t="s">
        <v>9</v>
      </c>
      <c r="U6" s="4" t="s">
        <v>10</v>
      </c>
      <c r="V6" s="202"/>
    </row>
    <row r="7" spans="1:26" ht="38.25" customHeight="1">
      <c r="A7" s="212" t="s">
        <v>224</v>
      </c>
      <c r="B7" s="210" t="s">
        <v>225</v>
      </c>
      <c r="C7" s="189" t="s">
        <v>256</v>
      </c>
      <c r="D7" s="208" t="s">
        <v>305</v>
      </c>
      <c r="E7" s="7" t="s">
        <v>203</v>
      </c>
      <c r="F7" s="7" t="s">
        <v>203</v>
      </c>
      <c r="G7" s="159" t="s">
        <v>355</v>
      </c>
      <c r="H7" s="8" t="s">
        <v>12</v>
      </c>
      <c r="I7" s="8" t="s">
        <v>13</v>
      </c>
      <c r="J7" s="102">
        <v>50</v>
      </c>
      <c r="K7" s="9"/>
      <c r="L7" s="7"/>
      <c r="M7" s="8" t="s">
        <v>452</v>
      </c>
      <c r="N7" s="8" t="s">
        <v>12</v>
      </c>
      <c r="O7" s="8" t="s">
        <v>13</v>
      </c>
      <c r="P7" s="102">
        <v>50</v>
      </c>
      <c r="Q7" s="10">
        <v>10000</v>
      </c>
      <c r="R7" s="10"/>
      <c r="S7" s="10"/>
      <c r="T7" s="10"/>
      <c r="U7" s="11">
        <f>SUM(Q7:T7)</f>
        <v>10000</v>
      </c>
      <c r="V7" s="124" t="s">
        <v>208</v>
      </c>
      <c r="Y7" s="145">
        <f>U7/43000</f>
        <v>0.23255813953488372</v>
      </c>
      <c r="Z7" s="145">
        <f>+Y7+Y8</f>
        <v>0.41860465116279066</v>
      </c>
    </row>
    <row r="8" spans="1:26" ht="51">
      <c r="A8" s="212"/>
      <c r="B8" s="210"/>
      <c r="C8" s="189"/>
      <c r="D8" s="208"/>
      <c r="E8" s="7" t="s">
        <v>203</v>
      </c>
      <c r="F8" s="7" t="s">
        <v>203</v>
      </c>
      <c r="G8" s="159" t="s">
        <v>356</v>
      </c>
      <c r="H8" s="8" t="s">
        <v>14</v>
      </c>
      <c r="I8" s="8" t="s">
        <v>15</v>
      </c>
      <c r="J8" s="103">
        <v>4</v>
      </c>
      <c r="K8" s="9"/>
      <c r="L8" s="7"/>
      <c r="M8" s="8" t="s">
        <v>453</v>
      </c>
      <c r="N8" s="8" t="s">
        <v>14</v>
      </c>
      <c r="O8" s="8" t="s">
        <v>455</v>
      </c>
      <c r="P8" s="103">
        <v>4</v>
      </c>
      <c r="Q8" s="10">
        <v>8000</v>
      </c>
      <c r="R8" s="10"/>
      <c r="S8" s="10"/>
      <c r="T8" s="10"/>
      <c r="U8" s="11">
        <f aca="true" t="shared" si="0" ref="U8:U54">SUM(Q8:T8)</f>
        <v>8000</v>
      </c>
      <c r="V8" s="124" t="s">
        <v>208</v>
      </c>
      <c r="Y8" s="145">
        <f>U8/43000</f>
        <v>0.18604651162790697</v>
      </c>
      <c r="Z8">
        <f>100-41.86</f>
        <v>58.14</v>
      </c>
    </row>
    <row r="9" spans="1:25" ht="89.25">
      <c r="A9" s="212"/>
      <c r="B9" s="210"/>
      <c r="C9" s="189"/>
      <c r="D9" s="208"/>
      <c r="E9" s="7" t="s">
        <v>203</v>
      </c>
      <c r="F9" s="7" t="s">
        <v>203</v>
      </c>
      <c r="G9" s="159" t="s">
        <v>357</v>
      </c>
      <c r="H9" s="8" t="s">
        <v>16</v>
      </c>
      <c r="I9" s="8" t="s">
        <v>17</v>
      </c>
      <c r="J9" s="102">
        <v>200</v>
      </c>
      <c r="K9" s="9"/>
      <c r="L9" s="7"/>
      <c r="M9" s="8" t="s">
        <v>454</v>
      </c>
      <c r="N9" s="8" t="s">
        <v>457</v>
      </c>
      <c r="O9" s="8" t="s">
        <v>456</v>
      </c>
      <c r="P9" s="102">
        <v>200</v>
      </c>
      <c r="Q9" s="10">
        <v>25000</v>
      </c>
      <c r="R9" s="10"/>
      <c r="S9" s="10"/>
      <c r="T9" s="10"/>
      <c r="U9" s="11">
        <f t="shared" si="0"/>
        <v>25000</v>
      </c>
      <c r="V9" s="124" t="s">
        <v>208</v>
      </c>
      <c r="X9" s="146">
        <f>+U7+U8+U9</f>
        <v>43000</v>
      </c>
      <c r="Y9" s="145">
        <f>100-Y11</f>
        <v>99.37391304347825</v>
      </c>
    </row>
    <row r="10" spans="1:26" ht="51">
      <c r="A10" s="212"/>
      <c r="B10" s="210"/>
      <c r="C10" s="190" t="s">
        <v>257</v>
      </c>
      <c r="D10" s="208" t="s">
        <v>306</v>
      </c>
      <c r="E10" s="7" t="s">
        <v>203</v>
      </c>
      <c r="F10" s="7" t="s">
        <v>203</v>
      </c>
      <c r="G10" s="159" t="s">
        <v>358</v>
      </c>
      <c r="H10" s="8" t="s">
        <v>458</v>
      </c>
      <c r="I10" s="8" t="s">
        <v>18</v>
      </c>
      <c r="J10" s="102">
        <v>60</v>
      </c>
      <c r="K10" s="9"/>
      <c r="L10" s="7"/>
      <c r="M10" s="8" t="s">
        <v>460</v>
      </c>
      <c r="N10" s="8" t="s">
        <v>461</v>
      </c>
      <c r="O10" s="8" t="s">
        <v>459</v>
      </c>
      <c r="P10" s="102">
        <v>60</v>
      </c>
      <c r="Q10" s="12"/>
      <c r="R10" s="13"/>
      <c r="S10" s="13"/>
      <c r="T10" s="13"/>
      <c r="U10" s="11">
        <f t="shared" si="0"/>
        <v>0</v>
      </c>
      <c r="V10" s="124" t="s">
        <v>208</v>
      </c>
      <c r="Y10">
        <f>100-62.61</f>
        <v>37.39</v>
      </c>
      <c r="Z10" s="145">
        <f>U10/72000</f>
        <v>0</v>
      </c>
    </row>
    <row r="11" spans="1:26" ht="38.25">
      <c r="A11" s="212"/>
      <c r="B11" s="210"/>
      <c r="C11" s="190"/>
      <c r="D11" s="208"/>
      <c r="E11" s="7" t="s">
        <v>203</v>
      </c>
      <c r="F11" s="7" t="s">
        <v>203</v>
      </c>
      <c r="G11" s="159" t="s">
        <v>359</v>
      </c>
      <c r="H11" s="8" t="s">
        <v>19</v>
      </c>
      <c r="I11" s="8" t="s">
        <v>20</v>
      </c>
      <c r="J11" s="102">
        <v>200</v>
      </c>
      <c r="K11" s="9"/>
      <c r="L11" s="7"/>
      <c r="M11" s="8" t="s">
        <v>462</v>
      </c>
      <c r="N11" s="8" t="s">
        <v>463</v>
      </c>
      <c r="O11" s="8" t="s">
        <v>464</v>
      </c>
      <c r="P11" s="102">
        <v>200</v>
      </c>
      <c r="Q11" s="10">
        <v>25000</v>
      </c>
      <c r="R11" s="10"/>
      <c r="S11" s="10"/>
      <c r="T11" s="10"/>
      <c r="U11" s="11">
        <f t="shared" si="0"/>
        <v>25000</v>
      </c>
      <c r="V11" s="124" t="s">
        <v>208</v>
      </c>
      <c r="Y11" s="145">
        <f>72000/115000</f>
        <v>0.6260869565217392</v>
      </c>
      <c r="Z11" s="145">
        <f>U11/72000</f>
        <v>0.3472222222222222</v>
      </c>
    </row>
    <row r="12" spans="1:26" ht="63.75">
      <c r="A12" s="212"/>
      <c r="B12" s="210"/>
      <c r="C12" s="190"/>
      <c r="D12" s="208"/>
      <c r="E12" s="7" t="s">
        <v>203</v>
      </c>
      <c r="F12" s="7" t="s">
        <v>203</v>
      </c>
      <c r="G12" s="159" t="s">
        <v>360</v>
      </c>
      <c r="H12" s="8" t="s">
        <v>21</v>
      </c>
      <c r="I12" s="8" t="s">
        <v>22</v>
      </c>
      <c r="J12" s="102">
        <v>25</v>
      </c>
      <c r="K12" s="9"/>
      <c r="L12" s="7"/>
      <c r="M12" s="8" t="s">
        <v>465</v>
      </c>
      <c r="N12" s="8" t="s">
        <v>466</v>
      </c>
      <c r="O12" s="8" t="s">
        <v>22</v>
      </c>
      <c r="P12" s="102">
        <v>25</v>
      </c>
      <c r="Q12" s="10">
        <v>2000</v>
      </c>
      <c r="R12" s="10"/>
      <c r="S12" s="10"/>
      <c r="T12" s="10"/>
      <c r="U12" s="11">
        <f t="shared" si="0"/>
        <v>2000</v>
      </c>
      <c r="V12" s="124" t="s">
        <v>208</v>
      </c>
      <c r="Z12" s="145">
        <f>U12/72000</f>
        <v>0.027777777777777776</v>
      </c>
    </row>
    <row r="13" spans="1:26" ht="89.25">
      <c r="A13" s="212"/>
      <c r="B13" s="210"/>
      <c r="C13" s="190"/>
      <c r="D13" s="208"/>
      <c r="E13" s="7" t="s">
        <v>203</v>
      </c>
      <c r="F13" s="7" t="s">
        <v>203</v>
      </c>
      <c r="G13" s="159" t="s">
        <v>361</v>
      </c>
      <c r="H13" s="8" t="s">
        <v>23</v>
      </c>
      <c r="I13" s="8" t="s">
        <v>24</v>
      </c>
      <c r="J13" s="102">
        <v>10</v>
      </c>
      <c r="K13" s="9"/>
      <c r="L13" s="7"/>
      <c r="M13" s="8" t="s">
        <v>467</v>
      </c>
      <c r="N13" s="8" t="s">
        <v>468</v>
      </c>
      <c r="O13" s="8" t="s">
        <v>24</v>
      </c>
      <c r="P13" s="102">
        <v>10</v>
      </c>
      <c r="Q13" s="10"/>
      <c r="R13" s="10"/>
      <c r="S13" s="10"/>
      <c r="T13" s="10"/>
      <c r="U13" s="11">
        <f t="shared" si="0"/>
        <v>0</v>
      </c>
      <c r="V13" s="124" t="s">
        <v>208</v>
      </c>
      <c r="X13" s="146">
        <f>+U10+U11+U12+U13+U14</f>
        <v>72000</v>
      </c>
      <c r="Z13" s="145">
        <f>U13/72000</f>
        <v>0</v>
      </c>
    </row>
    <row r="14" spans="1:26" ht="76.5">
      <c r="A14" s="212"/>
      <c r="B14" s="210"/>
      <c r="C14" s="190"/>
      <c r="D14" s="208"/>
      <c r="E14" s="7" t="s">
        <v>203</v>
      </c>
      <c r="F14" s="7" t="s">
        <v>203</v>
      </c>
      <c r="G14" s="159" t="s">
        <v>362</v>
      </c>
      <c r="H14" s="8" t="s">
        <v>25</v>
      </c>
      <c r="I14" s="8" t="s">
        <v>26</v>
      </c>
      <c r="J14" s="104">
        <v>100</v>
      </c>
      <c r="K14" s="9"/>
      <c r="L14" s="7"/>
      <c r="M14" s="8" t="s">
        <v>469</v>
      </c>
      <c r="N14" s="8" t="s">
        <v>25</v>
      </c>
      <c r="O14" s="8" t="s">
        <v>26</v>
      </c>
      <c r="P14" s="104">
        <v>100</v>
      </c>
      <c r="Q14" s="10">
        <v>45000</v>
      </c>
      <c r="R14" s="10"/>
      <c r="S14" s="10"/>
      <c r="T14" s="10"/>
      <c r="U14" s="11">
        <f t="shared" si="0"/>
        <v>45000</v>
      </c>
      <c r="V14" s="124" t="s">
        <v>208</v>
      </c>
      <c r="X14" s="144">
        <f>SUM(U7:U14)</f>
        <v>115000</v>
      </c>
      <c r="Z14" s="145">
        <f>U14/72000</f>
        <v>0.625</v>
      </c>
    </row>
    <row r="15" spans="1:22" ht="38.25">
      <c r="A15" s="212" t="s">
        <v>226</v>
      </c>
      <c r="B15" s="211" t="s">
        <v>227</v>
      </c>
      <c r="C15" s="191" t="s">
        <v>258</v>
      </c>
      <c r="D15" s="209" t="s">
        <v>307</v>
      </c>
      <c r="E15" s="14" t="s">
        <v>203</v>
      </c>
      <c r="F15" s="14" t="s">
        <v>203</v>
      </c>
      <c r="G15" s="160" t="s">
        <v>363</v>
      </c>
      <c r="H15" s="15" t="s">
        <v>27</v>
      </c>
      <c r="I15" s="15" t="s">
        <v>28</v>
      </c>
      <c r="J15" s="105">
        <v>1</v>
      </c>
      <c r="K15" s="16"/>
      <c r="L15" s="14"/>
      <c r="M15" s="15" t="s">
        <v>470</v>
      </c>
      <c r="N15" s="15" t="s">
        <v>27</v>
      </c>
      <c r="O15" s="15" t="s">
        <v>28</v>
      </c>
      <c r="P15" s="105">
        <v>1</v>
      </c>
      <c r="Q15" s="17">
        <v>500</v>
      </c>
      <c r="R15" s="17"/>
      <c r="S15" s="17"/>
      <c r="T15" s="17"/>
      <c r="U15" s="18">
        <f t="shared" si="0"/>
        <v>500</v>
      </c>
      <c r="V15" s="125" t="s">
        <v>209</v>
      </c>
    </row>
    <row r="16" spans="1:26" ht="63.75">
      <c r="A16" s="212"/>
      <c r="B16" s="211"/>
      <c r="C16" s="191"/>
      <c r="D16" s="209"/>
      <c r="E16" s="14" t="s">
        <v>203</v>
      </c>
      <c r="F16" s="14" t="s">
        <v>203</v>
      </c>
      <c r="G16" s="160" t="s">
        <v>364</v>
      </c>
      <c r="H16" s="15" t="s">
        <v>29</v>
      </c>
      <c r="I16" s="15" t="s">
        <v>30</v>
      </c>
      <c r="J16" s="105">
        <v>1</v>
      </c>
      <c r="K16" s="16"/>
      <c r="L16" s="14"/>
      <c r="M16" s="15" t="s">
        <v>471</v>
      </c>
      <c r="N16" s="15" t="s">
        <v>29</v>
      </c>
      <c r="O16" s="15" t="s">
        <v>30</v>
      </c>
      <c r="P16" s="105">
        <v>1</v>
      </c>
      <c r="Q16" s="17">
        <v>500</v>
      </c>
      <c r="R16" s="17"/>
      <c r="S16" s="17"/>
      <c r="T16" s="17"/>
      <c r="U16" s="18">
        <f t="shared" si="0"/>
        <v>500</v>
      </c>
      <c r="V16" s="125" t="s">
        <v>209</v>
      </c>
      <c r="X16" s="144">
        <f>SUM(U15:U16)</f>
        <v>1000</v>
      </c>
      <c r="Z16" s="145">
        <f>(X16/1885291)</f>
        <v>0.0005304220939897342</v>
      </c>
    </row>
    <row r="17" spans="1:26" ht="63.75" customHeight="1">
      <c r="A17" s="212" t="s">
        <v>228</v>
      </c>
      <c r="B17" s="216" t="s">
        <v>229</v>
      </c>
      <c r="C17" s="192" t="s">
        <v>259</v>
      </c>
      <c r="D17" s="206" t="s">
        <v>308</v>
      </c>
      <c r="E17" s="19" t="s">
        <v>203</v>
      </c>
      <c r="F17" s="19" t="s">
        <v>203</v>
      </c>
      <c r="G17" s="161" t="s">
        <v>365</v>
      </c>
      <c r="H17" s="20" t="s">
        <v>31</v>
      </c>
      <c r="I17" s="20" t="s">
        <v>32</v>
      </c>
      <c r="J17" s="106">
        <v>2</v>
      </c>
      <c r="K17" s="21"/>
      <c r="L17" s="19"/>
      <c r="M17" s="20" t="s">
        <v>472</v>
      </c>
      <c r="N17" s="20" t="s">
        <v>473</v>
      </c>
      <c r="O17" s="20" t="s">
        <v>474</v>
      </c>
      <c r="P17" s="106">
        <v>2</v>
      </c>
      <c r="Q17" s="22">
        <v>5678</v>
      </c>
      <c r="R17" s="22">
        <v>25000</v>
      </c>
      <c r="S17" s="22"/>
      <c r="T17" s="22"/>
      <c r="U17" s="23">
        <f t="shared" si="0"/>
        <v>30678</v>
      </c>
      <c r="V17" s="126" t="s">
        <v>209</v>
      </c>
      <c r="Z17" s="145">
        <f>U17/61023</f>
        <v>0.5027284794257902</v>
      </c>
    </row>
    <row r="18" spans="1:26" ht="63.75">
      <c r="A18" s="212"/>
      <c r="B18" s="216"/>
      <c r="C18" s="192"/>
      <c r="D18" s="206"/>
      <c r="E18" s="19" t="s">
        <v>203</v>
      </c>
      <c r="F18" s="19" t="s">
        <v>203</v>
      </c>
      <c r="G18" s="161" t="s">
        <v>366</v>
      </c>
      <c r="H18" s="20" t="s">
        <v>33</v>
      </c>
      <c r="I18" s="20" t="s">
        <v>34</v>
      </c>
      <c r="J18" s="107">
        <v>2</v>
      </c>
      <c r="K18" s="21"/>
      <c r="L18" s="19"/>
      <c r="M18" s="20" t="s">
        <v>475</v>
      </c>
      <c r="N18" s="20" t="s">
        <v>476</v>
      </c>
      <c r="O18" s="20" t="s">
        <v>34</v>
      </c>
      <c r="P18" s="107">
        <v>2</v>
      </c>
      <c r="Q18" s="22"/>
      <c r="R18" s="22">
        <v>20345</v>
      </c>
      <c r="S18" s="22"/>
      <c r="T18" s="22"/>
      <c r="U18" s="23">
        <f t="shared" si="0"/>
        <v>20345</v>
      </c>
      <c r="V18" s="126" t="s">
        <v>209</v>
      </c>
      <c r="Z18" s="145">
        <f>U18/61023</f>
        <v>0.3333988823886076</v>
      </c>
    </row>
    <row r="19" spans="1:26" ht="63.75">
      <c r="A19" s="212"/>
      <c r="B19" s="216"/>
      <c r="C19" s="192"/>
      <c r="D19" s="206"/>
      <c r="E19" s="19" t="s">
        <v>203</v>
      </c>
      <c r="F19" s="19" t="s">
        <v>203</v>
      </c>
      <c r="G19" s="161" t="s">
        <v>367</v>
      </c>
      <c r="H19" s="20" t="s">
        <v>35</v>
      </c>
      <c r="I19" s="20" t="s">
        <v>36</v>
      </c>
      <c r="J19" s="106">
        <v>2</v>
      </c>
      <c r="K19" s="21"/>
      <c r="L19" s="19"/>
      <c r="M19" s="20" t="s">
        <v>477</v>
      </c>
      <c r="N19" s="20" t="s">
        <v>478</v>
      </c>
      <c r="O19" s="20" t="s">
        <v>36</v>
      </c>
      <c r="P19" s="106">
        <v>2</v>
      </c>
      <c r="Q19" s="22">
        <v>1000</v>
      </c>
      <c r="R19" s="22">
        <v>6000</v>
      </c>
      <c r="S19" s="22"/>
      <c r="T19" s="22"/>
      <c r="U19" s="23">
        <f t="shared" si="0"/>
        <v>7000</v>
      </c>
      <c r="V19" s="126" t="s">
        <v>209</v>
      </c>
      <c r="Z19" s="145">
        <f>U19/61023</f>
        <v>0.1147108467299215</v>
      </c>
    </row>
    <row r="20" spans="1:26" ht="63.75">
      <c r="A20" s="212"/>
      <c r="B20" s="216"/>
      <c r="C20" s="192"/>
      <c r="D20" s="206"/>
      <c r="E20" s="19" t="s">
        <v>203</v>
      </c>
      <c r="F20" s="19" t="s">
        <v>203</v>
      </c>
      <c r="G20" s="161" t="s">
        <v>368</v>
      </c>
      <c r="H20" s="20" t="s">
        <v>37</v>
      </c>
      <c r="I20" s="20" t="s">
        <v>38</v>
      </c>
      <c r="J20" s="106">
        <v>2</v>
      </c>
      <c r="K20" s="21"/>
      <c r="L20" s="19"/>
      <c r="M20" s="20" t="s">
        <v>479</v>
      </c>
      <c r="N20" s="20" t="s">
        <v>480</v>
      </c>
      <c r="O20" s="20" t="s">
        <v>481</v>
      </c>
      <c r="P20" s="106">
        <v>2</v>
      </c>
      <c r="Q20" s="22">
        <v>1000</v>
      </c>
      <c r="R20" s="22">
        <v>2000</v>
      </c>
      <c r="S20" s="22"/>
      <c r="T20" s="22"/>
      <c r="U20" s="23">
        <f t="shared" si="0"/>
        <v>3000</v>
      </c>
      <c r="V20" s="126" t="s">
        <v>208</v>
      </c>
      <c r="X20" s="146">
        <f>+U17+U18+U19+U20</f>
        <v>61023</v>
      </c>
      <c r="Y20" s="145">
        <f aca="true" t="shared" si="1" ref="Y20:Y25">X20/146023</f>
        <v>0.417899919875636</v>
      </c>
      <c r="Z20" s="145">
        <f>U20/61023</f>
        <v>0.04916179145568064</v>
      </c>
    </row>
    <row r="21" spans="1:25" ht="51">
      <c r="A21" s="212"/>
      <c r="B21" s="216"/>
      <c r="C21" s="148" t="s">
        <v>260</v>
      </c>
      <c r="D21" s="24" t="s">
        <v>309</v>
      </c>
      <c r="E21" s="19" t="s">
        <v>203</v>
      </c>
      <c r="F21" s="19" t="s">
        <v>203</v>
      </c>
      <c r="G21" s="148" t="s">
        <v>369</v>
      </c>
      <c r="H21" s="20" t="s">
        <v>39</v>
      </c>
      <c r="I21" s="20" t="s">
        <v>40</v>
      </c>
      <c r="J21" s="106">
        <v>1</v>
      </c>
      <c r="K21" s="21"/>
      <c r="L21" s="19"/>
      <c r="M21" s="20" t="s">
        <v>482</v>
      </c>
      <c r="N21" s="20" t="s">
        <v>483</v>
      </c>
      <c r="O21" s="20" t="s">
        <v>484</v>
      </c>
      <c r="P21" s="106">
        <v>1</v>
      </c>
      <c r="Q21" s="22"/>
      <c r="R21" s="22">
        <v>1000</v>
      </c>
      <c r="S21" s="22"/>
      <c r="T21" s="22"/>
      <c r="U21" s="23">
        <f t="shared" si="0"/>
        <v>1000</v>
      </c>
      <c r="V21" s="126" t="s">
        <v>209</v>
      </c>
      <c r="X21" s="144">
        <f>+U21</f>
        <v>1000</v>
      </c>
      <c r="Y21" s="145">
        <f t="shared" si="1"/>
        <v>0.006848236236757223</v>
      </c>
    </row>
    <row r="22" spans="1:25" ht="63.75">
      <c r="A22" s="212"/>
      <c r="B22" s="216"/>
      <c r="C22" s="148" t="s">
        <v>261</v>
      </c>
      <c r="D22" s="24" t="s">
        <v>310</v>
      </c>
      <c r="E22" s="19" t="s">
        <v>203</v>
      </c>
      <c r="F22" s="19" t="s">
        <v>203</v>
      </c>
      <c r="G22" s="161" t="s">
        <v>370</v>
      </c>
      <c r="H22" s="20" t="s">
        <v>41</v>
      </c>
      <c r="I22" s="20" t="s">
        <v>42</v>
      </c>
      <c r="J22" s="106">
        <v>100</v>
      </c>
      <c r="K22" s="21"/>
      <c r="L22" s="19"/>
      <c r="M22" s="20" t="s">
        <v>485</v>
      </c>
      <c r="N22" s="20" t="s">
        <v>486</v>
      </c>
      <c r="O22" s="20" t="s">
        <v>487</v>
      </c>
      <c r="P22" s="106">
        <v>100</v>
      </c>
      <c r="Q22" s="22">
        <v>20000</v>
      </c>
      <c r="R22" s="22">
        <v>15000</v>
      </c>
      <c r="S22" s="22"/>
      <c r="T22" s="22">
        <v>20000</v>
      </c>
      <c r="U22" s="23">
        <f t="shared" si="0"/>
        <v>55000</v>
      </c>
      <c r="V22" s="126" t="s">
        <v>209</v>
      </c>
      <c r="X22" s="144">
        <f>+U22</f>
        <v>55000</v>
      </c>
      <c r="Y22" s="145">
        <f t="shared" si="1"/>
        <v>0.3766529930216473</v>
      </c>
    </row>
    <row r="23" spans="1:25" ht="89.25">
      <c r="A23" s="212"/>
      <c r="B23" s="216"/>
      <c r="C23" s="148" t="s">
        <v>262</v>
      </c>
      <c r="D23" s="24" t="s">
        <v>311</v>
      </c>
      <c r="E23" s="19" t="s">
        <v>203</v>
      </c>
      <c r="F23" s="19" t="s">
        <v>203</v>
      </c>
      <c r="G23" s="161" t="s">
        <v>371</v>
      </c>
      <c r="H23" s="20" t="s">
        <v>43</v>
      </c>
      <c r="I23" s="20" t="s">
        <v>44</v>
      </c>
      <c r="J23" s="106">
        <v>2</v>
      </c>
      <c r="K23" s="21"/>
      <c r="L23" s="19"/>
      <c r="M23" s="20" t="s">
        <v>488</v>
      </c>
      <c r="N23" s="20" t="s">
        <v>489</v>
      </c>
      <c r="O23" s="20" t="s">
        <v>490</v>
      </c>
      <c r="P23" s="106">
        <v>2</v>
      </c>
      <c r="Q23" s="22">
        <v>5000</v>
      </c>
      <c r="R23" s="22"/>
      <c r="S23" s="22"/>
      <c r="T23" s="22"/>
      <c r="U23" s="23">
        <f t="shared" si="0"/>
        <v>5000</v>
      </c>
      <c r="V23" s="126" t="s">
        <v>211</v>
      </c>
      <c r="X23" s="144">
        <f>+U23</f>
        <v>5000</v>
      </c>
      <c r="Y23" s="145">
        <f t="shared" si="1"/>
        <v>0.034241181183786114</v>
      </c>
    </row>
    <row r="24" spans="1:25" ht="114.75">
      <c r="A24" s="212"/>
      <c r="B24" s="216"/>
      <c r="C24" s="148" t="s">
        <v>263</v>
      </c>
      <c r="D24" s="24" t="s">
        <v>312</v>
      </c>
      <c r="E24" s="19" t="s">
        <v>203</v>
      </c>
      <c r="F24" s="19" t="s">
        <v>203</v>
      </c>
      <c r="G24" s="148" t="s">
        <v>372</v>
      </c>
      <c r="H24" s="20" t="s">
        <v>45</v>
      </c>
      <c r="I24" s="20" t="s">
        <v>46</v>
      </c>
      <c r="J24" s="106">
        <v>2</v>
      </c>
      <c r="K24" s="21"/>
      <c r="L24" s="19"/>
      <c r="M24" s="20" t="s">
        <v>45</v>
      </c>
      <c r="N24" s="20" t="s">
        <v>45</v>
      </c>
      <c r="O24" s="20" t="s">
        <v>46</v>
      </c>
      <c r="P24" s="106">
        <v>2</v>
      </c>
      <c r="Q24" s="22">
        <v>5000</v>
      </c>
      <c r="R24" s="22">
        <v>2000</v>
      </c>
      <c r="S24" s="22"/>
      <c r="T24" s="22"/>
      <c r="U24" s="23">
        <f t="shared" si="0"/>
        <v>7000</v>
      </c>
      <c r="V24" s="126" t="s">
        <v>212</v>
      </c>
      <c r="X24" s="144">
        <f>+U24</f>
        <v>7000</v>
      </c>
      <c r="Y24" s="145">
        <f t="shared" si="1"/>
        <v>0.047937653657300565</v>
      </c>
    </row>
    <row r="25" spans="1:27" ht="76.5">
      <c r="A25" s="212"/>
      <c r="B25" s="216"/>
      <c r="C25" s="148" t="s">
        <v>264</v>
      </c>
      <c r="D25" s="24" t="s">
        <v>313</v>
      </c>
      <c r="E25" s="19" t="s">
        <v>203</v>
      </c>
      <c r="F25" s="19" t="s">
        <v>203</v>
      </c>
      <c r="G25" s="148" t="s">
        <v>373</v>
      </c>
      <c r="H25" s="20" t="s">
        <v>47</v>
      </c>
      <c r="I25" s="20" t="s">
        <v>48</v>
      </c>
      <c r="J25" s="106">
        <v>100</v>
      </c>
      <c r="K25" s="21"/>
      <c r="L25" s="19"/>
      <c r="M25" s="20" t="s">
        <v>491</v>
      </c>
      <c r="N25" s="20" t="s">
        <v>47</v>
      </c>
      <c r="O25" s="20" t="s">
        <v>48</v>
      </c>
      <c r="P25" s="106">
        <v>100</v>
      </c>
      <c r="Q25" s="22">
        <v>5000</v>
      </c>
      <c r="R25" s="22">
        <v>3000</v>
      </c>
      <c r="S25" s="22"/>
      <c r="T25" s="22"/>
      <c r="U25" s="23">
        <f t="shared" si="0"/>
        <v>8000</v>
      </c>
      <c r="V25" s="126" t="s">
        <v>209</v>
      </c>
      <c r="X25" s="144">
        <f>+U25</f>
        <v>8000</v>
      </c>
      <c r="Y25" s="145">
        <f t="shared" si="1"/>
        <v>0.054785889894057783</v>
      </c>
      <c r="Z25" s="145">
        <f>+Y20+Y21+Y22+Y23+Y24+Y25</f>
        <v>0.9383658738691849</v>
      </c>
      <c r="AA25">
        <f>100-93.84</f>
        <v>6.159999999999997</v>
      </c>
    </row>
    <row r="26" spans="1:26" ht="89.25">
      <c r="A26" s="212"/>
      <c r="B26" s="216"/>
      <c r="C26" s="148" t="s">
        <v>265</v>
      </c>
      <c r="D26" s="24" t="s">
        <v>314</v>
      </c>
      <c r="E26" s="19" t="s">
        <v>203</v>
      </c>
      <c r="F26" s="19" t="s">
        <v>203</v>
      </c>
      <c r="G26" s="148" t="s">
        <v>374</v>
      </c>
      <c r="H26" s="20" t="s">
        <v>49</v>
      </c>
      <c r="I26" s="20" t="s">
        <v>50</v>
      </c>
      <c r="J26" s="106">
        <v>400</v>
      </c>
      <c r="K26" s="21"/>
      <c r="L26" s="19"/>
      <c r="M26" s="20" t="s">
        <v>492</v>
      </c>
      <c r="N26" s="20" t="s">
        <v>49</v>
      </c>
      <c r="O26" s="20" t="s">
        <v>50</v>
      </c>
      <c r="P26" s="106">
        <v>400</v>
      </c>
      <c r="Q26" s="22">
        <v>3000</v>
      </c>
      <c r="R26" s="22">
        <v>6000</v>
      </c>
      <c r="S26" s="22"/>
      <c r="T26" s="22"/>
      <c r="U26" s="23">
        <f t="shared" si="0"/>
        <v>9000</v>
      </c>
      <c r="V26" s="126" t="s">
        <v>209</v>
      </c>
      <c r="X26" s="144">
        <f>SUM(U17:U26)</f>
        <v>146023</v>
      </c>
      <c r="Y26" s="144">
        <f>+U26</f>
        <v>9000</v>
      </c>
      <c r="Z26" s="145">
        <f>(X26/1885291)</f>
        <v>0.07745382543066295</v>
      </c>
    </row>
    <row r="27" spans="1:27" ht="63.75" customHeight="1">
      <c r="A27" s="212" t="s">
        <v>230</v>
      </c>
      <c r="B27" s="217" t="s">
        <v>213</v>
      </c>
      <c r="C27" s="186" t="s">
        <v>266</v>
      </c>
      <c r="D27" s="207" t="s">
        <v>315</v>
      </c>
      <c r="E27" s="25" t="s">
        <v>203</v>
      </c>
      <c r="F27" s="25" t="s">
        <v>203</v>
      </c>
      <c r="G27" s="162" t="s">
        <v>375</v>
      </c>
      <c r="H27" s="26" t="s">
        <v>51</v>
      </c>
      <c r="I27" s="26" t="s">
        <v>52</v>
      </c>
      <c r="J27" s="108">
        <v>100</v>
      </c>
      <c r="K27" s="27"/>
      <c r="L27" s="25"/>
      <c r="M27" s="26" t="s">
        <v>493</v>
      </c>
      <c r="N27" s="26" t="s">
        <v>51</v>
      </c>
      <c r="O27" s="26" t="s">
        <v>52</v>
      </c>
      <c r="P27" s="108">
        <v>100</v>
      </c>
      <c r="Q27" s="28">
        <v>304181</v>
      </c>
      <c r="R27" s="28"/>
      <c r="S27" s="28"/>
      <c r="T27" s="28"/>
      <c r="U27" s="29">
        <f t="shared" si="0"/>
        <v>304181</v>
      </c>
      <c r="V27" s="127" t="s">
        <v>213</v>
      </c>
      <c r="AA27" s="145">
        <f>U27/305181</f>
        <v>0.9967232560349432</v>
      </c>
    </row>
    <row r="28" spans="1:27" ht="127.5">
      <c r="A28" s="212"/>
      <c r="B28" s="217"/>
      <c r="C28" s="186"/>
      <c r="D28" s="207"/>
      <c r="E28" s="25" t="s">
        <v>203</v>
      </c>
      <c r="F28" s="25" t="s">
        <v>203</v>
      </c>
      <c r="G28" s="162" t="s">
        <v>376</v>
      </c>
      <c r="H28" s="26" t="s">
        <v>53</v>
      </c>
      <c r="I28" s="26" t="s">
        <v>54</v>
      </c>
      <c r="J28" s="108">
        <v>1</v>
      </c>
      <c r="K28" s="27"/>
      <c r="L28" s="25"/>
      <c r="M28" s="26" t="s">
        <v>494</v>
      </c>
      <c r="N28" s="26" t="s">
        <v>53</v>
      </c>
      <c r="O28" s="26" t="s">
        <v>54</v>
      </c>
      <c r="P28" s="108">
        <v>1</v>
      </c>
      <c r="Q28" s="28"/>
      <c r="R28" s="28">
        <v>1000</v>
      </c>
      <c r="S28" s="28"/>
      <c r="T28" s="28"/>
      <c r="U28" s="29">
        <f t="shared" si="0"/>
        <v>1000</v>
      </c>
      <c r="V28" s="127" t="s">
        <v>213</v>
      </c>
      <c r="Y28" s="144">
        <f>+U27+U28</f>
        <v>305181</v>
      </c>
      <c r="Z28" s="145">
        <f>Y28/415470</f>
        <v>0.7345440103978627</v>
      </c>
      <c r="AA28">
        <f>100-99.67</f>
        <v>0.3299999999999983</v>
      </c>
    </row>
    <row r="29" spans="1:23" ht="76.5" customHeight="1">
      <c r="A29" s="212"/>
      <c r="B29" s="217"/>
      <c r="C29" s="188" t="s">
        <v>267</v>
      </c>
      <c r="D29" s="207" t="s">
        <v>316</v>
      </c>
      <c r="E29" s="25" t="s">
        <v>203</v>
      </c>
      <c r="F29" s="25" t="s">
        <v>203</v>
      </c>
      <c r="G29" s="162" t="s">
        <v>377</v>
      </c>
      <c r="H29" s="26" t="s">
        <v>4</v>
      </c>
      <c r="I29" s="26" t="s">
        <v>55</v>
      </c>
      <c r="J29" s="108">
        <v>100</v>
      </c>
      <c r="K29" s="27"/>
      <c r="L29" s="25"/>
      <c r="M29" s="26" t="s">
        <v>495</v>
      </c>
      <c r="N29" s="26" t="s">
        <v>4</v>
      </c>
      <c r="O29" s="26" t="s">
        <v>55</v>
      </c>
      <c r="P29" s="108">
        <v>100</v>
      </c>
      <c r="Q29" s="28">
        <v>13789</v>
      </c>
      <c r="R29" s="28"/>
      <c r="S29" s="28"/>
      <c r="T29" s="28"/>
      <c r="U29" s="29">
        <f t="shared" si="0"/>
        <v>13789</v>
      </c>
      <c r="V29" s="127" t="s">
        <v>213</v>
      </c>
      <c r="W29" s="145">
        <f>U29/101789</f>
        <v>0.1354665042391614</v>
      </c>
    </row>
    <row r="30" spans="1:23" ht="89.25">
      <c r="A30" s="212"/>
      <c r="B30" s="217"/>
      <c r="C30" s="188"/>
      <c r="D30" s="207"/>
      <c r="E30" s="25" t="s">
        <v>203</v>
      </c>
      <c r="F30" s="25" t="s">
        <v>203</v>
      </c>
      <c r="G30" s="162" t="s">
        <v>378</v>
      </c>
      <c r="H30" s="26" t="s">
        <v>5</v>
      </c>
      <c r="I30" s="26" t="s">
        <v>56</v>
      </c>
      <c r="J30" s="108">
        <v>1</v>
      </c>
      <c r="K30" s="27"/>
      <c r="L30" s="25"/>
      <c r="M30" s="26" t="s">
        <v>496</v>
      </c>
      <c r="N30" s="26" t="s">
        <v>5</v>
      </c>
      <c r="O30" s="26" t="s">
        <v>56</v>
      </c>
      <c r="P30" s="108">
        <v>1</v>
      </c>
      <c r="Q30" s="28"/>
      <c r="R30" s="28">
        <v>25000</v>
      </c>
      <c r="S30" s="28"/>
      <c r="T30" s="28"/>
      <c r="U30" s="29">
        <f t="shared" si="0"/>
        <v>25000</v>
      </c>
      <c r="V30" s="127" t="s">
        <v>213</v>
      </c>
      <c r="W30" s="145">
        <f>U30/101789</f>
        <v>0.24560610675023825</v>
      </c>
    </row>
    <row r="31" spans="1:28" ht="89.25">
      <c r="A31" s="212"/>
      <c r="B31" s="217"/>
      <c r="C31" s="188"/>
      <c r="D31" s="207"/>
      <c r="E31" s="25" t="s">
        <v>203</v>
      </c>
      <c r="F31" s="25" t="s">
        <v>203</v>
      </c>
      <c r="G31" s="162" t="s">
        <v>379</v>
      </c>
      <c r="H31" s="26" t="s">
        <v>57</v>
      </c>
      <c r="I31" s="26" t="s">
        <v>58</v>
      </c>
      <c r="J31" s="108">
        <v>250</v>
      </c>
      <c r="K31" s="27"/>
      <c r="L31" s="25"/>
      <c r="M31" s="26" t="s">
        <v>497</v>
      </c>
      <c r="N31" s="26" t="s">
        <v>57</v>
      </c>
      <c r="O31" s="26" t="s">
        <v>58</v>
      </c>
      <c r="P31" s="108">
        <v>250</v>
      </c>
      <c r="Q31" s="28"/>
      <c r="R31" s="28"/>
      <c r="S31" s="30"/>
      <c r="T31" s="28">
        <v>63000</v>
      </c>
      <c r="U31" s="29">
        <f t="shared" si="0"/>
        <v>63000</v>
      </c>
      <c r="V31" s="127" t="s">
        <v>213</v>
      </c>
      <c r="W31" s="145">
        <f>U31/101789</f>
        <v>0.6189273890106004</v>
      </c>
      <c r="Y31" s="144">
        <f>+U29+U30+U31</f>
        <v>101789</v>
      </c>
      <c r="Z31" s="145">
        <f>Y31/415470</f>
        <v>0.24499723205044888</v>
      </c>
      <c r="AA31" s="145">
        <f>+Z28+Z31</f>
        <v>0.9795412424483115</v>
      </c>
      <c r="AB31">
        <f>100-97.95</f>
        <v>2.049999999999997</v>
      </c>
    </row>
    <row r="32" spans="1:26" ht="76.5">
      <c r="A32" s="212"/>
      <c r="B32" s="217"/>
      <c r="C32" s="149" t="s">
        <v>268</v>
      </c>
      <c r="D32" s="142" t="s">
        <v>317</v>
      </c>
      <c r="E32" s="25" t="s">
        <v>203</v>
      </c>
      <c r="F32" s="25" t="s">
        <v>203</v>
      </c>
      <c r="G32" s="149" t="s">
        <v>380</v>
      </c>
      <c r="H32" s="26" t="s">
        <v>59</v>
      </c>
      <c r="I32" s="26" t="s">
        <v>60</v>
      </c>
      <c r="J32" s="108">
        <v>3</v>
      </c>
      <c r="K32" s="27"/>
      <c r="L32" s="25"/>
      <c r="M32" s="26" t="s">
        <v>498</v>
      </c>
      <c r="N32" s="26" t="s">
        <v>59</v>
      </c>
      <c r="O32" s="26" t="s">
        <v>60</v>
      </c>
      <c r="P32" s="108">
        <v>3</v>
      </c>
      <c r="Q32" s="28"/>
      <c r="R32" s="28">
        <v>8500</v>
      </c>
      <c r="S32" s="28"/>
      <c r="T32" s="28"/>
      <c r="U32" s="29">
        <f t="shared" si="0"/>
        <v>8500</v>
      </c>
      <c r="V32" s="127" t="s">
        <v>213</v>
      </c>
      <c r="X32" s="144">
        <f>SUM(U27:U32)</f>
        <v>415470</v>
      </c>
      <c r="Y32" s="144">
        <f>+U32</f>
        <v>8500</v>
      </c>
      <c r="Z32" s="145">
        <f>(X32/1885291)</f>
        <v>0.22037446738991487</v>
      </c>
    </row>
    <row r="33" spans="1:28" ht="76.5">
      <c r="A33" s="212" t="s">
        <v>231</v>
      </c>
      <c r="B33" s="204" t="s">
        <v>232</v>
      </c>
      <c r="C33" s="150" t="s">
        <v>269</v>
      </c>
      <c r="D33" s="32" t="s">
        <v>318</v>
      </c>
      <c r="E33" s="31" t="s">
        <v>203</v>
      </c>
      <c r="F33" s="31" t="s">
        <v>203</v>
      </c>
      <c r="G33" s="150" t="s">
        <v>381</v>
      </c>
      <c r="H33" s="33" t="s">
        <v>61</v>
      </c>
      <c r="I33" s="33" t="s">
        <v>62</v>
      </c>
      <c r="J33" s="109">
        <v>300</v>
      </c>
      <c r="K33" s="34"/>
      <c r="L33" s="31"/>
      <c r="M33" s="33" t="s">
        <v>499</v>
      </c>
      <c r="N33" s="33" t="s">
        <v>61</v>
      </c>
      <c r="O33" s="33" t="s">
        <v>62</v>
      </c>
      <c r="P33" s="109">
        <v>300</v>
      </c>
      <c r="Q33" s="35">
        <v>8050.699</v>
      </c>
      <c r="R33" s="35"/>
      <c r="S33" s="35"/>
      <c r="T33" s="35">
        <v>40000</v>
      </c>
      <c r="U33" s="36">
        <f t="shared" si="0"/>
        <v>48050.699</v>
      </c>
      <c r="V33" s="128" t="s">
        <v>214</v>
      </c>
      <c r="AA33" s="144">
        <f>+U33</f>
        <v>48050.699</v>
      </c>
      <c r="AB33" s="145">
        <f>AA33/90051</f>
        <v>0.5335942854604613</v>
      </c>
    </row>
    <row r="34" spans="1:28" ht="76.5">
      <c r="A34" s="212"/>
      <c r="B34" s="204"/>
      <c r="C34" s="151" t="s">
        <v>270</v>
      </c>
      <c r="D34" s="32" t="s">
        <v>319</v>
      </c>
      <c r="E34" s="31" t="s">
        <v>203</v>
      </c>
      <c r="F34" s="31" t="s">
        <v>203</v>
      </c>
      <c r="G34" s="151" t="s">
        <v>382</v>
      </c>
      <c r="H34" s="33" t="s">
        <v>63</v>
      </c>
      <c r="I34" s="33" t="s">
        <v>64</v>
      </c>
      <c r="J34" s="110">
        <v>70</v>
      </c>
      <c r="K34" s="34"/>
      <c r="L34" s="31"/>
      <c r="M34" s="33" t="s">
        <v>500</v>
      </c>
      <c r="N34" s="33" t="s">
        <v>63</v>
      </c>
      <c r="O34" s="33" t="s">
        <v>64</v>
      </c>
      <c r="P34" s="110">
        <v>70</v>
      </c>
      <c r="Q34" s="35"/>
      <c r="R34" s="35">
        <v>2000</v>
      </c>
      <c r="S34" s="35"/>
      <c r="T34" s="35"/>
      <c r="U34" s="36">
        <f t="shared" si="0"/>
        <v>2000</v>
      </c>
      <c r="V34" s="128" t="s">
        <v>214</v>
      </c>
      <c r="AA34" s="144">
        <f>+U34</f>
        <v>2000</v>
      </c>
      <c r="AB34" s="145">
        <f>AA34/90051</f>
        <v>0.022209636761390768</v>
      </c>
    </row>
    <row r="35" spans="1:28" ht="63.75">
      <c r="A35" s="212"/>
      <c r="B35" s="204"/>
      <c r="C35" s="151" t="s">
        <v>268</v>
      </c>
      <c r="D35" s="32" t="s">
        <v>320</v>
      </c>
      <c r="E35" s="31" t="s">
        <v>203</v>
      </c>
      <c r="F35" s="31" t="s">
        <v>203</v>
      </c>
      <c r="G35" s="151" t="s">
        <v>383</v>
      </c>
      <c r="H35" s="33" t="s">
        <v>65</v>
      </c>
      <c r="I35" s="33" t="s">
        <v>66</v>
      </c>
      <c r="J35" s="110">
        <v>4</v>
      </c>
      <c r="K35" s="34"/>
      <c r="L35" s="31"/>
      <c r="M35" s="33" t="s">
        <v>65</v>
      </c>
      <c r="N35" s="33" t="s">
        <v>65</v>
      </c>
      <c r="O35" s="33" t="s">
        <v>66</v>
      </c>
      <c r="P35" s="110">
        <v>4</v>
      </c>
      <c r="Q35" s="35">
        <v>40000</v>
      </c>
      <c r="R35" s="35"/>
      <c r="S35" s="35"/>
      <c r="T35" s="35"/>
      <c r="U35" s="36">
        <f t="shared" si="0"/>
        <v>40000</v>
      </c>
      <c r="V35" s="128" t="s">
        <v>211</v>
      </c>
      <c r="X35" s="144">
        <f>SUM(U33:U35)</f>
        <v>90050.699</v>
      </c>
      <c r="Z35" s="145">
        <f>(X35/1885291)</f>
        <v>0.04776488032881926</v>
      </c>
      <c r="AA35" s="144">
        <f>+U35</f>
        <v>40000</v>
      </c>
      <c r="AB35" s="145">
        <f>AA35/90051</f>
        <v>0.4441927352278153</v>
      </c>
    </row>
    <row r="36" spans="1:23" ht="114.75">
      <c r="A36" s="212" t="s">
        <v>233</v>
      </c>
      <c r="B36" s="222" t="s">
        <v>234</v>
      </c>
      <c r="C36" s="193" t="s">
        <v>271</v>
      </c>
      <c r="D36" s="187" t="s">
        <v>321</v>
      </c>
      <c r="E36" s="37" t="s">
        <v>203</v>
      </c>
      <c r="F36" s="37" t="s">
        <v>203</v>
      </c>
      <c r="G36" s="163" t="s">
        <v>384</v>
      </c>
      <c r="H36" s="38" t="s">
        <v>67</v>
      </c>
      <c r="I36" s="38" t="s">
        <v>68</v>
      </c>
      <c r="J36" s="111">
        <v>1</v>
      </c>
      <c r="K36" s="39"/>
      <c r="L36" s="37"/>
      <c r="M36" s="38" t="s">
        <v>501</v>
      </c>
      <c r="N36" s="38" t="s">
        <v>67</v>
      </c>
      <c r="O36" s="38" t="s">
        <v>68</v>
      </c>
      <c r="P36" s="111">
        <v>1</v>
      </c>
      <c r="Q36" s="40">
        <v>36000</v>
      </c>
      <c r="R36" s="40">
        <v>2000</v>
      </c>
      <c r="S36" s="40"/>
      <c r="T36" s="40"/>
      <c r="U36" s="41">
        <f t="shared" si="0"/>
        <v>38000</v>
      </c>
      <c r="V36" s="129" t="s">
        <v>210</v>
      </c>
      <c r="W36" s="145">
        <f>U36/39000</f>
        <v>0.9743589743589743</v>
      </c>
    </row>
    <row r="37" spans="1:28" ht="191.25">
      <c r="A37" s="212"/>
      <c r="B37" s="222"/>
      <c r="C37" s="193"/>
      <c r="D37" s="187"/>
      <c r="E37" s="37" t="s">
        <v>203</v>
      </c>
      <c r="F37" s="37" t="s">
        <v>203</v>
      </c>
      <c r="G37" s="163" t="s">
        <v>385</v>
      </c>
      <c r="H37" s="38" t="s">
        <v>69</v>
      </c>
      <c r="I37" s="38" t="s">
        <v>70</v>
      </c>
      <c r="J37" s="111">
        <v>2</v>
      </c>
      <c r="K37" s="39"/>
      <c r="L37" s="37"/>
      <c r="M37" s="38" t="s">
        <v>69</v>
      </c>
      <c r="N37" s="38" t="s">
        <v>69</v>
      </c>
      <c r="O37" s="38" t="s">
        <v>70</v>
      </c>
      <c r="P37" s="111">
        <v>2</v>
      </c>
      <c r="Q37" s="40">
        <v>1000</v>
      </c>
      <c r="R37" s="40"/>
      <c r="S37" s="40"/>
      <c r="T37" s="40"/>
      <c r="U37" s="41">
        <f t="shared" si="0"/>
        <v>1000</v>
      </c>
      <c r="V37" s="129" t="s">
        <v>215</v>
      </c>
      <c r="W37" s="145">
        <f>U37/39000</f>
        <v>0.02564102564102564</v>
      </c>
      <c r="AA37" s="144">
        <f>+U36+U37</f>
        <v>39000</v>
      </c>
      <c r="AB37" s="145">
        <f>AA37/40500</f>
        <v>0.9629629629629629</v>
      </c>
    </row>
    <row r="38" spans="1:22" ht="114.75">
      <c r="A38" s="212"/>
      <c r="B38" s="222"/>
      <c r="C38" s="236" t="s">
        <v>272</v>
      </c>
      <c r="D38" s="187" t="s">
        <v>322</v>
      </c>
      <c r="E38" s="37" t="s">
        <v>203</v>
      </c>
      <c r="F38" s="37" t="s">
        <v>203</v>
      </c>
      <c r="G38" s="163" t="s">
        <v>386</v>
      </c>
      <c r="H38" s="38" t="s">
        <v>71</v>
      </c>
      <c r="I38" s="38" t="s">
        <v>72</v>
      </c>
      <c r="J38" s="112">
        <v>2</v>
      </c>
      <c r="K38" s="39"/>
      <c r="L38" s="37"/>
      <c r="M38" s="38" t="s">
        <v>71</v>
      </c>
      <c r="N38" s="38" t="s">
        <v>71</v>
      </c>
      <c r="O38" s="38" t="s">
        <v>72</v>
      </c>
      <c r="P38" s="112">
        <v>2</v>
      </c>
      <c r="Q38" s="40">
        <v>1000</v>
      </c>
      <c r="R38" s="40"/>
      <c r="S38" s="40"/>
      <c r="T38" s="40"/>
      <c r="U38" s="41">
        <f t="shared" si="0"/>
        <v>1000</v>
      </c>
      <c r="V38" s="129" t="s">
        <v>213</v>
      </c>
    </row>
    <row r="39" spans="1:28" ht="63.75">
      <c r="A39" s="212"/>
      <c r="B39" s="222"/>
      <c r="C39" s="236"/>
      <c r="D39" s="187"/>
      <c r="E39" s="37" t="s">
        <v>203</v>
      </c>
      <c r="F39" s="37" t="s">
        <v>203</v>
      </c>
      <c r="G39" s="163" t="s">
        <v>387</v>
      </c>
      <c r="H39" s="38" t="s">
        <v>73</v>
      </c>
      <c r="I39" s="38" t="s">
        <v>74</v>
      </c>
      <c r="J39" s="111">
        <v>1</v>
      </c>
      <c r="K39" s="39"/>
      <c r="L39" s="37"/>
      <c r="M39" s="38" t="s">
        <v>73</v>
      </c>
      <c r="N39" s="38" t="s">
        <v>73</v>
      </c>
      <c r="O39" s="38" t="s">
        <v>74</v>
      </c>
      <c r="P39" s="111">
        <v>1</v>
      </c>
      <c r="Q39" s="40">
        <v>500</v>
      </c>
      <c r="R39" s="40"/>
      <c r="S39" s="40"/>
      <c r="T39" s="40"/>
      <c r="U39" s="41">
        <f t="shared" si="0"/>
        <v>500</v>
      </c>
      <c r="V39" s="129" t="s">
        <v>210</v>
      </c>
      <c r="X39" s="144">
        <f>SUM(U36:U39)</f>
        <v>40500</v>
      </c>
      <c r="Z39" s="145">
        <f>(X39/1885291)</f>
        <v>0.021482094806584237</v>
      </c>
      <c r="AA39" s="144">
        <f>+U38+U39</f>
        <v>1500</v>
      </c>
      <c r="AB39" s="145">
        <f>AA39/40500</f>
        <v>0.037037037037037035</v>
      </c>
    </row>
    <row r="40" spans="1:23" ht="38.25" customHeight="1">
      <c r="A40" s="212" t="s">
        <v>235</v>
      </c>
      <c r="B40" s="218" t="s">
        <v>236</v>
      </c>
      <c r="C40" s="237" t="s">
        <v>273</v>
      </c>
      <c r="D40" s="231" t="s">
        <v>323</v>
      </c>
      <c r="E40" s="42" t="s">
        <v>203</v>
      </c>
      <c r="F40" s="42" t="s">
        <v>203</v>
      </c>
      <c r="G40" s="164" t="s">
        <v>388</v>
      </c>
      <c r="H40" s="43" t="s">
        <v>75</v>
      </c>
      <c r="I40" s="43" t="s">
        <v>76</v>
      </c>
      <c r="J40" s="113">
        <v>1</v>
      </c>
      <c r="K40" s="44"/>
      <c r="L40" s="42"/>
      <c r="M40" s="43" t="s">
        <v>75</v>
      </c>
      <c r="N40" s="43" t="s">
        <v>75</v>
      </c>
      <c r="O40" s="43" t="s">
        <v>76</v>
      </c>
      <c r="P40" s="113">
        <v>1</v>
      </c>
      <c r="Q40" s="45">
        <v>6000</v>
      </c>
      <c r="R40" s="45"/>
      <c r="S40" s="45"/>
      <c r="T40" s="45"/>
      <c r="U40" s="46">
        <f t="shared" si="0"/>
        <v>6000</v>
      </c>
      <c r="V40" s="130" t="s">
        <v>214</v>
      </c>
      <c r="W40" s="145">
        <f>U40/70148</f>
        <v>0.08553344357643838</v>
      </c>
    </row>
    <row r="41" spans="1:23" ht="89.25">
      <c r="A41" s="212"/>
      <c r="B41" s="218"/>
      <c r="C41" s="237"/>
      <c r="D41" s="231"/>
      <c r="E41" s="42" t="s">
        <v>203</v>
      </c>
      <c r="F41" s="42" t="s">
        <v>203</v>
      </c>
      <c r="G41" s="164" t="s">
        <v>389</v>
      </c>
      <c r="H41" s="43" t="s">
        <v>77</v>
      </c>
      <c r="I41" s="43" t="s">
        <v>78</v>
      </c>
      <c r="J41" s="113">
        <v>200</v>
      </c>
      <c r="K41" s="44"/>
      <c r="L41" s="42"/>
      <c r="M41" s="43" t="s">
        <v>77</v>
      </c>
      <c r="N41" s="43" t="s">
        <v>77</v>
      </c>
      <c r="O41" s="43" t="s">
        <v>78</v>
      </c>
      <c r="P41" s="113">
        <v>200</v>
      </c>
      <c r="Q41" s="45">
        <v>16086</v>
      </c>
      <c r="R41" s="45"/>
      <c r="S41" s="45"/>
      <c r="T41" s="45">
        <v>37062</v>
      </c>
      <c r="U41" s="46">
        <f t="shared" si="0"/>
        <v>53148</v>
      </c>
      <c r="V41" s="130" t="s">
        <v>214</v>
      </c>
      <c r="W41" s="145">
        <f>U41/70148</f>
        <v>0.7576552432000913</v>
      </c>
    </row>
    <row r="42" spans="1:28" ht="140.25">
      <c r="A42" s="212"/>
      <c r="B42" s="218"/>
      <c r="C42" s="237"/>
      <c r="D42" s="231"/>
      <c r="E42" s="42" t="s">
        <v>203</v>
      </c>
      <c r="F42" s="42" t="s">
        <v>203</v>
      </c>
      <c r="G42" s="164" t="s">
        <v>390</v>
      </c>
      <c r="H42" s="43" t="s">
        <v>79</v>
      </c>
      <c r="I42" s="43" t="s">
        <v>80</v>
      </c>
      <c r="J42" s="113">
        <v>7</v>
      </c>
      <c r="K42" s="44"/>
      <c r="L42" s="42"/>
      <c r="M42" s="43" t="s">
        <v>79</v>
      </c>
      <c r="N42" s="43" t="s">
        <v>79</v>
      </c>
      <c r="O42" s="43" t="s">
        <v>80</v>
      </c>
      <c r="P42" s="113">
        <v>7</v>
      </c>
      <c r="Q42" s="45">
        <v>11000</v>
      </c>
      <c r="R42" s="45"/>
      <c r="S42" s="45"/>
      <c r="T42" s="45"/>
      <c r="U42" s="46">
        <f t="shared" si="0"/>
        <v>11000</v>
      </c>
      <c r="V42" s="130" t="s">
        <v>214</v>
      </c>
      <c r="W42" s="145">
        <f>U42/70148</f>
        <v>0.1568113132234704</v>
      </c>
      <c r="AA42" s="144">
        <f>+U40+U41+U42</f>
        <v>70148</v>
      </c>
      <c r="AB42" s="145">
        <f>AA42/94148</f>
        <v>0.7450822109869567</v>
      </c>
    </row>
    <row r="43" spans="1:22" ht="63.75">
      <c r="A43" s="212"/>
      <c r="B43" s="218"/>
      <c r="C43" s="228" t="s">
        <v>274</v>
      </c>
      <c r="D43" s="231" t="s">
        <v>324</v>
      </c>
      <c r="E43" s="42" t="s">
        <v>203</v>
      </c>
      <c r="F43" s="42" t="s">
        <v>203</v>
      </c>
      <c r="G43" s="164" t="s">
        <v>391</v>
      </c>
      <c r="H43" s="43" t="s">
        <v>81</v>
      </c>
      <c r="I43" s="43" t="s">
        <v>82</v>
      </c>
      <c r="J43" s="113">
        <v>70</v>
      </c>
      <c r="K43" s="44"/>
      <c r="L43" s="42"/>
      <c r="M43" s="43" t="s">
        <v>81</v>
      </c>
      <c r="N43" s="43" t="s">
        <v>81</v>
      </c>
      <c r="O43" s="43" t="s">
        <v>82</v>
      </c>
      <c r="P43" s="113">
        <v>70</v>
      </c>
      <c r="Q43" s="45">
        <v>10000</v>
      </c>
      <c r="R43" s="45"/>
      <c r="S43" s="45"/>
      <c r="T43" s="45"/>
      <c r="U43" s="46">
        <f t="shared" si="0"/>
        <v>10000</v>
      </c>
      <c r="V43" s="130" t="s">
        <v>214</v>
      </c>
    </row>
    <row r="44" spans="1:28" ht="76.5">
      <c r="A44" s="212"/>
      <c r="B44" s="218"/>
      <c r="C44" s="228"/>
      <c r="D44" s="231"/>
      <c r="E44" s="42" t="s">
        <v>203</v>
      </c>
      <c r="F44" s="42" t="s">
        <v>203</v>
      </c>
      <c r="G44" s="164" t="s">
        <v>392</v>
      </c>
      <c r="H44" s="43" t="s">
        <v>83</v>
      </c>
      <c r="I44" s="43" t="s">
        <v>84</v>
      </c>
      <c r="J44" s="113">
        <v>100</v>
      </c>
      <c r="K44" s="44"/>
      <c r="L44" s="42"/>
      <c r="M44" s="43" t="s">
        <v>83</v>
      </c>
      <c r="N44" s="43" t="s">
        <v>83</v>
      </c>
      <c r="O44" s="43" t="s">
        <v>84</v>
      </c>
      <c r="P44" s="113">
        <v>100</v>
      </c>
      <c r="Q44" s="45">
        <v>1000</v>
      </c>
      <c r="R44" s="45"/>
      <c r="S44" s="45"/>
      <c r="T44" s="45"/>
      <c r="U44" s="46">
        <f t="shared" si="0"/>
        <v>1000</v>
      </c>
      <c r="V44" s="130" t="s">
        <v>214</v>
      </c>
      <c r="AA44" s="144">
        <f>+U43+U44</f>
        <v>11000</v>
      </c>
      <c r="AB44" s="145">
        <f>AA44/94148</f>
        <v>0.11683731996431151</v>
      </c>
    </row>
    <row r="45" spans="1:23" ht="51">
      <c r="A45" s="212"/>
      <c r="B45" s="218"/>
      <c r="C45" s="228" t="s">
        <v>275</v>
      </c>
      <c r="D45" s="231" t="s">
        <v>325</v>
      </c>
      <c r="E45" s="42" t="s">
        <v>203</v>
      </c>
      <c r="F45" s="42" t="s">
        <v>203</v>
      </c>
      <c r="G45" s="165" t="s">
        <v>393</v>
      </c>
      <c r="H45" s="43" t="s">
        <v>85</v>
      </c>
      <c r="I45" s="43" t="s">
        <v>86</v>
      </c>
      <c r="J45" s="113">
        <v>1</v>
      </c>
      <c r="K45" s="44"/>
      <c r="L45" s="42"/>
      <c r="M45" s="43" t="s">
        <v>85</v>
      </c>
      <c r="N45" s="43" t="s">
        <v>85</v>
      </c>
      <c r="O45" s="43" t="s">
        <v>86</v>
      </c>
      <c r="P45" s="113">
        <v>1</v>
      </c>
      <c r="Q45" s="45">
        <v>500</v>
      </c>
      <c r="R45" s="45"/>
      <c r="S45" s="45"/>
      <c r="T45" s="45"/>
      <c r="U45" s="46">
        <f t="shared" si="0"/>
        <v>500</v>
      </c>
      <c r="V45" s="130" t="s">
        <v>214</v>
      </c>
      <c r="W45" s="145">
        <f>U45/4000</f>
        <v>0.125</v>
      </c>
    </row>
    <row r="46" spans="1:23" ht="102">
      <c r="A46" s="212"/>
      <c r="B46" s="218"/>
      <c r="C46" s="228"/>
      <c r="D46" s="231"/>
      <c r="E46" s="42" t="s">
        <v>203</v>
      </c>
      <c r="F46" s="42" t="s">
        <v>203</v>
      </c>
      <c r="G46" s="165" t="s">
        <v>394</v>
      </c>
      <c r="H46" s="43" t="s">
        <v>87</v>
      </c>
      <c r="I46" s="43" t="s">
        <v>88</v>
      </c>
      <c r="J46" s="113">
        <v>1</v>
      </c>
      <c r="K46" s="44"/>
      <c r="L46" s="42"/>
      <c r="M46" s="43" t="s">
        <v>87</v>
      </c>
      <c r="N46" s="43" t="s">
        <v>87</v>
      </c>
      <c r="O46" s="43" t="s">
        <v>88</v>
      </c>
      <c r="P46" s="113">
        <v>1</v>
      </c>
      <c r="Q46" s="45">
        <v>3000</v>
      </c>
      <c r="R46" s="45"/>
      <c r="S46" s="45"/>
      <c r="T46" s="45"/>
      <c r="U46" s="46">
        <f t="shared" si="0"/>
        <v>3000</v>
      </c>
      <c r="V46" s="130" t="s">
        <v>214</v>
      </c>
      <c r="W46" s="145">
        <f>U46/4000</f>
        <v>0.75</v>
      </c>
    </row>
    <row r="47" spans="1:28" ht="63.75">
      <c r="A47" s="212"/>
      <c r="B47" s="218"/>
      <c r="C47" s="228"/>
      <c r="D47" s="231"/>
      <c r="E47" s="42" t="s">
        <v>203</v>
      </c>
      <c r="F47" s="42" t="s">
        <v>203</v>
      </c>
      <c r="G47" s="165" t="s">
        <v>395</v>
      </c>
      <c r="H47" s="43" t="s">
        <v>89</v>
      </c>
      <c r="I47" s="43" t="s">
        <v>90</v>
      </c>
      <c r="J47" s="113">
        <v>1</v>
      </c>
      <c r="K47" s="44"/>
      <c r="L47" s="42"/>
      <c r="M47" s="43" t="s">
        <v>89</v>
      </c>
      <c r="N47" s="43" t="s">
        <v>89</v>
      </c>
      <c r="O47" s="43" t="s">
        <v>90</v>
      </c>
      <c r="P47" s="113">
        <v>1</v>
      </c>
      <c r="Q47" s="45">
        <v>500</v>
      </c>
      <c r="R47" s="45"/>
      <c r="S47" s="45"/>
      <c r="T47" s="45"/>
      <c r="U47" s="46">
        <f t="shared" si="0"/>
        <v>500</v>
      </c>
      <c r="V47" s="130" t="s">
        <v>214</v>
      </c>
      <c r="W47" s="145">
        <f>U47/4000</f>
        <v>0.125</v>
      </c>
      <c r="AA47" s="144">
        <f>+U45+U46+U47</f>
        <v>4000</v>
      </c>
      <c r="AB47" s="145">
        <f>AA47/94148</f>
        <v>0.04248629816884055</v>
      </c>
    </row>
    <row r="48" spans="1:23" ht="204">
      <c r="A48" s="212"/>
      <c r="B48" s="218"/>
      <c r="C48" s="228" t="s">
        <v>276</v>
      </c>
      <c r="D48" s="231" t="s">
        <v>326</v>
      </c>
      <c r="E48" s="42" t="s">
        <v>203</v>
      </c>
      <c r="F48" s="42" t="s">
        <v>203</v>
      </c>
      <c r="G48" s="164" t="s">
        <v>396</v>
      </c>
      <c r="H48" s="43" t="s">
        <v>91</v>
      </c>
      <c r="I48" s="43" t="s">
        <v>92</v>
      </c>
      <c r="J48" s="113">
        <v>17</v>
      </c>
      <c r="K48" s="44"/>
      <c r="L48" s="42"/>
      <c r="M48" s="43" t="s">
        <v>91</v>
      </c>
      <c r="N48" s="43" t="s">
        <v>91</v>
      </c>
      <c r="O48" s="43" t="s">
        <v>92</v>
      </c>
      <c r="P48" s="113">
        <v>17</v>
      </c>
      <c r="Q48" s="47">
        <v>1000</v>
      </c>
      <c r="R48" s="48"/>
      <c r="S48" s="48"/>
      <c r="T48" s="48"/>
      <c r="U48" s="46">
        <f t="shared" si="0"/>
        <v>1000</v>
      </c>
      <c r="V48" s="130" t="s">
        <v>210</v>
      </c>
      <c r="W48" s="145">
        <f>U48/9000</f>
        <v>0.1111111111111111</v>
      </c>
    </row>
    <row r="49" spans="1:28" ht="216.75">
      <c r="A49" s="212"/>
      <c r="B49" s="218"/>
      <c r="C49" s="228"/>
      <c r="D49" s="231"/>
      <c r="E49" s="42" t="s">
        <v>203</v>
      </c>
      <c r="F49" s="42" t="s">
        <v>203</v>
      </c>
      <c r="G49" s="164" t="s">
        <v>397</v>
      </c>
      <c r="H49" s="43" t="s">
        <v>93</v>
      </c>
      <c r="I49" s="43" t="s">
        <v>94</v>
      </c>
      <c r="J49" s="113">
        <v>1</v>
      </c>
      <c r="K49" s="44"/>
      <c r="L49" s="42"/>
      <c r="M49" s="43" t="s">
        <v>93</v>
      </c>
      <c r="N49" s="43" t="s">
        <v>93</v>
      </c>
      <c r="O49" s="43" t="s">
        <v>94</v>
      </c>
      <c r="P49" s="113">
        <v>1</v>
      </c>
      <c r="Q49" s="45">
        <v>8000</v>
      </c>
      <c r="R49" s="45"/>
      <c r="S49" s="45"/>
      <c r="T49" s="45"/>
      <c r="U49" s="46">
        <f t="shared" si="0"/>
        <v>8000</v>
      </c>
      <c r="V49" s="130" t="s">
        <v>214</v>
      </c>
      <c r="W49" s="145">
        <f>U49/9000</f>
        <v>0.8888888888888888</v>
      </c>
      <c r="X49" s="144">
        <f>SUM(U40:U49)</f>
        <v>94148</v>
      </c>
      <c r="Z49" s="145">
        <f>(X49/1885291)</f>
        <v>0.0499381793049455</v>
      </c>
      <c r="AA49" s="144">
        <f>+U48+U49</f>
        <v>9000</v>
      </c>
      <c r="AB49" s="145">
        <f>AA49/94148</f>
        <v>0.09559417087989124</v>
      </c>
    </row>
    <row r="50" spans="1:22" ht="25.5" customHeight="1">
      <c r="A50" s="212" t="s">
        <v>237</v>
      </c>
      <c r="B50" s="219" t="s">
        <v>238</v>
      </c>
      <c r="C50" s="229" t="s">
        <v>277</v>
      </c>
      <c r="D50" s="232" t="s">
        <v>327</v>
      </c>
      <c r="E50" s="49" t="s">
        <v>203</v>
      </c>
      <c r="F50" s="49" t="s">
        <v>203</v>
      </c>
      <c r="G50" s="166" t="s">
        <v>398</v>
      </c>
      <c r="H50" s="50" t="s">
        <v>95</v>
      </c>
      <c r="I50" s="50" t="s">
        <v>96</v>
      </c>
      <c r="J50" s="114">
        <v>8</v>
      </c>
      <c r="K50" s="51"/>
      <c r="L50" s="49"/>
      <c r="M50" s="50" t="s">
        <v>95</v>
      </c>
      <c r="N50" s="50" t="s">
        <v>95</v>
      </c>
      <c r="O50" s="50" t="s">
        <v>96</v>
      </c>
      <c r="P50" s="114">
        <v>8</v>
      </c>
      <c r="Q50" s="52">
        <v>500</v>
      </c>
      <c r="R50" s="52"/>
      <c r="S50" s="52"/>
      <c r="T50" s="52"/>
      <c r="U50" s="53">
        <f t="shared" si="0"/>
        <v>500</v>
      </c>
      <c r="V50" s="131" t="s">
        <v>209</v>
      </c>
    </row>
    <row r="51" spans="1:22" ht="51">
      <c r="A51" s="212"/>
      <c r="B51" s="219"/>
      <c r="C51" s="229"/>
      <c r="D51" s="232"/>
      <c r="E51" s="49" t="s">
        <v>203</v>
      </c>
      <c r="F51" s="49" t="s">
        <v>203</v>
      </c>
      <c r="G51" s="166" t="s">
        <v>399</v>
      </c>
      <c r="H51" s="50" t="s">
        <v>97</v>
      </c>
      <c r="I51" s="50" t="s">
        <v>98</v>
      </c>
      <c r="J51" s="114">
        <v>1</v>
      </c>
      <c r="K51" s="51"/>
      <c r="L51" s="49"/>
      <c r="M51" s="50" t="s">
        <v>97</v>
      </c>
      <c r="N51" s="50" t="s">
        <v>97</v>
      </c>
      <c r="O51" s="50" t="s">
        <v>98</v>
      </c>
      <c r="P51" s="114">
        <v>1</v>
      </c>
      <c r="Q51" s="52">
        <v>500</v>
      </c>
      <c r="R51" s="52"/>
      <c r="S51" s="52"/>
      <c r="T51" s="52"/>
      <c r="U51" s="53">
        <f t="shared" si="0"/>
        <v>500</v>
      </c>
      <c r="V51" s="131" t="s">
        <v>209</v>
      </c>
    </row>
    <row r="52" spans="1:28" ht="76.5">
      <c r="A52" s="212"/>
      <c r="B52" s="219"/>
      <c r="C52" s="229"/>
      <c r="D52" s="232"/>
      <c r="E52" s="49" t="s">
        <v>203</v>
      </c>
      <c r="F52" s="49" t="s">
        <v>203</v>
      </c>
      <c r="G52" s="166" t="s">
        <v>400</v>
      </c>
      <c r="H52" s="50" t="s">
        <v>99</v>
      </c>
      <c r="I52" s="50" t="s">
        <v>100</v>
      </c>
      <c r="J52" s="114">
        <v>1</v>
      </c>
      <c r="K52" s="51"/>
      <c r="L52" s="49"/>
      <c r="M52" s="50" t="s">
        <v>99</v>
      </c>
      <c r="N52" s="50" t="s">
        <v>99</v>
      </c>
      <c r="O52" s="50" t="s">
        <v>100</v>
      </c>
      <c r="P52" s="114">
        <v>1</v>
      </c>
      <c r="Q52" s="52">
        <v>1000</v>
      </c>
      <c r="R52" s="52"/>
      <c r="S52" s="52"/>
      <c r="T52" s="52"/>
      <c r="U52" s="53">
        <f t="shared" si="0"/>
        <v>1000</v>
      </c>
      <c r="V52" s="131" t="s">
        <v>209</v>
      </c>
      <c r="AA52" s="144">
        <f>+U50+U51+U52</f>
        <v>2000</v>
      </c>
      <c r="AB52" s="145">
        <f>AA52/15000</f>
        <v>0.13333333333333333</v>
      </c>
    </row>
    <row r="53" spans="1:28" ht="76.5">
      <c r="A53" s="212"/>
      <c r="B53" s="219"/>
      <c r="C53" s="152" t="s">
        <v>278</v>
      </c>
      <c r="D53" s="54" t="s">
        <v>328</v>
      </c>
      <c r="E53" s="49" t="s">
        <v>203</v>
      </c>
      <c r="F53" s="49" t="s">
        <v>203</v>
      </c>
      <c r="G53" s="166" t="s">
        <v>401</v>
      </c>
      <c r="H53" s="50" t="s">
        <v>101</v>
      </c>
      <c r="I53" s="50" t="s">
        <v>102</v>
      </c>
      <c r="J53" s="114">
        <v>100</v>
      </c>
      <c r="K53" s="51"/>
      <c r="L53" s="49"/>
      <c r="M53" s="50" t="s">
        <v>101</v>
      </c>
      <c r="N53" s="50" t="s">
        <v>101</v>
      </c>
      <c r="O53" s="50" t="s">
        <v>102</v>
      </c>
      <c r="P53" s="114">
        <v>100</v>
      </c>
      <c r="Q53" s="52">
        <v>10000</v>
      </c>
      <c r="R53" s="52"/>
      <c r="S53" s="52"/>
      <c r="T53" s="52"/>
      <c r="U53" s="53">
        <f t="shared" si="0"/>
        <v>10000</v>
      </c>
      <c r="V53" s="131" t="s">
        <v>210</v>
      </c>
      <c r="AA53" s="144">
        <f>+U53</f>
        <v>10000</v>
      </c>
      <c r="AB53" s="145">
        <f>AA53/15000</f>
        <v>0.6666666666666666</v>
      </c>
    </row>
    <row r="54" spans="1:28" ht="178.5">
      <c r="A54" s="212"/>
      <c r="B54" s="219"/>
      <c r="C54" s="152" t="s">
        <v>279</v>
      </c>
      <c r="D54" s="54" t="s">
        <v>329</v>
      </c>
      <c r="E54" s="49" t="s">
        <v>203</v>
      </c>
      <c r="F54" s="49" t="s">
        <v>203</v>
      </c>
      <c r="G54" s="152" t="s">
        <v>402</v>
      </c>
      <c r="H54" s="50" t="s">
        <v>103</v>
      </c>
      <c r="I54" s="50" t="s">
        <v>104</v>
      </c>
      <c r="J54" s="114">
        <v>12</v>
      </c>
      <c r="K54" s="51"/>
      <c r="L54" s="49"/>
      <c r="M54" s="50" t="s">
        <v>103</v>
      </c>
      <c r="N54" s="50" t="s">
        <v>103</v>
      </c>
      <c r="O54" s="50" t="s">
        <v>104</v>
      </c>
      <c r="P54" s="114">
        <v>12</v>
      </c>
      <c r="Q54" s="52">
        <v>3000</v>
      </c>
      <c r="R54" s="52"/>
      <c r="S54" s="52"/>
      <c r="T54" s="52"/>
      <c r="U54" s="53">
        <f t="shared" si="0"/>
        <v>3000</v>
      </c>
      <c r="V54" s="131" t="s">
        <v>209</v>
      </c>
      <c r="X54" s="144">
        <f>SUM(U50:U54)</f>
        <v>15000</v>
      </c>
      <c r="Z54" s="145">
        <f>(X54/1885291)</f>
        <v>0.007956331409846014</v>
      </c>
      <c r="AA54" s="144">
        <f>+U54</f>
        <v>3000</v>
      </c>
      <c r="AB54" s="145">
        <f>AA54/15000</f>
        <v>0.2</v>
      </c>
    </row>
    <row r="55" spans="1:22" ht="51" customHeight="1">
      <c r="A55" s="212" t="s">
        <v>239</v>
      </c>
      <c r="B55" s="215" t="s">
        <v>240</v>
      </c>
      <c r="C55" s="230" t="s">
        <v>280</v>
      </c>
      <c r="D55" s="226" t="s">
        <v>330</v>
      </c>
      <c r="E55" s="55" t="s">
        <v>203</v>
      </c>
      <c r="F55" s="55" t="s">
        <v>203</v>
      </c>
      <c r="G55" s="167" t="s">
        <v>403</v>
      </c>
      <c r="H55" s="56" t="s">
        <v>105</v>
      </c>
      <c r="I55" s="56" t="s">
        <v>106</v>
      </c>
      <c r="J55" s="115">
        <v>2</v>
      </c>
      <c r="K55" s="57"/>
      <c r="L55" s="55"/>
      <c r="M55" s="56" t="s">
        <v>105</v>
      </c>
      <c r="N55" s="56" t="s">
        <v>105</v>
      </c>
      <c r="O55" s="56" t="s">
        <v>106</v>
      </c>
      <c r="P55" s="115">
        <v>2</v>
      </c>
      <c r="Q55" s="58">
        <v>31729</v>
      </c>
      <c r="R55" s="58"/>
      <c r="S55" s="58"/>
      <c r="T55" s="58"/>
      <c r="U55" s="59">
        <f aca="true" t="shared" si="2" ref="U55:U98">SUM(Q55:T55)</f>
        <v>31729</v>
      </c>
      <c r="V55" s="132" t="s">
        <v>211</v>
      </c>
    </row>
    <row r="56" spans="1:22" ht="76.5">
      <c r="A56" s="212"/>
      <c r="B56" s="215"/>
      <c r="C56" s="230"/>
      <c r="D56" s="226"/>
      <c r="E56" s="55" t="s">
        <v>203</v>
      </c>
      <c r="F56" s="55" t="s">
        <v>203</v>
      </c>
      <c r="G56" s="167" t="s">
        <v>404</v>
      </c>
      <c r="H56" s="56" t="s">
        <v>107</v>
      </c>
      <c r="I56" s="56" t="s">
        <v>108</v>
      </c>
      <c r="J56" s="115"/>
      <c r="K56" s="57"/>
      <c r="L56" s="55"/>
      <c r="M56" s="56" t="s">
        <v>107</v>
      </c>
      <c r="N56" s="56" t="s">
        <v>107</v>
      </c>
      <c r="O56" s="56" t="s">
        <v>108</v>
      </c>
      <c r="P56" s="115"/>
      <c r="Q56" s="58">
        <v>30000</v>
      </c>
      <c r="R56" s="58"/>
      <c r="S56" s="58"/>
      <c r="T56" s="58"/>
      <c r="U56" s="59">
        <f t="shared" si="2"/>
        <v>30000</v>
      </c>
      <c r="V56" s="132" t="s">
        <v>211</v>
      </c>
    </row>
    <row r="57" spans="1:28" ht="114.75">
      <c r="A57" s="212"/>
      <c r="B57" s="215"/>
      <c r="C57" s="230"/>
      <c r="D57" s="226"/>
      <c r="E57" s="55" t="s">
        <v>203</v>
      </c>
      <c r="F57" s="55" t="s">
        <v>203</v>
      </c>
      <c r="G57" s="167" t="s">
        <v>405</v>
      </c>
      <c r="H57" s="56" t="s">
        <v>109</v>
      </c>
      <c r="I57" s="56" t="s">
        <v>110</v>
      </c>
      <c r="J57" s="115">
        <v>1</v>
      </c>
      <c r="K57" s="57"/>
      <c r="L57" s="55"/>
      <c r="M57" s="56" t="s">
        <v>109</v>
      </c>
      <c r="N57" s="56" t="s">
        <v>109</v>
      </c>
      <c r="O57" s="56" t="s">
        <v>110</v>
      </c>
      <c r="P57" s="115">
        <v>1</v>
      </c>
      <c r="Q57" s="58">
        <v>12000</v>
      </c>
      <c r="R57" s="58"/>
      <c r="S57" s="58"/>
      <c r="T57" s="58"/>
      <c r="U57" s="59">
        <f t="shared" si="2"/>
        <v>12000</v>
      </c>
      <c r="V57" s="132" t="s">
        <v>211</v>
      </c>
      <c r="AA57" s="144">
        <f>+U55+U56+U57</f>
        <v>73729</v>
      </c>
      <c r="AB57" s="145">
        <f>AA57/226740</f>
        <v>0.3251697980065273</v>
      </c>
    </row>
    <row r="58" spans="1:28" ht="51">
      <c r="A58" s="212"/>
      <c r="B58" s="215"/>
      <c r="C58" s="153" t="s">
        <v>281</v>
      </c>
      <c r="D58" s="60" t="s">
        <v>331</v>
      </c>
      <c r="E58" s="55" t="s">
        <v>203</v>
      </c>
      <c r="F58" s="55" t="s">
        <v>203</v>
      </c>
      <c r="G58" s="167" t="s">
        <v>406</v>
      </c>
      <c r="H58" s="56" t="s">
        <v>111</v>
      </c>
      <c r="I58" s="56" t="s">
        <v>112</v>
      </c>
      <c r="J58" s="115">
        <v>3</v>
      </c>
      <c r="K58" s="57"/>
      <c r="L58" s="55"/>
      <c r="M58" s="56" t="s">
        <v>111</v>
      </c>
      <c r="N58" s="56" t="s">
        <v>111</v>
      </c>
      <c r="O58" s="56" t="s">
        <v>112</v>
      </c>
      <c r="P58" s="115">
        <v>3</v>
      </c>
      <c r="Q58" s="58">
        <v>10000</v>
      </c>
      <c r="R58" s="58"/>
      <c r="S58" s="58"/>
      <c r="T58" s="58"/>
      <c r="U58" s="59">
        <f t="shared" si="2"/>
        <v>10000</v>
      </c>
      <c r="V58" s="132" t="s">
        <v>211</v>
      </c>
      <c r="AA58" s="144">
        <f>+U58</f>
        <v>10000</v>
      </c>
      <c r="AB58" s="145">
        <f>AA58/226740</f>
        <v>0.04410337831877922</v>
      </c>
    </row>
    <row r="59" spans="1:28" ht="76.5" customHeight="1">
      <c r="A59" s="212"/>
      <c r="B59" s="215"/>
      <c r="C59" s="153" t="s">
        <v>282</v>
      </c>
      <c r="D59" s="60" t="s">
        <v>332</v>
      </c>
      <c r="E59" s="55" t="s">
        <v>203</v>
      </c>
      <c r="F59" s="55" t="s">
        <v>203</v>
      </c>
      <c r="G59" s="167" t="s">
        <v>407</v>
      </c>
      <c r="H59" s="56" t="s">
        <v>113</v>
      </c>
      <c r="I59" s="56" t="s">
        <v>114</v>
      </c>
      <c r="J59" s="115">
        <v>3</v>
      </c>
      <c r="K59" s="57"/>
      <c r="L59" s="55"/>
      <c r="M59" s="56" t="s">
        <v>113</v>
      </c>
      <c r="N59" s="56" t="s">
        <v>113</v>
      </c>
      <c r="O59" s="56" t="s">
        <v>114</v>
      </c>
      <c r="P59" s="115">
        <v>3</v>
      </c>
      <c r="Q59" s="58">
        <v>30000</v>
      </c>
      <c r="R59" s="58"/>
      <c r="S59" s="58"/>
      <c r="T59" s="58"/>
      <c r="U59" s="59">
        <f t="shared" si="2"/>
        <v>30000</v>
      </c>
      <c r="V59" s="132" t="s">
        <v>211</v>
      </c>
      <c r="AA59" s="144">
        <f>+U59</f>
        <v>30000</v>
      </c>
      <c r="AB59" s="145">
        <f>AA59/226740</f>
        <v>0.13231013495633764</v>
      </c>
    </row>
    <row r="60" spans="1:22" ht="76.5" customHeight="1">
      <c r="A60" s="212"/>
      <c r="B60" s="215"/>
      <c r="C60" s="240" t="s">
        <v>283</v>
      </c>
      <c r="D60" s="226" t="s">
        <v>333</v>
      </c>
      <c r="E60" s="55" t="s">
        <v>203</v>
      </c>
      <c r="F60" s="55" t="s">
        <v>203</v>
      </c>
      <c r="G60" s="167" t="s">
        <v>408</v>
      </c>
      <c r="H60" s="56" t="s">
        <v>115</v>
      </c>
      <c r="I60" s="56" t="s">
        <v>116</v>
      </c>
      <c r="J60" s="116">
        <v>2</v>
      </c>
      <c r="K60" s="57"/>
      <c r="L60" s="55"/>
      <c r="M60" s="56" t="s">
        <v>115</v>
      </c>
      <c r="N60" s="56" t="s">
        <v>115</v>
      </c>
      <c r="O60" s="56" t="s">
        <v>116</v>
      </c>
      <c r="P60" s="116">
        <v>2</v>
      </c>
      <c r="Q60" s="58">
        <v>20000</v>
      </c>
      <c r="R60" s="58"/>
      <c r="S60" s="58"/>
      <c r="T60" s="58"/>
      <c r="U60" s="59">
        <f t="shared" si="2"/>
        <v>20000</v>
      </c>
      <c r="V60" s="132" t="s">
        <v>211</v>
      </c>
    </row>
    <row r="61" spans="1:22" ht="76.5">
      <c r="A61" s="212"/>
      <c r="B61" s="215"/>
      <c r="C61" s="240"/>
      <c r="D61" s="226"/>
      <c r="E61" s="55" t="s">
        <v>203</v>
      </c>
      <c r="F61" s="55" t="s">
        <v>203</v>
      </c>
      <c r="G61" s="167" t="s">
        <v>409</v>
      </c>
      <c r="H61" s="56" t="s">
        <v>117</v>
      </c>
      <c r="I61" s="56" t="s">
        <v>118</v>
      </c>
      <c r="J61" s="115"/>
      <c r="K61" s="57"/>
      <c r="L61" s="55"/>
      <c r="M61" s="56" t="s">
        <v>117</v>
      </c>
      <c r="N61" s="56" t="s">
        <v>117</v>
      </c>
      <c r="O61" s="56" t="s">
        <v>118</v>
      </c>
      <c r="P61" s="115"/>
      <c r="Q61" s="58">
        <v>7000</v>
      </c>
      <c r="R61" s="58"/>
      <c r="S61" s="58"/>
      <c r="T61" s="58"/>
      <c r="U61" s="59">
        <f t="shared" si="2"/>
        <v>7000</v>
      </c>
      <c r="V61" s="132" t="s">
        <v>211</v>
      </c>
    </row>
    <row r="62" spans="1:22" ht="63.75">
      <c r="A62" s="212"/>
      <c r="B62" s="215"/>
      <c r="C62" s="240"/>
      <c r="D62" s="226"/>
      <c r="E62" s="55" t="s">
        <v>203</v>
      </c>
      <c r="F62" s="55" t="s">
        <v>203</v>
      </c>
      <c r="G62" s="167" t="s">
        <v>410</v>
      </c>
      <c r="H62" s="56" t="s">
        <v>119</v>
      </c>
      <c r="I62" s="56" t="s">
        <v>120</v>
      </c>
      <c r="J62" s="115">
        <v>10</v>
      </c>
      <c r="K62" s="57"/>
      <c r="L62" s="55"/>
      <c r="M62" s="56" t="s">
        <v>119</v>
      </c>
      <c r="N62" s="56" t="s">
        <v>119</v>
      </c>
      <c r="O62" s="56" t="s">
        <v>120</v>
      </c>
      <c r="P62" s="115">
        <v>10</v>
      </c>
      <c r="Q62" s="58">
        <v>3000</v>
      </c>
      <c r="R62" s="58"/>
      <c r="S62" s="58"/>
      <c r="T62" s="58"/>
      <c r="U62" s="59">
        <f t="shared" si="2"/>
        <v>3000</v>
      </c>
      <c r="V62" s="132" t="s">
        <v>211</v>
      </c>
    </row>
    <row r="63" spans="1:28" ht="76.5">
      <c r="A63" s="212"/>
      <c r="B63" s="215"/>
      <c r="C63" s="240"/>
      <c r="D63" s="226"/>
      <c r="E63" s="55" t="s">
        <v>203</v>
      </c>
      <c r="F63" s="55" t="s">
        <v>203</v>
      </c>
      <c r="G63" s="167" t="s">
        <v>411</v>
      </c>
      <c r="H63" s="56" t="s">
        <v>121</v>
      </c>
      <c r="I63" s="56" t="s">
        <v>122</v>
      </c>
      <c r="J63" s="115">
        <v>10</v>
      </c>
      <c r="K63" s="57"/>
      <c r="L63" s="55"/>
      <c r="M63" s="56" t="s">
        <v>121</v>
      </c>
      <c r="N63" s="56" t="s">
        <v>121</v>
      </c>
      <c r="O63" s="56" t="s">
        <v>122</v>
      </c>
      <c r="P63" s="115">
        <v>10</v>
      </c>
      <c r="Q63" s="58">
        <v>3000</v>
      </c>
      <c r="R63" s="58"/>
      <c r="S63" s="58"/>
      <c r="T63" s="58"/>
      <c r="U63" s="59">
        <f t="shared" si="2"/>
        <v>3000</v>
      </c>
      <c r="V63" s="132" t="s">
        <v>211</v>
      </c>
      <c r="AA63" s="144">
        <f>+U60+U61+U62+U63</f>
        <v>33000</v>
      </c>
      <c r="AB63" s="145">
        <f>AA63/226740</f>
        <v>0.1455411484519714</v>
      </c>
    </row>
    <row r="64" spans="1:28" ht="76.5">
      <c r="A64" s="212"/>
      <c r="B64" s="215"/>
      <c r="C64" s="153" t="s">
        <v>284</v>
      </c>
      <c r="D64" s="60" t="s">
        <v>334</v>
      </c>
      <c r="E64" s="55" t="s">
        <v>203</v>
      </c>
      <c r="F64" s="55" t="s">
        <v>203</v>
      </c>
      <c r="G64" s="167" t="s">
        <v>412</v>
      </c>
      <c r="H64" s="56" t="s">
        <v>123</v>
      </c>
      <c r="I64" s="56" t="s">
        <v>124</v>
      </c>
      <c r="J64" s="115">
        <v>200</v>
      </c>
      <c r="K64" s="57"/>
      <c r="L64" s="55"/>
      <c r="M64" s="56" t="s">
        <v>123</v>
      </c>
      <c r="N64" s="56" t="s">
        <v>123</v>
      </c>
      <c r="O64" s="56" t="s">
        <v>124</v>
      </c>
      <c r="P64" s="115">
        <v>200</v>
      </c>
      <c r="Q64" s="58">
        <v>34011</v>
      </c>
      <c r="R64" s="58"/>
      <c r="S64" s="58"/>
      <c r="T64" s="58"/>
      <c r="U64" s="59">
        <f t="shared" si="2"/>
        <v>34011</v>
      </c>
      <c r="V64" s="132" t="s">
        <v>212</v>
      </c>
      <c r="AA64" s="144">
        <f>+U64</f>
        <v>34011</v>
      </c>
      <c r="AB64" s="145">
        <f>AA64/226740</f>
        <v>0.15</v>
      </c>
    </row>
    <row r="65" spans="1:28" ht="127.5">
      <c r="A65" s="212"/>
      <c r="B65" s="215"/>
      <c r="C65" s="153" t="s">
        <v>285</v>
      </c>
      <c r="D65" s="60" t="s">
        <v>335</v>
      </c>
      <c r="E65" s="55" t="s">
        <v>203</v>
      </c>
      <c r="F65" s="55" t="s">
        <v>203</v>
      </c>
      <c r="G65" s="167" t="s">
        <v>413</v>
      </c>
      <c r="H65" s="56" t="s">
        <v>125</v>
      </c>
      <c r="I65" s="56" t="s">
        <v>126</v>
      </c>
      <c r="J65" s="115">
        <v>90</v>
      </c>
      <c r="K65" s="57"/>
      <c r="L65" s="55"/>
      <c r="M65" s="56" t="s">
        <v>125</v>
      </c>
      <c r="N65" s="56" t="s">
        <v>125</v>
      </c>
      <c r="O65" s="56" t="s">
        <v>126</v>
      </c>
      <c r="P65" s="115">
        <v>90</v>
      </c>
      <c r="Q65" s="58">
        <v>6000</v>
      </c>
      <c r="R65" s="58"/>
      <c r="S65" s="58"/>
      <c r="T65" s="58"/>
      <c r="U65" s="59">
        <f t="shared" si="2"/>
        <v>6000</v>
      </c>
      <c r="V65" s="132" t="s">
        <v>211</v>
      </c>
      <c r="AA65" s="144">
        <f>+U65</f>
        <v>6000</v>
      </c>
      <c r="AB65" s="145">
        <f>AA65/226740</f>
        <v>0.02646202699126753</v>
      </c>
    </row>
    <row r="66" spans="1:28" ht="76.5">
      <c r="A66" s="212"/>
      <c r="B66" s="215"/>
      <c r="C66" s="153" t="s">
        <v>286</v>
      </c>
      <c r="D66" s="60" t="s">
        <v>336</v>
      </c>
      <c r="E66" s="55" t="s">
        <v>203</v>
      </c>
      <c r="F66" s="55" t="s">
        <v>203</v>
      </c>
      <c r="G66" s="167" t="s">
        <v>414</v>
      </c>
      <c r="H66" s="56" t="s">
        <v>127</v>
      </c>
      <c r="I66" s="56" t="s">
        <v>128</v>
      </c>
      <c r="J66" s="115">
        <v>1000</v>
      </c>
      <c r="K66" s="57"/>
      <c r="L66" s="55"/>
      <c r="M66" s="56" t="s">
        <v>127</v>
      </c>
      <c r="N66" s="56" t="s">
        <v>127</v>
      </c>
      <c r="O66" s="56" t="s">
        <v>128</v>
      </c>
      <c r="P66" s="115">
        <v>1000</v>
      </c>
      <c r="Q66" s="58">
        <v>5000</v>
      </c>
      <c r="R66" s="58"/>
      <c r="S66" s="58"/>
      <c r="T66" s="58"/>
      <c r="U66" s="59">
        <f t="shared" si="2"/>
        <v>5000</v>
      </c>
      <c r="V66" s="132" t="s">
        <v>211</v>
      </c>
      <c r="AA66" s="144">
        <f>+U66</f>
        <v>5000</v>
      </c>
      <c r="AB66" s="145">
        <f>AA66/226740</f>
        <v>0.02205168915938961</v>
      </c>
    </row>
    <row r="67" spans="1:28" ht="63.75">
      <c r="A67" s="212"/>
      <c r="B67" s="215"/>
      <c r="C67" s="153" t="s">
        <v>287</v>
      </c>
      <c r="D67" s="60" t="s">
        <v>337</v>
      </c>
      <c r="E67" s="55" t="s">
        <v>203</v>
      </c>
      <c r="F67" s="55" t="s">
        <v>203</v>
      </c>
      <c r="G67" s="167" t="s">
        <v>415</v>
      </c>
      <c r="H67" s="56" t="s">
        <v>129</v>
      </c>
      <c r="I67" s="56" t="s">
        <v>130</v>
      </c>
      <c r="J67" s="115">
        <v>40</v>
      </c>
      <c r="K67" s="57"/>
      <c r="L67" s="55"/>
      <c r="M67" s="56" t="s">
        <v>129</v>
      </c>
      <c r="N67" s="56" t="s">
        <v>129</v>
      </c>
      <c r="O67" s="56" t="s">
        <v>130</v>
      </c>
      <c r="P67" s="115">
        <v>40</v>
      </c>
      <c r="Q67" s="58">
        <v>35000</v>
      </c>
      <c r="R67" s="58"/>
      <c r="S67" s="58"/>
      <c r="T67" s="58"/>
      <c r="U67" s="59">
        <f t="shared" si="2"/>
        <v>35000</v>
      </c>
      <c r="V67" s="132" t="s">
        <v>211</v>
      </c>
      <c r="X67" s="144">
        <f>SUM(U55:U67)</f>
        <v>226740</v>
      </c>
      <c r="Z67" s="145">
        <f>(X67/1885291)</f>
        <v>0.12026790559123234</v>
      </c>
      <c r="AA67" s="144">
        <f>+U67</f>
        <v>35000</v>
      </c>
      <c r="AB67" s="145">
        <f>AA67/226740</f>
        <v>0.15436182411572727</v>
      </c>
    </row>
    <row r="68" spans="1:22" ht="38.25" customHeight="1">
      <c r="A68" s="212" t="s">
        <v>241</v>
      </c>
      <c r="B68" s="223" t="s">
        <v>242</v>
      </c>
      <c r="C68" s="241" t="s">
        <v>288</v>
      </c>
      <c r="D68" s="227" t="s">
        <v>338</v>
      </c>
      <c r="E68" s="61" t="s">
        <v>203</v>
      </c>
      <c r="F68" s="61" t="s">
        <v>203</v>
      </c>
      <c r="G68" s="168" t="s">
        <v>416</v>
      </c>
      <c r="H68" s="62" t="s">
        <v>131</v>
      </c>
      <c r="I68" s="62" t="s">
        <v>132</v>
      </c>
      <c r="J68" s="117">
        <v>5</v>
      </c>
      <c r="K68" s="63"/>
      <c r="L68" s="61"/>
      <c r="M68" s="62" t="s">
        <v>131</v>
      </c>
      <c r="N68" s="62" t="s">
        <v>131</v>
      </c>
      <c r="O68" s="62" t="s">
        <v>132</v>
      </c>
      <c r="P68" s="117">
        <v>5</v>
      </c>
      <c r="Q68" s="64">
        <v>4000</v>
      </c>
      <c r="R68" s="64"/>
      <c r="S68" s="64"/>
      <c r="T68" s="64"/>
      <c r="U68" s="65">
        <f t="shared" si="2"/>
        <v>4000</v>
      </c>
      <c r="V68" s="133" t="s">
        <v>209</v>
      </c>
    </row>
    <row r="69" spans="1:28" ht="89.25">
      <c r="A69" s="212"/>
      <c r="B69" s="223"/>
      <c r="C69" s="241"/>
      <c r="D69" s="227"/>
      <c r="E69" s="61" t="s">
        <v>203</v>
      </c>
      <c r="F69" s="61" t="s">
        <v>203</v>
      </c>
      <c r="G69" s="168" t="s">
        <v>417</v>
      </c>
      <c r="H69" s="62" t="s">
        <v>133</v>
      </c>
      <c r="I69" s="62" t="s">
        <v>134</v>
      </c>
      <c r="J69" s="117">
        <v>100</v>
      </c>
      <c r="K69" s="63"/>
      <c r="L69" s="61"/>
      <c r="M69" s="62" t="s">
        <v>133</v>
      </c>
      <c r="N69" s="62" t="s">
        <v>133</v>
      </c>
      <c r="O69" s="62" t="s">
        <v>134</v>
      </c>
      <c r="P69" s="117">
        <v>100</v>
      </c>
      <c r="Q69" s="64">
        <v>500</v>
      </c>
      <c r="R69" s="64"/>
      <c r="S69" s="64"/>
      <c r="T69" s="64"/>
      <c r="U69" s="65">
        <f t="shared" si="2"/>
        <v>500</v>
      </c>
      <c r="V69" s="133" t="s">
        <v>209</v>
      </c>
      <c r="AA69" s="144">
        <f>+U68+U69</f>
        <v>4500</v>
      </c>
      <c r="AB69" s="145">
        <f>AA69/39475</f>
        <v>0.11399620012666245</v>
      </c>
    </row>
    <row r="70" spans="1:23" ht="114.75">
      <c r="A70" s="212"/>
      <c r="B70" s="223"/>
      <c r="C70" s="246" t="s">
        <v>289</v>
      </c>
      <c r="D70" s="227" t="s">
        <v>339</v>
      </c>
      <c r="E70" s="61" t="s">
        <v>203</v>
      </c>
      <c r="F70" s="61" t="s">
        <v>203</v>
      </c>
      <c r="G70" s="154" t="s">
        <v>418</v>
      </c>
      <c r="H70" s="62" t="s">
        <v>135</v>
      </c>
      <c r="I70" s="62" t="s">
        <v>136</v>
      </c>
      <c r="J70" s="117">
        <v>5</v>
      </c>
      <c r="K70" s="63"/>
      <c r="L70" s="61"/>
      <c r="M70" s="62" t="s">
        <v>135</v>
      </c>
      <c r="N70" s="62" t="s">
        <v>135</v>
      </c>
      <c r="O70" s="62" t="s">
        <v>136</v>
      </c>
      <c r="P70" s="117">
        <v>5</v>
      </c>
      <c r="Q70" s="64">
        <v>10000</v>
      </c>
      <c r="R70" s="64"/>
      <c r="S70" s="64"/>
      <c r="T70" s="64">
        <v>12540</v>
      </c>
      <c r="U70" s="65">
        <f t="shared" si="2"/>
        <v>22540</v>
      </c>
      <c r="V70" s="133" t="s">
        <v>209</v>
      </c>
      <c r="W70" s="145">
        <f>U70/32540</f>
        <v>0.6926859250153657</v>
      </c>
    </row>
    <row r="71" spans="1:28" ht="89.25">
      <c r="A71" s="212"/>
      <c r="B71" s="223"/>
      <c r="C71" s="246"/>
      <c r="D71" s="227"/>
      <c r="E71" s="61" t="s">
        <v>203</v>
      </c>
      <c r="F71" s="61" t="s">
        <v>203</v>
      </c>
      <c r="G71" s="154" t="s">
        <v>419</v>
      </c>
      <c r="H71" s="62" t="s">
        <v>137</v>
      </c>
      <c r="I71" s="62" t="s">
        <v>138</v>
      </c>
      <c r="J71" s="117">
        <v>1</v>
      </c>
      <c r="K71" s="63"/>
      <c r="L71" s="61"/>
      <c r="M71" s="62" t="s">
        <v>137</v>
      </c>
      <c r="N71" s="62" t="s">
        <v>137</v>
      </c>
      <c r="O71" s="62" t="s">
        <v>138</v>
      </c>
      <c r="P71" s="117">
        <v>1</v>
      </c>
      <c r="Q71" s="64">
        <v>10000</v>
      </c>
      <c r="R71" s="64"/>
      <c r="S71" s="64"/>
      <c r="T71" s="64"/>
      <c r="U71" s="65">
        <f t="shared" si="2"/>
        <v>10000</v>
      </c>
      <c r="V71" s="133" t="s">
        <v>209</v>
      </c>
      <c r="W71" s="145">
        <f>U71/32540</f>
        <v>0.3073140749846343</v>
      </c>
      <c r="AA71" s="144">
        <f>+U70+U71</f>
        <v>32540</v>
      </c>
      <c r="AB71" s="145">
        <f>AA71/39475</f>
        <v>0.8243191893603546</v>
      </c>
    </row>
    <row r="72" spans="1:28" ht="63.75">
      <c r="A72" s="212"/>
      <c r="B72" s="223"/>
      <c r="C72" s="154" t="s">
        <v>290</v>
      </c>
      <c r="D72" s="141" t="s">
        <v>340</v>
      </c>
      <c r="E72" s="61" t="s">
        <v>203</v>
      </c>
      <c r="F72" s="61" t="s">
        <v>203</v>
      </c>
      <c r="G72" s="154" t="s">
        <v>420</v>
      </c>
      <c r="H72" s="62" t="s">
        <v>139</v>
      </c>
      <c r="I72" s="62" t="s">
        <v>140</v>
      </c>
      <c r="J72" s="117">
        <v>1</v>
      </c>
      <c r="K72" s="63"/>
      <c r="L72" s="61"/>
      <c r="M72" s="62" t="s">
        <v>139</v>
      </c>
      <c r="N72" s="62" t="s">
        <v>139</v>
      </c>
      <c r="O72" s="62" t="s">
        <v>140</v>
      </c>
      <c r="P72" s="117">
        <v>1</v>
      </c>
      <c r="Q72" s="64">
        <v>2435</v>
      </c>
      <c r="R72" s="64"/>
      <c r="S72" s="64"/>
      <c r="T72" s="64"/>
      <c r="U72" s="65">
        <f t="shared" si="2"/>
        <v>2435</v>
      </c>
      <c r="V72" s="133" t="s">
        <v>209</v>
      </c>
      <c r="X72" s="144">
        <f>SUM(U68:U72)</f>
        <v>39475</v>
      </c>
      <c r="Z72" s="145">
        <f>(X72/1885291)</f>
        <v>0.02093841216024476</v>
      </c>
      <c r="AA72" s="144">
        <f>+U72</f>
        <v>2435</v>
      </c>
      <c r="AB72" s="145">
        <f>AA72/39475</f>
        <v>0.0616846105129829</v>
      </c>
    </row>
    <row r="73" spans="1:22" ht="51" customHeight="1">
      <c r="A73" s="212" t="s">
        <v>243</v>
      </c>
      <c r="B73" s="224" t="s">
        <v>244</v>
      </c>
      <c r="C73" s="238" t="s">
        <v>291</v>
      </c>
      <c r="D73" s="225" t="s">
        <v>341</v>
      </c>
      <c r="E73" s="66" t="s">
        <v>203</v>
      </c>
      <c r="F73" s="66" t="s">
        <v>203</v>
      </c>
      <c r="G73" s="169" t="s">
        <v>421</v>
      </c>
      <c r="H73" s="67" t="s">
        <v>141</v>
      </c>
      <c r="I73" s="67" t="s">
        <v>142</v>
      </c>
      <c r="J73" s="118">
        <v>4</v>
      </c>
      <c r="K73" s="68"/>
      <c r="L73" s="66"/>
      <c r="M73" s="67" t="s">
        <v>141</v>
      </c>
      <c r="N73" s="67" t="s">
        <v>141</v>
      </c>
      <c r="O73" s="67" t="s">
        <v>142</v>
      </c>
      <c r="P73" s="118">
        <v>4</v>
      </c>
      <c r="Q73" s="69">
        <v>3914</v>
      </c>
      <c r="R73" s="69"/>
      <c r="S73" s="69"/>
      <c r="T73" s="69"/>
      <c r="U73" s="70">
        <f t="shared" si="2"/>
        <v>3914</v>
      </c>
      <c r="V73" s="134" t="s">
        <v>211</v>
      </c>
    </row>
    <row r="74" spans="1:28" ht="63.75">
      <c r="A74" s="212"/>
      <c r="B74" s="224"/>
      <c r="C74" s="238"/>
      <c r="D74" s="225"/>
      <c r="E74" s="66" t="s">
        <v>203</v>
      </c>
      <c r="F74" s="66" t="s">
        <v>203</v>
      </c>
      <c r="G74" s="169" t="s">
        <v>422</v>
      </c>
      <c r="H74" s="67" t="s">
        <v>143</v>
      </c>
      <c r="I74" s="67" t="s">
        <v>144</v>
      </c>
      <c r="J74" s="118">
        <v>2</v>
      </c>
      <c r="K74" s="68"/>
      <c r="L74" s="66"/>
      <c r="M74" s="67" t="s">
        <v>143</v>
      </c>
      <c r="N74" s="67" t="s">
        <v>143</v>
      </c>
      <c r="O74" s="67" t="s">
        <v>144</v>
      </c>
      <c r="P74" s="118">
        <v>2</v>
      </c>
      <c r="Q74" s="69"/>
      <c r="R74" s="69"/>
      <c r="S74" s="69"/>
      <c r="T74" s="69">
        <v>80000</v>
      </c>
      <c r="U74" s="70">
        <f t="shared" si="2"/>
        <v>80000</v>
      </c>
      <c r="V74" s="134" t="s">
        <v>211</v>
      </c>
      <c r="AA74" s="144">
        <f>+U73+U74</f>
        <v>83914</v>
      </c>
      <c r="AB74" s="145">
        <f>AA74/122184</f>
        <v>0.6867838669547568</v>
      </c>
    </row>
    <row r="75" spans="1:28" ht="63.75">
      <c r="A75" s="212"/>
      <c r="B75" s="224"/>
      <c r="C75" s="155" t="s">
        <v>292</v>
      </c>
      <c r="D75" s="71" t="s">
        <v>342</v>
      </c>
      <c r="E75" s="66" t="s">
        <v>203</v>
      </c>
      <c r="F75" s="66" t="s">
        <v>203</v>
      </c>
      <c r="G75" s="169" t="s">
        <v>423</v>
      </c>
      <c r="H75" s="67" t="s">
        <v>145</v>
      </c>
      <c r="I75" s="67" t="s">
        <v>146</v>
      </c>
      <c r="J75" s="118">
        <v>6</v>
      </c>
      <c r="K75" s="68"/>
      <c r="L75" s="66"/>
      <c r="M75" s="67" t="s">
        <v>145</v>
      </c>
      <c r="N75" s="67" t="s">
        <v>145</v>
      </c>
      <c r="O75" s="67" t="s">
        <v>146</v>
      </c>
      <c r="P75" s="118">
        <v>6</v>
      </c>
      <c r="Q75" s="69">
        <v>4000</v>
      </c>
      <c r="R75" s="69"/>
      <c r="S75" s="69"/>
      <c r="T75" s="69"/>
      <c r="U75" s="70">
        <f t="shared" si="2"/>
        <v>4000</v>
      </c>
      <c r="V75" s="134" t="s">
        <v>209</v>
      </c>
      <c r="AA75" s="144">
        <f>+U75</f>
        <v>4000</v>
      </c>
      <c r="AB75" s="145">
        <f>AA75/122184</f>
        <v>0.03273751063969096</v>
      </c>
    </row>
    <row r="76" spans="1:24" ht="102">
      <c r="A76" s="212"/>
      <c r="B76" s="224"/>
      <c r="C76" s="239" t="s">
        <v>293</v>
      </c>
      <c r="D76" s="225" t="s">
        <v>343</v>
      </c>
      <c r="E76" s="66" t="s">
        <v>203</v>
      </c>
      <c r="F76" s="66" t="s">
        <v>203</v>
      </c>
      <c r="G76" s="169" t="s">
        <v>424</v>
      </c>
      <c r="H76" s="67" t="s">
        <v>147</v>
      </c>
      <c r="I76" s="67" t="s">
        <v>148</v>
      </c>
      <c r="J76" s="118">
        <v>9</v>
      </c>
      <c r="K76" s="68"/>
      <c r="L76" s="66"/>
      <c r="M76" s="67" t="s">
        <v>147</v>
      </c>
      <c r="N76" s="67" t="s">
        <v>147</v>
      </c>
      <c r="O76" s="67" t="s">
        <v>148</v>
      </c>
      <c r="P76" s="118">
        <v>9</v>
      </c>
      <c r="Q76" s="69">
        <v>7000</v>
      </c>
      <c r="R76" s="69"/>
      <c r="S76" s="69"/>
      <c r="T76" s="69"/>
      <c r="U76" s="70">
        <f t="shared" si="2"/>
        <v>7000</v>
      </c>
      <c r="V76" s="134" t="s">
        <v>209</v>
      </c>
      <c r="X76" s="145" t="e">
        <f>+G76+G77+G78</f>
        <v>#VALUE!</v>
      </c>
    </row>
    <row r="77" spans="1:22" ht="102">
      <c r="A77" s="212"/>
      <c r="B77" s="224"/>
      <c r="C77" s="239"/>
      <c r="D77" s="225"/>
      <c r="E77" s="66" t="s">
        <v>203</v>
      </c>
      <c r="F77" s="66" t="s">
        <v>203</v>
      </c>
      <c r="G77" s="169" t="s">
        <v>425</v>
      </c>
      <c r="H77" s="67" t="s">
        <v>149</v>
      </c>
      <c r="I77" s="67" t="s">
        <v>150</v>
      </c>
      <c r="J77" s="118">
        <v>5</v>
      </c>
      <c r="K77" s="68"/>
      <c r="L77" s="66"/>
      <c r="M77" s="67" t="s">
        <v>149</v>
      </c>
      <c r="N77" s="67" t="s">
        <v>149</v>
      </c>
      <c r="O77" s="67" t="s">
        <v>150</v>
      </c>
      <c r="P77" s="118">
        <v>5</v>
      </c>
      <c r="Q77" s="69">
        <v>1000</v>
      </c>
      <c r="R77" s="69"/>
      <c r="S77" s="69"/>
      <c r="T77" s="69">
        <v>6270</v>
      </c>
      <c r="U77" s="70">
        <f t="shared" si="2"/>
        <v>7270</v>
      </c>
      <c r="V77" s="134" t="s">
        <v>209</v>
      </c>
    </row>
    <row r="78" spans="1:28" ht="140.25">
      <c r="A78" s="212"/>
      <c r="B78" s="224"/>
      <c r="C78" s="239"/>
      <c r="D78" s="225"/>
      <c r="E78" s="66" t="s">
        <v>203</v>
      </c>
      <c r="F78" s="66" t="s">
        <v>203</v>
      </c>
      <c r="G78" s="169" t="s">
        <v>293</v>
      </c>
      <c r="H78" s="67" t="s">
        <v>151</v>
      </c>
      <c r="I78" s="67" t="s">
        <v>152</v>
      </c>
      <c r="J78" s="118">
        <v>1</v>
      </c>
      <c r="K78" s="68"/>
      <c r="L78" s="66"/>
      <c r="M78" s="67" t="s">
        <v>151</v>
      </c>
      <c r="N78" s="67" t="s">
        <v>151</v>
      </c>
      <c r="O78" s="67" t="s">
        <v>152</v>
      </c>
      <c r="P78" s="118">
        <v>1</v>
      </c>
      <c r="Q78" s="69">
        <v>20000</v>
      </c>
      <c r="R78" s="69"/>
      <c r="S78" s="69"/>
      <c r="T78" s="69"/>
      <c r="U78" s="70">
        <f t="shared" si="2"/>
        <v>20000</v>
      </c>
      <c r="V78" s="134" t="s">
        <v>209</v>
      </c>
      <c r="X78" s="144">
        <f>SUM(U73:U78)</f>
        <v>122184</v>
      </c>
      <c r="Z78" s="145">
        <f>(X78/1885291)</f>
        <v>0.06480909313204168</v>
      </c>
      <c r="AA78" s="144">
        <f>+U76+U77+U78</f>
        <v>34270</v>
      </c>
      <c r="AB78" s="145">
        <f>AA78/122184</f>
        <v>0.28047862240555227</v>
      </c>
    </row>
    <row r="79" spans="1:25" ht="51" customHeight="1">
      <c r="A79" s="212" t="s">
        <v>245</v>
      </c>
      <c r="B79" s="220" t="s">
        <v>246</v>
      </c>
      <c r="C79" s="242" t="s">
        <v>294</v>
      </c>
      <c r="D79" s="244" t="s">
        <v>344</v>
      </c>
      <c r="E79" s="72" t="s">
        <v>203</v>
      </c>
      <c r="F79" s="72" t="s">
        <v>203</v>
      </c>
      <c r="G79" s="170" t="s">
        <v>426</v>
      </c>
      <c r="H79" s="74" t="s">
        <v>153</v>
      </c>
      <c r="I79" s="74" t="s">
        <v>154</v>
      </c>
      <c r="J79" s="119">
        <v>40</v>
      </c>
      <c r="K79" s="75"/>
      <c r="L79" s="72"/>
      <c r="M79" s="74" t="s">
        <v>153</v>
      </c>
      <c r="N79" s="74" t="s">
        <v>153</v>
      </c>
      <c r="O79" s="74" t="s">
        <v>154</v>
      </c>
      <c r="P79" s="119">
        <v>40</v>
      </c>
      <c r="Q79" s="76">
        <v>40000</v>
      </c>
      <c r="R79" s="76"/>
      <c r="S79" s="76"/>
      <c r="T79" s="76"/>
      <c r="U79" s="77">
        <f t="shared" si="2"/>
        <v>40000</v>
      </c>
      <c r="V79" s="135" t="s">
        <v>211</v>
      </c>
      <c r="W79" s="145">
        <f>U79/100000</f>
        <v>0.4</v>
      </c>
      <c r="Y79" s="145"/>
    </row>
    <row r="80" spans="1:23" ht="63.75">
      <c r="A80" s="212"/>
      <c r="B80" s="220"/>
      <c r="C80" s="242"/>
      <c r="D80" s="244"/>
      <c r="E80" s="72" t="s">
        <v>203</v>
      </c>
      <c r="F80" s="72" t="s">
        <v>203</v>
      </c>
      <c r="G80" s="170" t="s">
        <v>427</v>
      </c>
      <c r="H80" s="74" t="s">
        <v>155</v>
      </c>
      <c r="I80" s="74" t="s">
        <v>156</v>
      </c>
      <c r="J80" s="119">
        <v>30</v>
      </c>
      <c r="K80" s="75"/>
      <c r="L80" s="72"/>
      <c r="M80" s="74" t="s">
        <v>155</v>
      </c>
      <c r="N80" s="74" t="s">
        <v>155</v>
      </c>
      <c r="O80" s="74" t="s">
        <v>156</v>
      </c>
      <c r="P80" s="119">
        <v>30</v>
      </c>
      <c r="Q80" s="76">
        <v>10000</v>
      </c>
      <c r="R80" s="76"/>
      <c r="S80" s="76"/>
      <c r="T80" s="76"/>
      <c r="U80" s="77">
        <f t="shared" si="2"/>
        <v>10000</v>
      </c>
      <c r="V80" s="135" t="s">
        <v>211</v>
      </c>
      <c r="W80" s="145">
        <f>U80/100000</f>
        <v>0.1</v>
      </c>
    </row>
    <row r="81" spans="1:23" ht="102">
      <c r="A81" s="212"/>
      <c r="B81" s="220"/>
      <c r="C81" s="242"/>
      <c r="D81" s="244"/>
      <c r="E81" s="72" t="s">
        <v>203</v>
      </c>
      <c r="F81" s="72" t="s">
        <v>203</v>
      </c>
      <c r="G81" s="170" t="s">
        <v>428</v>
      </c>
      <c r="H81" s="74" t="s">
        <v>157</v>
      </c>
      <c r="I81" s="74" t="s">
        <v>158</v>
      </c>
      <c r="J81" s="119">
        <v>30</v>
      </c>
      <c r="K81" s="75"/>
      <c r="L81" s="72"/>
      <c r="M81" s="74" t="s">
        <v>157</v>
      </c>
      <c r="N81" s="74" t="s">
        <v>157</v>
      </c>
      <c r="O81" s="74" t="s">
        <v>158</v>
      </c>
      <c r="P81" s="119">
        <v>30</v>
      </c>
      <c r="Q81" s="76">
        <v>40000</v>
      </c>
      <c r="R81" s="76"/>
      <c r="S81" s="76"/>
      <c r="T81" s="76"/>
      <c r="U81" s="77">
        <f t="shared" si="2"/>
        <v>40000</v>
      </c>
      <c r="V81" s="135" t="s">
        <v>211</v>
      </c>
      <c r="W81" s="145">
        <f>U81/100000</f>
        <v>0.4</v>
      </c>
    </row>
    <row r="82" spans="1:28" ht="51">
      <c r="A82" s="212"/>
      <c r="B82" s="220"/>
      <c r="C82" s="242"/>
      <c r="D82" s="244"/>
      <c r="E82" s="72" t="s">
        <v>203</v>
      </c>
      <c r="F82" s="72" t="s">
        <v>203</v>
      </c>
      <c r="G82" s="170" t="s">
        <v>429</v>
      </c>
      <c r="H82" s="74" t="s">
        <v>6</v>
      </c>
      <c r="I82" s="74" t="s">
        <v>159</v>
      </c>
      <c r="J82" s="119">
        <v>3</v>
      </c>
      <c r="K82" s="75"/>
      <c r="L82" s="72"/>
      <c r="M82" s="74" t="s">
        <v>6</v>
      </c>
      <c r="N82" s="74" t="s">
        <v>6</v>
      </c>
      <c r="O82" s="74" t="s">
        <v>159</v>
      </c>
      <c r="P82" s="119">
        <v>3</v>
      </c>
      <c r="Q82" s="76">
        <v>10000</v>
      </c>
      <c r="R82" s="76"/>
      <c r="S82" s="76"/>
      <c r="T82" s="76"/>
      <c r="U82" s="77">
        <f t="shared" si="2"/>
        <v>10000</v>
      </c>
      <c r="V82" s="135" t="s">
        <v>211</v>
      </c>
      <c r="W82" s="145">
        <f>U82/100000</f>
        <v>0.1</v>
      </c>
      <c r="AA82" s="144">
        <f>+U79+U80+U81+U82</f>
        <v>100000</v>
      </c>
      <c r="AB82" s="145">
        <f>AA82/171000</f>
        <v>0.5847953216374269</v>
      </c>
    </row>
    <row r="83" spans="1:23" ht="51" customHeight="1">
      <c r="A83" s="212"/>
      <c r="B83" s="220"/>
      <c r="C83" s="242" t="s">
        <v>295</v>
      </c>
      <c r="D83" s="244" t="s">
        <v>345</v>
      </c>
      <c r="E83" s="72" t="s">
        <v>203</v>
      </c>
      <c r="F83" s="72" t="s">
        <v>203</v>
      </c>
      <c r="G83" s="170" t="s">
        <v>430</v>
      </c>
      <c r="H83" s="74" t="s">
        <v>160</v>
      </c>
      <c r="I83" s="74" t="s">
        <v>161</v>
      </c>
      <c r="J83" s="119">
        <v>660</v>
      </c>
      <c r="K83" s="75"/>
      <c r="L83" s="72"/>
      <c r="M83" s="74" t="s">
        <v>160</v>
      </c>
      <c r="N83" s="74" t="s">
        <v>160</v>
      </c>
      <c r="O83" s="74" t="s">
        <v>161</v>
      </c>
      <c r="P83" s="119">
        <v>660</v>
      </c>
      <c r="Q83" s="76">
        <v>50000</v>
      </c>
      <c r="R83" s="76"/>
      <c r="S83" s="76"/>
      <c r="T83" s="76"/>
      <c r="U83" s="77">
        <f t="shared" si="2"/>
        <v>50000</v>
      </c>
      <c r="V83" s="135" t="s">
        <v>211</v>
      </c>
      <c r="W83" s="145">
        <f>U83/65000</f>
        <v>0.7692307692307693</v>
      </c>
    </row>
    <row r="84" spans="1:28" ht="76.5">
      <c r="A84" s="212"/>
      <c r="B84" s="220"/>
      <c r="C84" s="242"/>
      <c r="D84" s="244"/>
      <c r="E84" s="72" t="s">
        <v>203</v>
      </c>
      <c r="F84" s="72" t="s">
        <v>203</v>
      </c>
      <c r="G84" s="156" t="s">
        <v>431</v>
      </c>
      <c r="H84" s="74" t="s">
        <v>162</v>
      </c>
      <c r="I84" s="74" t="s">
        <v>163</v>
      </c>
      <c r="J84" s="119">
        <v>16</v>
      </c>
      <c r="K84" s="75"/>
      <c r="L84" s="72"/>
      <c r="M84" s="74" t="s">
        <v>162</v>
      </c>
      <c r="N84" s="74" t="s">
        <v>162</v>
      </c>
      <c r="O84" s="74" t="s">
        <v>163</v>
      </c>
      <c r="P84" s="119">
        <v>16</v>
      </c>
      <c r="Q84" s="76">
        <v>15000</v>
      </c>
      <c r="R84" s="76"/>
      <c r="S84" s="76"/>
      <c r="T84" s="76"/>
      <c r="U84" s="77">
        <f t="shared" si="2"/>
        <v>15000</v>
      </c>
      <c r="V84" s="135" t="s">
        <v>211</v>
      </c>
      <c r="W84" s="145">
        <f>U84/65000</f>
        <v>0.23076923076923078</v>
      </c>
      <c r="AA84" s="144">
        <f>+U83+U84</f>
        <v>65000</v>
      </c>
      <c r="AB84" s="145">
        <f>AA84/171000</f>
        <v>0.38011695906432746</v>
      </c>
    </row>
    <row r="85" spans="1:28" ht="63.75">
      <c r="A85" s="212"/>
      <c r="B85" s="220"/>
      <c r="C85" s="156" t="s">
        <v>296</v>
      </c>
      <c r="D85" s="73" t="s">
        <v>346</v>
      </c>
      <c r="E85" s="72" t="s">
        <v>203</v>
      </c>
      <c r="F85" s="72" t="s">
        <v>203</v>
      </c>
      <c r="G85" s="156" t="s">
        <v>432</v>
      </c>
      <c r="H85" s="74" t="s">
        <v>164</v>
      </c>
      <c r="I85" s="74" t="s">
        <v>204</v>
      </c>
      <c r="J85" s="119">
        <v>2</v>
      </c>
      <c r="K85" s="75"/>
      <c r="L85" s="72"/>
      <c r="M85" s="74" t="s">
        <v>164</v>
      </c>
      <c r="N85" s="74" t="s">
        <v>164</v>
      </c>
      <c r="O85" s="74" t="s">
        <v>204</v>
      </c>
      <c r="P85" s="119">
        <v>2</v>
      </c>
      <c r="Q85" s="76">
        <v>6000</v>
      </c>
      <c r="R85" s="76"/>
      <c r="S85" s="76"/>
      <c r="T85" s="76"/>
      <c r="U85" s="77">
        <f t="shared" si="2"/>
        <v>6000</v>
      </c>
      <c r="V85" s="135" t="s">
        <v>211</v>
      </c>
      <c r="X85" s="144">
        <f>SUM(U79:U85)</f>
        <v>171000</v>
      </c>
      <c r="Z85" s="145">
        <f>(X85/1885291)</f>
        <v>0.09070217807224455</v>
      </c>
      <c r="AA85" s="144">
        <f>+U85</f>
        <v>6000</v>
      </c>
      <c r="AB85" s="145">
        <f>AA85/171000</f>
        <v>0.03508771929824561</v>
      </c>
    </row>
    <row r="86" spans="1:28" ht="76.5">
      <c r="A86" s="212" t="s">
        <v>247</v>
      </c>
      <c r="B86" s="221" t="s">
        <v>248</v>
      </c>
      <c r="C86" s="157" t="s">
        <v>297</v>
      </c>
      <c r="D86" s="79" t="s">
        <v>347</v>
      </c>
      <c r="E86" s="78" t="s">
        <v>203</v>
      </c>
      <c r="F86" s="78" t="s">
        <v>203</v>
      </c>
      <c r="G86" s="171" t="s">
        <v>433</v>
      </c>
      <c r="H86" s="80" t="s">
        <v>165</v>
      </c>
      <c r="I86" s="80" t="s">
        <v>166</v>
      </c>
      <c r="J86" s="120">
        <v>5</v>
      </c>
      <c r="K86" s="81"/>
      <c r="L86" s="78"/>
      <c r="M86" s="80" t="s">
        <v>165</v>
      </c>
      <c r="N86" s="80" t="s">
        <v>165</v>
      </c>
      <c r="O86" s="80" t="s">
        <v>166</v>
      </c>
      <c r="P86" s="120">
        <v>5</v>
      </c>
      <c r="Q86" s="82">
        <v>4000</v>
      </c>
      <c r="R86" s="82">
        <v>15000</v>
      </c>
      <c r="S86" s="82"/>
      <c r="T86" s="82">
        <v>6000</v>
      </c>
      <c r="U86" s="83">
        <f t="shared" si="2"/>
        <v>25000</v>
      </c>
      <c r="V86" s="136" t="s">
        <v>211</v>
      </c>
      <c r="AA86" s="144">
        <f>+U86</f>
        <v>25000</v>
      </c>
      <c r="AB86" s="145">
        <f>AA86/195000</f>
        <v>0.1282051282051282</v>
      </c>
    </row>
    <row r="87" spans="1:28" ht="89.25">
      <c r="A87" s="212"/>
      <c r="B87" s="221"/>
      <c r="C87" s="157" t="s">
        <v>298</v>
      </c>
      <c r="D87" s="79" t="s">
        <v>348</v>
      </c>
      <c r="E87" s="78" t="s">
        <v>203</v>
      </c>
      <c r="F87" s="78" t="s">
        <v>203</v>
      </c>
      <c r="G87" s="171" t="s">
        <v>434</v>
      </c>
      <c r="H87" s="80" t="s">
        <v>167</v>
      </c>
      <c r="I87" s="80" t="s">
        <v>168</v>
      </c>
      <c r="J87" s="120">
        <v>80</v>
      </c>
      <c r="K87" s="81"/>
      <c r="L87" s="78"/>
      <c r="M87" s="80" t="s">
        <v>167</v>
      </c>
      <c r="N87" s="80" t="s">
        <v>167</v>
      </c>
      <c r="O87" s="80" t="s">
        <v>168</v>
      </c>
      <c r="P87" s="120">
        <v>80</v>
      </c>
      <c r="Q87" s="82">
        <v>50000</v>
      </c>
      <c r="R87" s="82">
        <v>20000</v>
      </c>
      <c r="S87" s="82"/>
      <c r="T87" s="82">
        <v>100000</v>
      </c>
      <c r="U87" s="83">
        <f t="shared" si="2"/>
        <v>170000</v>
      </c>
      <c r="V87" s="136" t="s">
        <v>211</v>
      </c>
      <c r="X87" s="144">
        <f>SUM(U86:U87)</f>
        <v>195000</v>
      </c>
      <c r="Z87" s="145">
        <f>(X87/1885291)</f>
        <v>0.10343230832799817</v>
      </c>
      <c r="AA87" s="144">
        <f>+U87</f>
        <v>170000</v>
      </c>
      <c r="AB87" s="145">
        <f>AA87/195000</f>
        <v>0.8717948717948718</v>
      </c>
    </row>
    <row r="88" spans="1:22" ht="38.25" customHeight="1">
      <c r="A88" s="212" t="s">
        <v>249</v>
      </c>
      <c r="B88" s="217" t="s">
        <v>250</v>
      </c>
      <c r="C88" s="186" t="s">
        <v>299</v>
      </c>
      <c r="D88" s="207" t="s">
        <v>349</v>
      </c>
      <c r="E88" s="25" t="s">
        <v>203</v>
      </c>
      <c r="F88" s="25" t="s">
        <v>203</v>
      </c>
      <c r="G88" s="162" t="s">
        <v>435</v>
      </c>
      <c r="H88" s="26" t="s">
        <v>169</v>
      </c>
      <c r="I88" s="26" t="s">
        <v>170</v>
      </c>
      <c r="J88" s="108">
        <v>40</v>
      </c>
      <c r="K88" s="27"/>
      <c r="L88" s="25"/>
      <c r="M88" s="26" t="s">
        <v>169</v>
      </c>
      <c r="N88" s="26" t="s">
        <v>169</v>
      </c>
      <c r="O88" s="26" t="s">
        <v>170</v>
      </c>
      <c r="P88" s="108">
        <v>40</v>
      </c>
      <c r="Q88" s="28"/>
      <c r="R88" s="28">
        <v>15000</v>
      </c>
      <c r="S88" s="28"/>
      <c r="T88" s="28"/>
      <c r="U88" s="29">
        <f t="shared" si="2"/>
        <v>15000</v>
      </c>
      <c r="V88" s="127" t="s">
        <v>211</v>
      </c>
    </row>
    <row r="89" spans="1:26" ht="102">
      <c r="A89" s="212"/>
      <c r="B89" s="217"/>
      <c r="C89" s="186"/>
      <c r="D89" s="207"/>
      <c r="E89" s="25" t="s">
        <v>203</v>
      </c>
      <c r="F89" s="25" t="s">
        <v>203</v>
      </c>
      <c r="G89" s="162" t="s">
        <v>436</v>
      </c>
      <c r="H89" s="26" t="s">
        <v>171</v>
      </c>
      <c r="I89" s="26" t="s">
        <v>172</v>
      </c>
      <c r="J89" s="108">
        <v>2000</v>
      </c>
      <c r="K89" s="27"/>
      <c r="L89" s="25"/>
      <c r="M89" s="26" t="s">
        <v>171</v>
      </c>
      <c r="N89" s="26" t="s">
        <v>171</v>
      </c>
      <c r="O89" s="26" t="s">
        <v>172</v>
      </c>
      <c r="P89" s="108">
        <v>2000</v>
      </c>
      <c r="Q89" s="28">
        <v>4000</v>
      </c>
      <c r="R89" s="28"/>
      <c r="S89" s="28"/>
      <c r="T89" s="28"/>
      <c r="U89" s="29">
        <f t="shared" si="2"/>
        <v>4000</v>
      </c>
      <c r="V89" s="127" t="s">
        <v>211</v>
      </c>
      <c r="X89" s="144">
        <f>SUM(U88:U89)</f>
        <v>19000</v>
      </c>
      <c r="Z89" s="145">
        <f>(X89/1885291)</f>
        <v>0.01007801978580495</v>
      </c>
    </row>
    <row r="90" spans="1:26" ht="63.75">
      <c r="A90" s="147" t="s">
        <v>251</v>
      </c>
      <c r="B90" s="143" t="s">
        <v>252</v>
      </c>
      <c r="C90" s="158" t="s">
        <v>300</v>
      </c>
      <c r="D90" s="89" t="s">
        <v>350</v>
      </c>
      <c r="E90" s="84" t="s">
        <v>203</v>
      </c>
      <c r="F90" s="84" t="s">
        <v>203</v>
      </c>
      <c r="G90" s="172" t="s">
        <v>437</v>
      </c>
      <c r="H90" s="85" t="s">
        <v>173</v>
      </c>
      <c r="I90" s="85" t="s">
        <v>174</v>
      </c>
      <c r="J90" s="121">
        <v>1</v>
      </c>
      <c r="K90" s="86"/>
      <c r="L90" s="84"/>
      <c r="M90" s="85" t="s">
        <v>173</v>
      </c>
      <c r="N90" s="85" t="s">
        <v>173</v>
      </c>
      <c r="O90" s="85" t="s">
        <v>174</v>
      </c>
      <c r="P90" s="121">
        <v>1</v>
      </c>
      <c r="Q90" s="87">
        <v>40000</v>
      </c>
      <c r="R90" s="87"/>
      <c r="S90" s="87"/>
      <c r="T90" s="87"/>
      <c r="U90" s="88">
        <f t="shared" si="2"/>
        <v>40000</v>
      </c>
      <c r="V90" s="137" t="s">
        <v>211</v>
      </c>
      <c r="X90" s="144">
        <f>+U90</f>
        <v>40000</v>
      </c>
      <c r="Z90" s="145">
        <f>(X90/1885291)</f>
        <v>0.02121688375958937</v>
      </c>
    </row>
    <row r="91" spans="1:23" ht="89.25">
      <c r="A91" s="212" t="s">
        <v>253</v>
      </c>
      <c r="B91" s="213" t="s">
        <v>214</v>
      </c>
      <c r="C91" s="233" t="s">
        <v>301</v>
      </c>
      <c r="D91" s="245" t="s">
        <v>351</v>
      </c>
      <c r="E91" s="90" t="s">
        <v>203</v>
      </c>
      <c r="F91" s="90" t="s">
        <v>203</v>
      </c>
      <c r="G91" s="173" t="s">
        <v>438</v>
      </c>
      <c r="H91" s="91" t="s">
        <v>175</v>
      </c>
      <c r="I91" s="91" t="s">
        <v>176</v>
      </c>
      <c r="J91" s="122">
        <v>1</v>
      </c>
      <c r="K91" s="92"/>
      <c r="L91" s="90"/>
      <c r="M91" s="91" t="s">
        <v>175</v>
      </c>
      <c r="N91" s="91" t="s">
        <v>175</v>
      </c>
      <c r="O91" s="91" t="s">
        <v>176</v>
      </c>
      <c r="P91" s="122">
        <v>1</v>
      </c>
      <c r="Q91" s="93">
        <v>18000</v>
      </c>
      <c r="R91" s="93"/>
      <c r="S91" s="93"/>
      <c r="T91" s="93"/>
      <c r="U91" s="94">
        <f t="shared" si="2"/>
        <v>18000</v>
      </c>
      <c r="V91" s="138" t="s">
        <v>212</v>
      </c>
      <c r="W91" s="145">
        <f>U91/43000</f>
        <v>0.4186046511627907</v>
      </c>
    </row>
    <row r="92" spans="1:23" ht="89.25">
      <c r="A92" s="212"/>
      <c r="B92" s="213"/>
      <c r="C92" s="233"/>
      <c r="D92" s="245"/>
      <c r="E92" s="90" t="s">
        <v>203</v>
      </c>
      <c r="F92" s="90" t="s">
        <v>203</v>
      </c>
      <c r="G92" s="173" t="s">
        <v>439</v>
      </c>
      <c r="H92" s="91" t="s">
        <v>177</v>
      </c>
      <c r="I92" s="91" t="s">
        <v>178</v>
      </c>
      <c r="J92" s="122">
        <v>1</v>
      </c>
      <c r="K92" s="92"/>
      <c r="L92" s="90"/>
      <c r="M92" s="91" t="s">
        <v>177</v>
      </c>
      <c r="N92" s="91" t="s">
        <v>177</v>
      </c>
      <c r="O92" s="91" t="s">
        <v>178</v>
      </c>
      <c r="P92" s="122">
        <v>1</v>
      </c>
      <c r="Q92" s="93">
        <v>5000</v>
      </c>
      <c r="R92" s="93"/>
      <c r="S92" s="93"/>
      <c r="T92" s="93"/>
      <c r="U92" s="94">
        <f t="shared" si="2"/>
        <v>5000</v>
      </c>
      <c r="V92" s="138" t="s">
        <v>212</v>
      </c>
      <c r="W92" s="145">
        <f aca="true" t="shared" si="3" ref="W92:W98">U92/43000</f>
        <v>0.11627906976744186</v>
      </c>
    </row>
    <row r="93" spans="1:23" ht="76.5">
      <c r="A93" s="212"/>
      <c r="B93" s="213"/>
      <c r="C93" s="233"/>
      <c r="D93" s="245"/>
      <c r="E93" s="90" t="s">
        <v>203</v>
      </c>
      <c r="F93" s="90" t="s">
        <v>203</v>
      </c>
      <c r="G93" s="173" t="s">
        <v>440</v>
      </c>
      <c r="H93" s="91" t="s">
        <v>179</v>
      </c>
      <c r="I93" s="91" t="s">
        <v>180</v>
      </c>
      <c r="J93" s="122">
        <v>25</v>
      </c>
      <c r="K93" s="92"/>
      <c r="L93" s="90"/>
      <c r="M93" s="91" t="s">
        <v>179</v>
      </c>
      <c r="N93" s="91" t="s">
        <v>179</v>
      </c>
      <c r="O93" s="91" t="s">
        <v>180</v>
      </c>
      <c r="P93" s="122">
        <v>25</v>
      </c>
      <c r="Q93" s="93">
        <v>0</v>
      </c>
      <c r="R93" s="93"/>
      <c r="S93" s="93"/>
      <c r="T93" s="93">
        <v>5000</v>
      </c>
      <c r="U93" s="94">
        <f t="shared" si="2"/>
        <v>5000</v>
      </c>
      <c r="V93" s="138" t="s">
        <v>211</v>
      </c>
      <c r="W93" s="145">
        <f t="shared" si="3"/>
        <v>0.11627906976744186</v>
      </c>
    </row>
    <row r="94" spans="1:23" ht="102">
      <c r="A94" s="212"/>
      <c r="B94" s="213"/>
      <c r="C94" s="233"/>
      <c r="D94" s="245"/>
      <c r="E94" s="90" t="s">
        <v>203</v>
      </c>
      <c r="F94" s="90" t="s">
        <v>203</v>
      </c>
      <c r="G94" s="173" t="s">
        <v>441</v>
      </c>
      <c r="H94" s="91" t="s">
        <v>181</v>
      </c>
      <c r="I94" s="91" t="s">
        <v>182</v>
      </c>
      <c r="J94" s="122">
        <v>1</v>
      </c>
      <c r="K94" s="92"/>
      <c r="L94" s="90"/>
      <c r="M94" s="91" t="s">
        <v>181</v>
      </c>
      <c r="N94" s="91" t="s">
        <v>181</v>
      </c>
      <c r="O94" s="91" t="s">
        <v>182</v>
      </c>
      <c r="P94" s="122">
        <v>1</v>
      </c>
      <c r="Q94" s="93">
        <v>0</v>
      </c>
      <c r="R94" s="93"/>
      <c r="S94" s="93"/>
      <c r="T94" s="93">
        <v>2000</v>
      </c>
      <c r="U94" s="94">
        <f t="shared" si="2"/>
        <v>2000</v>
      </c>
      <c r="V94" s="138" t="s">
        <v>209</v>
      </c>
      <c r="W94" s="145">
        <f t="shared" si="3"/>
        <v>0.046511627906976744</v>
      </c>
    </row>
    <row r="95" spans="1:23" ht="76.5">
      <c r="A95" s="212"/>
      <c r="B95" s="213"/>
      <c r="C95" s="233"/>
      <c r="D95" s="245"/>
      <c r="E95" s="90" t="s">
        <v>203</v>
      </c>
      <c r="F95" s="90" t="s">
        <v>203</v>
      </c>
      <c r="G95" s="173" t="s">
        <v>442</v>
      </c>
      <c r="H95" s="91" t="s">
        <v>183</v>
      </c>
      <c r="I95" s="91" t="s">
        <v>184</v>
      </c>
      <c r="J95" s="122">
        <v>1</v>
      </c>
      <c r="K95" s="92"/>
      <c r="L95" s="90"/>
      <c r="M95" s="91" t="s">
        <v>183</v>
      </c>
      <c r="N95" s="91" t="s">
        <v>183</v>
      </c>
      <c r="O95" s="91" t="s">
        <v>184</v>
      </c>
      <c r="P95" s="122">
        <v>1</v>
      </c>
      <c r="Q95" s="93">
        <v>1000</v>
      </c>
      <c r="R95" s="93"/>
      <c r="S95" s="93"/>
      <c r="T95" s="93"/>
      <c r="U95" s="94">
        <f t="shared" si="2"/>
        <v>1000</v>
      </c>
      <c r="V95" s="138" t="s">
        <v>209</v>
      </c>
      <c r="W95" s="145">
        <f t="shared" si="3"/>
        <v>0.023255813953488372</v>
      </c>
    </row>
    <row r="96" spans="1:23" ht="76.5">
      <c r="A96" s="212"/>
      <c r="B96" s="213"/>
      <c r="C96" s="233"/>
      <c r="D96" s="245"/>
      <c r="E96" s="90" t="s">
        <v>203</v>
      </c>
      <c r="F96" s="90" t="s">
        <v>203</v>
      </c>
      <c r="G96" s="173" t="s">
        <v>443</v>
      </c>
      <c r="H96" s="91" t="s">
        <v>185</v>
      </c>
      <c r="I96" s="91" t="s">
        <v>186</v>
      </c>
      <c r="J96" s="122">
        <v>10</v>
      </c>
      <c r="K96" s="92"/>
      <c r="L96" s="90"/>
      <c r="M96" s="91" t="s">
        <v>185</v>
      </c>
      <c r="N96" s="91" t="s">
        <v>185</v>
      </c>
      <c r="O96" s="91" t="s">
        <v>186</v>
      </c>
      <c r="P96" s="122">
        <v>10</v>
      </c>
      <c r="Q96" s="93">
        <v>1000</v>
      </c>
      <c r="R96" s="93"/>
      <c r="S96" s="93"/>
      <c r="T96" s="93"/>
      <c r="U96" s="94">
        <f t="shared" si="2"/>
        <v>1000</v>
      </c>
      <c r="V96" s="138" t="s">
        <v>209</v>
      </c>
      <c r="W96" s="145">
        <f t="shared" si="3"/>
        <v>0.023255813953488372</v>
      </c>
    </row>
    <row r="97" spans="1:23" ht="63.75">
      <c r="A97" s="212"/>
      <c r="B97" s="213"/>
      <c r="C97" s="233"/>
      <c r="D97" s="245"/>
      <c r="E97" s="90" t="s">
        <v>203</v>
      </c>
      <c r="F97" s="90" t="s">
        <v>203</v>
      </c>
      <c r="G97" s="173" t="s">
        <v>444</v>
      </c>
      <c r="H97" s="91" t="s">
        <v>187</v>
      </c>
      <c r="I97" s="91" t="s">
        <v>188</v>
      </c>
      <c r="J97" s="122">
        <v>1</v>
      </c>
      <c r="K97" s="92"/>
      <c r="L97" s="90"/>
      <c r="M97" s="91" t="s">
        <v>187</v>
      </c>
      <c r="N97" s="91" t="s">
        <v>187</v>
      </c>
      <c r="O97" s="91" t="s">
        <v>188</v>
      </c>
      <c r="P97" s="122">
        <v>1</v>
      </c>
      <c r="Q97" s="93">
        <v>0</v>
      </c>
      <c r="R97" s="93"/>
      <c r="S97" s="93"/>
      <c r="T97" s="93"/>
      <c r="U97" s="94">
        <f t="shared" si="2"/>
        <v>0</v>
      </c>
      <c r="V97" s="138" t="s">
        <v>209</v>
      </c>
      <c r="W97" s="145">
        <f t="shared" si="3"/>
        <v>0</v>
      </c>
    </row>
    <row r="98" spans="1:26" ht="114.75">
      <c r="A98" s="212"/>
      <c r="B98" s="213"/>
      <c r="C98" s="233"/>
      <c r="D98" s="245"/>
      <c r="E98" s="90" t="s">
        <v>203</v>
      </c>
      <c r="F98" s="90" t="s">
        <v>203</v>
      </c>
      <c r="G98" s="173" t="s">
        <v>445</v>
      </c>
      <c r="H98" s="91" t="s">
        <v>189</v>
      </c>
      <c r="I98" s="91" t="s">
        <v>190</v>
      </c>
      <c r="J98" s="122">
        <v>1</v>
      </c>
      <c r="K98" s="92"/>
      <c r="L98" s="90"/>
      <c r="M98" s="91" t="s">
        <v>189</v>
      </c>
      <c r="N98" s="91" t="s">
        <v>189</v>
      </c>
      <c r="O98" s="91" t="s">
        <v>190</v>
      </c>
      <c r="P98" s="122">
        <v>1</v>
      </c>
      <c r="Q98" s="93">
        <v>0</v>
      </c>
      <c r="R98" s="93"/>
      <c r="S98" s="93"/>
      <c r="T98" s="93">
        <v>11000</v>
      </c>
      <c r="U98" s="94">
        <f t="shared" si="2"/>
        <v>11000</v>
      </c>
      <c r="V98" s="138" t="s">
        <v>209</v>
      </c>
      <c r="W98" s="145">
        <f t="shared" si="3"/>
        <v>0.2558139534883721</v>
      </c>
      <c r="X98" s="144">
        <f>SUM(U91:U98)</f>
        <v>43000</v>
      </c>
      <c r="Z98" s="145">
        <f>(X98/1885291)</f>
        <v>0.022808150041558572</v>
      </c>
    </row>
    <row r="99" spans="1:23" ht="63.75">
      <c r="A99" s="212" t="s">
        <v>254</v>
      </c>
      <c r="B99" s="214" t="s">
        <v>255</v>
      </c>
      <c r="C99" s="234" t="s">
        <v>302</v>
      </c>
      <c r="D99" s="243" t="s">
        <v>352</v>
      </c>
      <c r="E99" s="95" t="s">
        <v>203</v>
      </c>
      <c r="F99" s="95" t="s">
        <v>203</v>
      </c>
      <c r="G99" s="174" t="s">
        <v>446</v>
      </c>
      <c r="H99" s="96" t="s">
        <v>191</v>
      </c>
      <c r="I99" s="96" t="s">
        <v>192</v>
      </c>
      <c r="J99" s="123">
        <v>3</v>
      </c>
      <c r="K99" s="97"/>
      <c r="L99" s="95"/>
      <c r="M99" s="96" t="s">
        <v>191</v>
      </c>
      <c r="N99" s="96" t="s">
        <v>191</v>
      </c>
      <c r="O99" s="96" t="s">
        <v>192</v>
      </c>
      <c r="P99" s="123">
        <v>3</v>
      </c>
      <c r="Q99" s="98">
        <v>1000</v>
      </c>
      <c r="R99" s="98"/>
      <c r="S99" s="98"/>
      <c r="T99" s="98"/>
      <c r="U99" s="99">
        <f aca="true" t="shared" si="4" ref="U99:U104">SUM(Q99:T99)</f>
        <v>1000</v>
      </c>
      <c r="V99" s="139" t="s">
        <v>209</v>
      </c>
      <c r="W99" s="145">
        <f>U99/31000</f>
        <v>0.03225806451612903</v>
      </c>
    </row>
    <row r="100" spans="1:28" ht="51">
      <c r="A100" s="212"/>
      <c r="B100" s="214"/>
      <c r="C100" s="234"/>
      <c r="D100" s="243"/>
      <c r="E100" s="95" t="s">
        <v>203</v>
      </c>
      <c r="F100" s="95" t="s">
        <v>203</v>
      </c>
      <c r="G100" s="174" t="s">
        <v>447</v>
      </c>
      <c r="H100" s="96" t="s">
        <v>193</v>
      </c>
      <c r="I100" s="96" t="s">
        <v>194</v>
      </c>
      <c r="J100" s="123">
        <v>2</v>
      </c>
      <c r="K100" s="97"/>
      <c r="L100" s="95"/>
      <c r="M100" s="96" t="s">
        <v>193</v>
      </c>
      <c r="N100" s="96" t="s">
        <v>193</v>
      </c>
      <c r="O100" s="96" t="s">
        <v>194</v>
      </c>
      <c r="P100" s="123">
        <v>2</v>
      </c>
      <c r="Q100" s="98">
        <v>30000</v>
      </c>
      <c r="R100" s="98"/>
      <c r="S100" s="98"/>
      <c r="T100" s="98"/>
      <c r="U100" s="99">
        <f t="shared" si="4"/>
        <v>30000</v>
      </c>
      <c r="V100" s="139" t="s">
        <v>211</v>
      </c>
      <c r="W100" s="145">
        <f>U100/31000</f>
        <v>0.967741935483871</v>
      </c>
      <c r="AA100" s="144">
        <f>+U99+U100</f>
        <v>31000</v>
      </c>
      <c r="AB100" s="145">
        <f>AA100/111700</f>
        <v>0.2775290957923008</v>
      </c>
    </row>
    <row r="101" spans="1:23" ht="102">
      <c r="A101" s="212"/>
      <c r="B101" s="214"/>
      <c r="C101" s="235" t="s">
        <v>303</v>
      </c>
      <c r="D101" s="243" t="s">
        <v>353</v>
      </c>
      <c r="E101" s="95" t="s">
        <v>203</v>
      </c>
      <c r="F101" s="95" t="s">
        <v>203</v>
      </c>
      <c r="G101" s="175" t="s">
        <v>448</v>
      </c>
      <c r="H101" s="96" t="s">
        <v>195</v>
      </c>
      <c r="I101" s="96" t="s">
        <v>196</v>
      </c>
      <c r="J101" s="123">
        <v>2</v>
      </c>
      <c r="K101" s="97"/>
      <c r="L101" s="95"/>
      <c r="M101" s="96" t="s">
        <v>195</v>
      </c>
      <c r="N101" s="96" t="s">
        <v>195</v>
      </c>
      <c r="O101" s="96" t="s">
        <v>196</v>
      </c>
      <c r="P101" s="123">
        <v>2</v>
      </c>
      <c r="Q101" s="98">
        <v>67200</v>
      </c>
      <c r="R101" s="98"/>
      <c r="S101" s="98"/>
      <c r="T101" s="98"/>
      <c r="U101" s="99">
        <f t="shared" si="4"/>
        <v>67200</v>
      </c>
      <c r="V101" s="139" t="s">
        <v>209</v>
      </c>
      <c r="W101" s="145" t="e">
        <f>+G101+G102</f>
        <v>#VALUE!</v>
      </c>
    </row>
    <row r="102" spans="1:28" ht="63.75">
      <c r="A102" s="212"/>
      <c r="B102" s="214"/>
      <c r="C102" s="235"/>
      <c r="D102" s="243"/>
      <c r="E102" s="95" t="s">
        <v>203</v>
      </c>
      <c r="F102" s="95" t="s">
        <v>203</v>
      </c>
      <c r="G102" s="175" t="s">
        <v>449</v>
      </c>
      <c r="H102" s="96" t="s">
        <v>197</v>
      </c>
      <c r="I102" s="96" t="s">
        <v>198</v>
      </c>
      <c r="J102" s="123">
        <v>100</v>
      </c>
      <c r="K102" s="97"/>
      <c r="L102" s="95"/>
      <c r="M102" s="96" t="s">
        <v>197</v>
      </c>
      <c r="N102" s="96" t="s">
        <v>197</v>
      </c>
      <c r="O102" s="96" t="s">
        <v>198</v>
      </c>
      <c r="P102" s="123">
        <v>100</v>
      </c>
      <c r="Q102" s="98"/>
      <c r="R102" s="98"/>
      <c r="S102" s="98"/>
      <c r="T102" s="98"/>
      <c r="U102" s="99">
        <f t="shared" si="4"/>
        <v>0</v>
      </c>
      <c r="V102" s="139" t="s">
        <v>211</v>
      </c>
      <c r="W102">
        <f>100-99.1</f>
        <v>0.9000000000000057</v>
      </c>
      <c r="AA102" s="144">
        <f>+U101+U102</f>
        <v>67200</v>
      </c>
      <c r="AB102" s="145">
        <f>AA102/111700</f>
        <v>0.6016114592658908</v>
      </c>
    </row>
    <row r="103" spans="1:23" ht="63.75">
      <c r="A103" s="212"/>
      <c r="B103" s="214"/>
      <c r="C103" s="235" t="s">
        <v>304</v>
      </c>
      <c r="D103" s="243" t="s">
        <v>354</v>
      </c>
      <c r="E103" s="95" t="s">
        <v>203</v>
      </c>
      <c r="F103" s="95" t="s">
        <v>203</v>
      </c>
      <c r="G103" s="175" t="s">
        <v>450</v>
      </c>
      <c r="H103" s="96" t="s">
        <v>199</v>
      </c>
      <c r="I103" s="96" t="s">
        <v>200</v>
      </c>
      <c r="J103" s="123">
        <v>2</v>
      </c>
      <c r="K103" s="97"/>
      <c r="L103" s="95"/>
      <c r="M103" s="96" t="s">
        <v>199</v>
      </c>
      <c r="N103" s="96" t="s">
        <v>199</v>
      </c>
      <c r="O103" s="96" t="s">
        <v>200</v>
      </c>
      <c r="P103" s="123">
        <v>2</v>
      </c>
      <c r="Q103" s="98">
        <v>8000</v>
      </c>
      <c r="R103" s="98"/>
      <c r="S103" s="98"/>
      <c r="T103" s="98"/>
      <c r="U103" s="99">
        <f t="shared" si="4"/>
        <v>8000</v>
      </c>
      <c r="V103" s="139" t="s">
        <v>209</v>
      </c>
      <c r="W103" s="145">
        <f>U103/13500</f>
        <v>0.5925925925925926</v>
      </c>
    </row>
    <row r="104" spans="1:28" ht="89.25">
      <c r="A104" s="212"/>
      <c r="B104" s="214"/>
      <c r="C104" s="235"/>
      <c r="D104" s="243"/>
      <c r="E104" s="95" t="s">
        <v>203</v>
      </c>
      <c r="F104" s="95" t="s">
        <v>203</v>
      </c>
      <c r="G104" s="175" t="s">
        <v>451</v>
      </c>
      <c r="H104" s="96" t="s">
        <v>201</v>
      </c>
      <c r="I104" s="96" t="s">
        <v>202</v>
      </c>
      <c r="J104" s="123">
        <v>1</v>
      </c>
      <c r="K104" s="97"/>
      <c r="L104" s="95"/>
      <c r="M104" s="96" t="s">
        <v>201</v>
      </c>
      <c r="N104" s="96" t="s">
        <v>201</v>
      </c>
      <c r="O104" s="96" t="s">
        <v>202</v>
      </c>
      <c r="P104" s="123">
        <v>1</v>
      </c>
      <c r="Q104" s="98">
        <v>500</v>
      </c>
      <c r="R104" s="98">
        <v>5000</v>
      </c>
      <c r="S104" s="98"/>
      <c r="T104" s="98"/>
      <c r="U104" s="99">
        <f t="shared" si="4"/>
        <v>5500</v>
      </c>
      <c r="V104" s="139" t="s">
        <v>211</v>
      </c>
      <c r="W104" s="145">
        <f>U104/13500</f>
        <v>0.4074074074074074</v>
      </c>
      <c r="X104" s="144">
        <f>SUM(U99:U104)</f>
        <v>111700</v>
      </c>
      <c r="Z104" s="145">
        <f>(X104/1885291)</f>
        <v>0.05924814789865331</v>
      </c>
      <c r="AA104" s="144">
        <f>+U103+U104</f>
        <v>13500</v>
      </c>
      <c r="AB104" s="145">
        <f>AA104/111700</f>
        <v>0.12085944494180842</v>
      </c>
    </row>
    <row r="105" ht="15">
      <c r="P105" s="140"/>
    </row>
    <row r="107" ht="15">
      <c r="X107" s="144">
        <f>+X14+X16+X26+X32+X35+X39+X49+X54+X67+X72+X78+X85+X87+X89+X90+X98+X104</f>
        <v>1885290.699</v>
      </c>
    </row>
  </sheetData>
  <sheetProtection/>
  <mergeCells count="97">
    <mergeCell ref="C103:C104"/>
    <mergeCell ref="C79:C82"/>
    <mergeCell ref="C83:C84"/>
    <mergeCell ref="C88:C89"/>
    <mergeCell ref="I4:K5"/>
    <mergeCell ref="D99:D100"/>
    <mergeCell ref="D101:D102"/>
    <mergeCell ref="D103:D104"/>
    <mergeCell ref="D79:D82"/>
    <mergeCell ref="D83:D84"/>
    <mergeCell ref="D88:D89"/>
    <mergeCell ref="D38:D39"/>
    <mergeCell ref="D40:D42"/>
    <mergeCell ref="D43:D44"/>
    <mergeCell ref="D91:D98"/>
    <mergeCell ref="C70:C71"/>
    <mergeCell ref="C91:C98"/>
    <mergeCell ref="C99:C100"/>
    <mergeCell ref="C101:C102"/>
    <mergeCell ref="C38:C39"/>
    <mergeCell ref="C40:C42"/>
    <mergeCell ref="C43:C44"/>
    <mergeCell ref="C73:C74"/>
    <mergeCell ref="C76:C78"/>
    <mergeCell ref="C60:C63"/>
    <mergeCell ref="C68:C69"/>
    <mergeCell ref="D73:D74"/>
    <mergeCell ref="D76:D78"/>
    <mergeCell ref="D60:D63"/>
    <mergeCell ref="D68:D69"/>
    <mergeCell ref="C45:C47"/>
    <mergeCell ref="C48:C49"/>
    <mergeCell ref="C50:C52"/>
    <mergeCell ref="C55:C57"/>
    <mergeCell ref="D45:D47"/>
    <mergeCell ref="D48:D49"/>
    <mergeCell ref="D50:D52"/>
    <mergeCell ref="D55:D57"/>
    <mergeCell ref="D70:D71"/>
    <mergeCell ref="B86:B87"/>
    <mergeCell ref="B88:B89"/>
    <mergeCell ref="B36:B39"/>
    <mergeCell ref="A55:A67"/>
    <mergeCell ref="A68:A72"/>
    <mergeCell ref="A73:A78"/>
    <mergeCell ref="A79:A85"/>
    <mergeCell ref="A36:A39"/>
    <mergeCell ref="A40:A49"/>
    <mergeCell ref="A50:A54"/>
    <mergeCell ref="B68:B72"/>
    <mergeCell ref="B73:B78"/>
    <mergeCell ref="A86:A87"/>
    <mergeCell ref="A88:A89"/>
    <mergeCell ref="A91:A98"/>
    <mergeCell ref="B91:B98"/>
    <mergeCell ref="B99:B104"/>
    <mergeCell ref="A99:A104"/>
    <mergeCell ref="A4:A6"/>
    <mergeCell ref="B55:B67"/>
    <mergeCell ref="B17:B26"/>
    <mergeCell ref="B27:B32"/>
    <mergeCell ref="B40:B49"/>
    <mergeCell ref="B50:B54"/>
    <mergeCell ref="A7:A14"/>
    <mergeCell ref="A15:A16"/>
    <mergeCell ref="A17:A26"/>
    <mergeCell ref="A27:A32"/>
    <mergeCell ref="A33:A35"/>
    <mergeCell ref="B79:B85"/>
    <mergeCell ref="V4:V6"/>
    <mergeCell ref="A2:V2"/>
    <mergeCell ref="B33:B35"/>
    <mergeCell ref="G4:G6"/>
    <mergeCell ref="E4:E6"/>
    <mergeCell ref="H4:H6"/>
    <mergeCell ref="D4:D6"/>
    <mergeCell ref="C4:C6"/>
    <mergeCell ref="D17:D20"/>
    <mergeCell ref="D27:D28"/>
    <mergeCell ref="D29:D31"/>
    <mergeCell ref="D7:D9"/>
    <mergeCell ref="D10:D14"/>
    <mergeCell ref="D15:D16"/>
    <mergeCell ref="B7:B14"/>
    <mergeCell ref="B15:B16"/>
    <mergeCell ref="Q4:U5"/>
    <mergeCell ref="F4:F6"/>
    <mergeCell ref="B4:B6"/>
    <mergeCell ref="C27:C28"/>
    <mergeCell ref="D36:D37"/>
    <mergeCell ref="C29:C31"/>
    <mergeCell ref="C7:C9"/>
    <mergeCell ref="C10:C14"/>
    <mergeCell ref="C15:C16"/>
    <mergeCell ref="C17:C20"/>
    <mergeCell ref="C36:C37"/>
    <mergeCell ref="L4:P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Mayra</cp:lastModifiedBy>
  <cp:lastPrinted>2012-10-17T09:03:22Z</cp:lastPrinted>
  <dcterms:created xsi:type="dcterms:W3CDTF">2012-08-16T00:44:00Z</dcterms:created>
  <dcterms:modified xsi:type="dcterms:W3CDTF">2014-05-16T02:08:03Z</dcterms:modified>
  <cp:category/>
  <cp:version/>
  <cp:contentType/>
  <cp:contentStatus/>
</cp:coreProperties>
</file>